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styles.xml" ContentType="application/vnd.openxmlformats-officedocument.spreadsheetml.styles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Processo Administrativo" sheetId="1" state="hidden" r:id="rId2"/>
    <sheet name="Sanções Aplicadas aos Contrat." sheetId="2" state="visible" r:id="rId3"/>
    <sheet name="Empresas Suspensas ou Impedidas" sheetId="3" state="hidden" r:id="rId4"/>
    <sheet name="Apuração de descumprimento ct." sheetId="4" state="hidden" r:id="rId5"/>
    <sheet name="Relatório" sheetId="5" state="hidden" r:id="rId6"/>
    <sheet name="Manual do portal" sheetId="6" state="hidden" r:id="rId7"/>
    <sheet name="Listas" sheetId="7" state="hidden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2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Falta retorno da DAFI e enc. para DG para arquivamento. Fê está acompanhando esse processo.</t>
        </r>
      </text>
    </comment>
    <comment ref="F25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Último PA inserido na planilha sanções</t>
        </r>
      </text>
    </comment>
    <comment ref="M1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Nome fictício pelo qual a empresa é conhecida no mercado</t>
        </r>
      </text>
    </comment>
    <comment ref="N1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Nome oficial no registro da empresa</t>
        </r>
      </text>
    </comment>
    <comment ref="O1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Citar o ramo da empresa</t>
        </r>
      </text>
    </comment>
    <comment ref="P1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Citar nome completo dos sócios da empresa</t>
        </r>
      </text>
    </comment>
  </commentList>
</comments>
</file>

<file path=xl/sharedStrings.xml><?xml version="1.0" encoding="utf-8"?>
<sst xmlns="http://schemas.openxmlformats.org/spreadsheetml/2006/main" count="441" uniqueCount="223">
  <si>
    <t xml:space="preserve">Entrada na DGCT</t>
  </si>
  <si>
    <t xml:space="preserve">Distribuição da Instauração</t>
  </si>
  <si>
    <t xml:space="preserve">Responsável pela instauração</t>
  </si>
  <si>
    <t xml:space="preserve">Data de assinatura da Portaria</t>
  </si>
  <si>
    <t xml:space="preserve">Situação</t>
  </si>
  <si>
    <t xml:space="preserve">PROCESSO SEI do PA</t>
  </si>
  <si>
    <t xml:space="preserve">N° do PA </t>
  </si>
  <si>
    <t xml:space="preserve">Ano do PA</t>
  </si>
  <si>
    <t xml:space="preserve">Tipo de instrumento</t>
  </si>
  <si>
    <t xml:space="preserve">N° do instrumento</t>
  </si>
  <si>
    <t xml:space="preserve">Ano </t>
  </si>
  <si>
    <t xml:space="preserve">CNPJ</t>
  </si>
  <si>
    <t xml:space="preserve">Nome Fantasia</t>
  </si>
  <si>
    <t xml:space="preserve">Nome social</t>
  </si>
  <si>
    <t xml:space="preserve">Área / Setor de
atuação da empresa</t>
  </si>
  <si>
    <t xml:space="preserve"> Sócios</t>
  </si>
  <si>
    <t xml:space="preserve">Objeto do PA</t>
  </si>
  <si>
    <t xml:space="preserve">Responsável pela decisão</t>
  </si>
  <si>
    <t xml:space="preserve">Data da assinatura da decisão</t>
  </si>
  <si>
    <t xml:space="preserve">Responsável pela análise de recurso</t>
  </si>
  <si>
    <t xml:space="preserve">Data da assinatura da decisão de recurso</t>
  </si>
  <si>
    <t xml:space="preserve">Descrição sucinta do motivo da sanção</t>
  </si>
  <si>
    <t xml:space="preserve">Decisão final</t>
  </si>
  <si>
    <t xml:space="preserve">Punição de suspensão ou impedimento?</t>
  </si>
  <si>
    <t xml:space="preserve">Data de trânsito em julgado</t>
  </si>
  <si>
    <t xml:space="preserve">Valor da penalidade</t>
  </si>
  <si>
    <t xml:space="preserve">Valor retido convertido em multa pela SUF</t>
  </si>
  <si>
    <t xml:space="preserve">Data da conversão do valor pela SUF</t>
  </si>
  <si>
    <t xml:space="preserve">Valor do débito depositado pela empresa</t>
  </si>
  <si>
    <t xml:space="preserve">Data de depósito do débito pela empresa</t>
  </si>
  <si>
    <t xml:space="preserve">Data de envio para AGE</t>
  </si>
  <si>
    <t xml:space="preserve">Data de consulta à AGE (Quadrimestral)</t>
  </si>
  <si>
    <t xml:space="preserve">Situação na AGE</t>
  </si>
  <si>
    <t xml:space="preserve">Data de retorno da AGE</t>
  </si>
  <si>
    <t xml:space="preserve">Conclusão do processo</t>
  </si>
  <si>
    <t xml:space="preserve">Débora Cristina</t>
  </si>
  <si>
    <t xml:space="preserve">19.16.2256.0001845/2020-50</t>
  </si>
  <si>
    <t xml:space="preserve">PL Substitutivo</t>
  </si>
  <si>
    <t xml:space="preserve">07.099.398/0001-04</t>
  </si>
  <si>
    <t xml:space="preserve">NA</t>
  </si>
  <si>
    <t xml:space="preserve">Techminas Tecnologia e Informação EIRELI - EPP</t>
  </si>
  <si>
    <t xml:space="preserve">Comércio varejista especializado em equipamentos e suprimentos de informática</t>
  </si>
  <si>
    <t xml:space="preserve">Mora</t>
  </si>
  <si>
    <t xml:space="preserve">Marcela Mussy</t>
  </si>
  <si>
    <t xml:space="preserve">Mora na entrega dos produtos de informática, objeto da contratação por intrumento substitutivo, decorrente do Processo Licitatório nº 045/2017.</t>
  </si>
  <si>
    <t xml:space="preserve">Aplicação de multa correspondente a R$ 10.388,20 (dez mil, trezentos e oitenta e oito reais e vinte centavos). Obs. valor atualizado pela AUDI: R$ 12.158,25</t>
  </si>
  <si>
    <t xml:space="preserve">Não</t>
  </si>
  <si>
    <t xml:space="preserve">Nao houve</t>
  </si>
  <si>
    <t xml:space="preserve">Não houve</t>
  </si>
  <si>
    <t xml:space="preserve">Fernanda Ribeiro</t>
  </si>
  <si>
    <t xml:space="preserve">19.16.2256.0003435/2019-94</t>
  </si>
  <si>
    <t xml:space="preserve">Contrato</t>
  </si>
  <si>
    <t xml:space="preserve">23.219.028/0001-10</t>
  </si>
  <si>
    <t xml:space="preserve">Elo Arquitetura e Engenharia Ltda</t>
  </si>
  <si>
    <t xml:space="preserve">Inadimplemento contratual</t>
  </si>
  <si>
    <t xml:space="preserve">Thiago Tomé</t>
  </si>
  <si>
    <t xml:space="preserve">Patrícia Fernandes</t>
  </si>
  <si>
    <t xml:space="preserve">19.16.2256.0003329/2019-46</t>
  </si>
  <si>
    <t xml:space="preserve">14.920.928/0001-07</t>
  </si>
  <si>
    <t xml:space="preserve">Primeira Engenharia Ltda.-EPP</t>
  </si>
  <si>
    <t xml:space="preserve">descumprimento parcial</t>
  </si>
  <si>
    <t xml:space="preserve">Roberto Júnior</t>
  </si>
  <si>
    <t xml:space="preserve">19.16.0260.0003445/2019-82</t>
  </si>
  <si>
    <t xml:space="preserve">05.198.462/0001-89</t>
  </si>
  <si>
    <t xml:space="preserve">TECNO HEBERTH</t>
  </si>
  <si>
    <t xml:space="preserve">Empresário Individual Heberth Gomes França-ME</t>
  </si>
  <si>
    <t xml:space="preserve">Comércio a varejo de peças e acessórios novos para veículos automotores</t>
  </si>
  <si>
    <t xml:space="preserve">Inadimplemento e rescisão unilateral</t>
  </si>
  <si>
    <t xml:space="preserve">Descumprimento reiterado de obrigações contratuais: atrasos injustificados; não-devolução de peças e embalagens utilizados nos serviços; problemas na execução dos serviços em quatro veículos destacados.</t>
  </si>
  <si>
    <t xml:space="preserve">Multa moratória correspondente a R$ 40.000 (quarenta mil reais); multa compensatória no valor de  R$ 40.0000 (quarenta mil reais); rescisão unilateral do contrato; impedimento de licitar e contratar​ com a Administração​ pelo prazo de 2 (dois) anos.</t>
  </si>
  <si>
    <t xml:space="preserve">Sim</t>
  </si>
  <si>
    <t xml:space="preserve">Concluído</t>
  </si>
  <si>
    <t xml:space="preserve">19.16.3901.0008399/2020-80</t>
  </si>
  <si>
    <t xml:space="preserve">06.216.846/0001-40</t>
  </si>
  <si>
    <t xml:space="preserve">Construtora Ambiental</t>
  </si>
  <si>
    <t xml:space="preserve">Construtora Ambiental Ltda.</t>
  </si>
  <si>
    <t xml:space="preserve">Construtora</t>
  </si>
  <si>
    <t xml:space="preserve">Lucitani Santos Andrade Guimarães; Marco Aurélio Cunha Guimarães; Guilherme Augusto de Paula da Silva</t>
  </si>
  <si>
    <t xml:space="preserve">Inexecução</t>
  </si>
  <si>
    <t xml:space="preserve">Mora contratual, irregularidade documental e inadimplemento de contas de energia elétrica vinculadas à execução da obra.</t>
  </si>
  <si>
    <t xml:space="preserve">Aplicação de multa moratória correspondente a R$ 35.281,78 (trinta e cinco mil, duzentos e oitenta e um reais e setenta e oito centavos), multa compensatória correspondente a R$ 4.591,66 (quatro mil, quinhentos e noventa e um reais e sessenta e seis centavos), bem como o valor de R$ 3.662,40 (três mil, seiscentos e sessenta e dois reais e quarenta centavos), como forma de ressarcimento à Administração Pública.</t>
  </si>
  <si>
    <t xml:space="preserve">Aguarda conclusão</t>
  </si>
  <si>
    <t xml:space="preserve">19.16.3897.0009401/2020-52</t>
  </si>
  <si>
    <t xml:space="preserve">06.301.115/0001-00</t>
  </si>
  <si>
    <t xml:space="preserve">Eficácia Projetos e Consultoria Ltda.</t>
  </si>
  <si>
    <t xml:space="preserve">Descumprimento de obrigação contratual do Contrato nº 032/2019.</t>
  </si>
  <si>
    <t xml:space="preserve">Aplicação de multa moratória correspondente a R$9.243,15 (nove mil duzentos e quarenta e três reais e quinze centavos)​.</t>
  </si>
  <si>
    <t xml:space="preserve">19.16.2304.0010990/2020-56</t>
  </si>
  <si>
    <t xml:space="preserve">17.723.933/0001-00</t>
  </si>
  <si>
    <t xml:space="preserve">Sengel Construções Ltda</t>
  </si>
  <si>
    <t xml:space="preserve">Inexecução parcial</t>
  </si>
  <si>
    <t xml:space="preserve">Flávia Vieira</t>
  </si>
  <si>
    <t xml:space="preserve">19.16.3897.0013085/2021-06</t>
  </si>
  <si>
    <t xml:space="preserve">Descumprimento de obrigação, atraso na execução doContrato 032/2019. </t>
  </si>
  <si>
    <t xml:space="preserve">Aplicação da penalidade de multa moratória, correspondente a R$36.979,06.</t>
  </si>
  <si>
    <t xml:space="preserve">SIM</t>
  </si>
  <si>
    <t xml:space="preserve">19.16.3897.0022483/2021-12</t>
  </si>
  <si>
    <t xml:space="preserve">11.206.617/0001-84</t>
  </si>
  <si>
    <t xml:space="preserve">Elevadores Schneider Ltda.-ME</t>
  </si>
  <si>
    <t xml:space="preserve">Descumprimento de obrigação acessória- certidão irregular</t>
  </si>
  <si>
    <t xml:space="preserve">Luís Armando</t>
  </si>
  <si>
    <t xml:space="preserve">Descumprimento de obrigação acessória de manutenção da condição de regularidade fiscal de forma definitiva.</t>
  </si>
  <si>
    <t xml:space="preserve">Aplicação de multa, correspondente a R$ 351,25 (trezentos e cinquenta e um reais e vinte e cinco centavos). </t>
  </si>
  <si>
    <t xml:space="preserve">19.16.3897.0043845/2021-97</t>
  </si>
  <si>
    <t xml:space="preserve">21.636.856/0001-28</t>
  </si>
  <si>
    <t xml:space="preserve">WT Comércio e Serviços Serralheria Ltda</t>
  </si>
  <si>
    <t xml:space="preserve">Thiago Aparecido Vieira e Wilian Ferreira de Brito</t>
  </si>
  <si>
    <t xml:space="preserve"> Descumprimento de obrigação acessória contratual, prevista na alínea "f", da Cláusula Quinta do Contrato nº 035/2017.</t>
  </si>
  <si>
    <t xml:space="preserve">Aplicação de multa no valor de R$ 6.185,07 (seis mil cento e oitenta e cinco reais e sete centavos).</t>
  </si>
  <si>
    <t xml:space="preserve">19.16.3897.0062661/2021-54</t>
  </si>
  <si>
    <t xml:space="preserve">ARP</t>
  </si>
  <si>
    <t xml:space="preserve">29-C</t>
  </si>
  <si>
    <t xml:space="preserve">29.936.551/0001-43</t>
  </si>
  <si>
    <t xml:space="preserve">PRIMER COMERCIO DE SUPRIMENTOS</t>
  </si>
  <si>
    <t xml:space="preserve">Primer Materiais e Peças Eireli</t>
  </si>
  <si>
    <t xml:space="preserve">Comércio varejista de materiais de construção em geral</t>
  </si>
  <si>
    <t xml:space="preserve">Thiago de Souza Cabral</t>
  </si>
  <si>
    <t xml:space="preserve">Descumprimento de obrigação de contratar</t>
  </si>
  <si>
    <t xml:space="preserve">Não fornecimento dos bens objeto da contratação.</t>
  </si>
  <si>
    <t xml:space="preserve">Aplicação de multa no valor de R$ 1.085,00 (um mil e oitenta e cinco reais), bem como seja infligida a penalidade de suspensão temporária de participação em licitação e impedimento de contratar com a Administração, por prazo de 2 (dois) anos.</t>
  </si>
  <si>
    <t xml:space="preserve">19.16.3897.0069064/2021-27</t>
  </si>
  <si>
    <t xml:space="preserve">15.862.332/0001-52</t>
  </si>
  <si>
    <t xml:space="preserve">Construtora Campos e Filhos Ltda.-ME</t>
  </si>
  <si>
    <t xml:space="preserve">Mora / Inexecução parcial</t>
  </si>
  <si>
    <t xml:space="preserve">19.16.3897.0010633/2022-53</t>
  </si>
  <si>
    <t xml:space="preserve">21.948.551/0001-51 </t>
  </si>
  <si>
    <t xml:space="preserve"> Diex Participações EIRELI</t>
  </si>
  <si>
    <t xml:space="preserve"> Serviços Especializados Para Construção</t>
  </si>
  <si>
    <t xml:space="preserve">Daniel Nunes de Souza</t>
  </si>
  <si>
    <t xml:space="preserve">Inadimplemento e descumprimentos de obrigações</t>
  </si>
  <si>
    <t xml:space="preserve">19.16.3897.0009718/2022-23</t>
  </si>
  <si>
    <t xml:space="preserve">22.266.589/0001-07</t>
  </si>
  <si>
    <t xml:space="preserve">Paraense Construções e Comércio Imobiliário Ltda</t>
  </si>
  <si>
    <t xml:space="preserve">Aluguel de imóveis próprios</t>
  </si>
  <si>
    <t xml:space="preserve">19.16.3897.0015988/2022-95</t>
  </si>
  <si>
    <t xml:space="preserve">03.539.398/0001-27</t>
  </si>
  <si>
    <t xml:space="preserve"> Elevadores Milênio Ltda.-EPP</t>
  </si>
  <si>
    <t xml:space="preserve">Instalação, manutenção, reparos, modernização e reformas de elevadores</t>
  </si>
  <si>
    <t xml:space="preserve">Ornelino Conceição de Sousa e Marcelo Aguiar de Sousa</t>
  </si>
  <si>
    <t xml:space="preserve">19.16.3897.0018469/2022-38</t>
  </si>
  <si>
    <t xml:space="preserve">034 e 038</t>
  </si>
  <si>
    <t xml:space="preserve">21.286.361/0001-16</t>
  </si>
  <si>
    <t xml:space="preserve">Jéssica dos Santos Soares Fonseca 10870220616-ME</t>
  </si>
  <si>
    <t xml:space="preserve">Jessica dos santos Fonseca</t>
  </si>
  <si>
    <t xml:space="preserve">19.16.3899.0040853/2022-47</t>
  </si>
  <si>
    <t xml:space="preserve">99.999.990/1092-71</t>
  </si>
  <si>
    <t xml:space="preserve">Raedarius M8 SDN BHD</t>
  </si>
  <si>
    <t xml:space="preserve">19.16.3897.0030995/2022-75</t>
  </si>
  <si>
    <t xml:space="preserve">02.558.157/0001-62</t>
  </si>
  <si>
    <t xml:space="preserve">Telefônica Brasil S/A</t>
  </si>
  <si>
    <t xml:space="preserve">Telecomunicação</t>
  </si>
  <si>
    <t xml:space="preserve">19.16.3897.0095041/2022-52</t>
  </si>
  <si>
    <t xml:space="preserve">02.755.159/0001-41</t>
  </si>
  <si>
    <t xml:space="preserve">SEME Serviços Especializados em Manutenção de Elevadores Ltda.-EPP</t>
  </si>
  <si>
    <t xml:space="preserve">Prestação de serviços técnico, manutenção e modernização em elevadores, escadas rolantes e esteiras o comércio de peças exclusivo para clientes da empresa.</t>
  </si>
  <si>
    <t xml:space="preserve">Ciro Tadeu de Souza Marques; Sergio Dalvi; Carmo Rodrigues da Costa</t>
  </si>
  <si>
    <t xml:space="preserve">Mora/Inexecução parcial</t>
  </si>
  <si>
    <t xml:space="preserve">Janaína Drumond</t>
  </si>
  <si>
    <t xml:space="preserve">19.16.3897.0101145/2022-47</t>
  </si>
  <si>
    <t xml:space="preserve">476.771.636-53 e 708.782.006-06</t>
  </si>
  <si>
    <t xml:space="preserve">Evani de Fátima Sousa Ávila e Cláudio Antônio de Ávila</t>
  </si>
  <si>
    <t xml:space="preserve">Aluguel de imóvel próprio (Pessoa Física)</t>
  </si>
  <si>
    <t xml:space="preserve">19.16.3897.0143400/2022-76</t>
  </si>
  <si>
    <t xml:space="preserve">19.16.3897.0152877/2022-83</t>
  </si>
  <si>
    <t xml:space="preserve">Oi</t>
  </si>
  <si>
    <t xml:space="preserve">Oi S/A Em Recuperação Judicial</t>
  </si>
  <si>
    <t xml:space="preserve">Internet</t>
  </si>
  <si>
    <t xml:space="preserve">Mitsuo Orlando Nonaka e Eduardo Camargos Lopes Batista</t>
  </si>
  <si>
    <t xml:space="preserve">Inadimplemento parcial do contrato</t>
  </si>
  <si>
    <t xml:space="preserve">19.16.3897.0162660/2022-73</t>
  </si>
  <si>
    <t xml:space="preserve">Comércio Silveira Atacadista de Móveis Mogi Mirim - Ltda</t>
  </si>
  <si>
    <t xml:space="preserve">19.16.3897.0163181/2022-71</t>
  </si>
  <si>
    <t xml:space="preserve">Marcelo Eustáquio de Oliveira-EIRELI</t>
  </si>
  <si>
    <t xml:space="preserve">Marcelo Eustáquio de Oliveira</t>
  </si>
  <si>
    <t xml:space="preserve">Decision Serviços de Tecnologia da Informação Ltda.</t>
  </si>
  <si>
    <t xml:space="preserve">Nome do Contratado</t>
  </si>
  <si>
    <t xml:space="preserve">CNPJ/CPF</t>
  </si>
  <si>
    <t xml:space="preserve">Sanção Aplicada</t>
  </si>
  <si>
    <t xml:space="preserve">Motivo</t>
  </si>
  <si>
    <t xml:space="preserve">Fonte da informação: Diretoria de Gestão de Contratos e Convênios</t>
  </si>
  <si>
    <t xml:space="preserve">Data da última atualização: 17/03/2023</t>
  </si>
  <si>
    <t xml:space="preserve">Nome Social</t>
  </si>
  <si>
    <t xml:space="preserve">Área / Setor de atuação da empresa</t>
  </si>
  <si>
    <t xml:space="preserve">Sócios</t>
  </si>
  <si>
    <t xml:space="preserve">Tipo de punição</t>
  </si>
  <si>
    <t xml:space="preserve">Data de entrada na DGCT</t>
  </si>
  <si>
    <t xml:space="preserve">Data de Distribuição</t>
  </si>
  <si>
    <t xml:space="preserve">Responsável</t>
  </si>
  <si>
    <t xml:space="preserve">Processo SEI</t>
  </si>
  <si>
    <t xml:space="preserve">Data de conclusão</t>
  </si>
  <si>
    <t xml:space="preserve">19.16.3897.0007502/2022-06</t>
  </si>
  <si>
    <t xml:space="preserve">Roberta Vasconcelos</t>
  </si>
  <si>
    <t xml:space="preserve">19.16.3702.0112748/2022-91</t>
  </si>
  <si>
    <t xml:space="preserve">19.16.1216.0098285/2022-15</t>
  </si>
  <si>
    <t xml:space="preserve">19.16.3897.0065819/2022-48</t>
  </si>
  <si>
    <t xml:space="preserve">19.16.2479.0010115/2023-95</t>
  </si>
  <si>
    <t xml:space="preserve">19.16.3900.0086696/2022-88</t>
  </si>
  <si>
    <t xml:space="preserve">Distribuição de PAs e apuração de descumprimento contratual - 2022</t>
  </si>
  <si>
    <t xml:space="preserve">Tipo</t>
  </si>
  <si>
    <t xml:space="preserve">Flávia Caram</t>
  </si>
  <si>
    <t xml:space="preserve">Laura Chagas</t>
  </si>
  <si>
    <t xml:space="preserve">Maíra Costa Val</t>
  </si>
  <si>
    <t xml:space="preserve">Maria Amélia</t>
  </si>
  <si>
    <t xml:space="preserve">Patrícia Fialho</t>
  </si>
  <si>
    <t xml:space="preserve">Patrícia Oliveira</t>
  </si>
  <si>
    <t xml:space="preserve">Paula Murta</t>
  </si>
  <si>
    <t xml:space="preserve">Rafaela Lacerda</t>
  </si>
  <si>
    <t xml:space="preserve">Silviene Rocha</t>
  </si>
  <si>
    <t xml:space="preserve">Valdênia Melo</t>
  </si>
  <si>
    <t xml:space="preserve">Resposável pela instauração</t>
  </si>
  <si>
    <t xml:space="preserve">Apuração de Descumprimento contratual</t>
  </si>
  <si>
    <t xml:space="preserve">Total</t>
  </si>
  <si>
    <t xml:space="preserve">Distribuição de PAs e apuração de descumprimento contratual - 2023</t>
  </si>
  <si>
    <t xml:space="preserve">e Empresas Suspensas ou Impedidas</t>
  </si>
  <si>
    <t xml:space="preserve">SE(AA31&gt;0;"Concluído";SE(A31&gt;0;"Em andamento";""))</t>
  </si>
  <si>
    <t xml:space="preserve">Dispensa</t>
  </si>
  <si>
    <t xml:space="preserve">Inexigibilidade</t>
  </si>
  <si>
    <t xml:space="preserve">SE(A2="";"";SE(D2="";"Aguarda instauração";SE(P2="";"Aguarda decisão";SE(S2="";"Aguarda recurso";SE(Z2="";"Aguarda retorno da AGE";SE(AB2="";"Aguarda conclusão";"Concluído"))))))</t>
  </si>
  <si>
    <t xml:space="preserve">SE(Y2="";"";SE(Y2="NA";"NA";HOJE()-Y2))</t>
  </si>
  <si>
    <t xml:space="preserve">Maíra Costa</t>
  </si>
  <si>
    <t xml:space="preserve">SE(A2="";"";SE(D2="";"Aguarda instauração";SE(O2="";"Aguarda decisão";SE(Q2="";"Aguarda recurso"; SE(T2="";"Aguarda conversão de multa pela SUF"; SE(U2="";"Aguarda déposito de multa";SE(W2="";"Aguarda retorno da AGE";SE(Y2="";"Aguarda conclusão";"Concluído"))))))))</t>
  </si>
  <si>
    <t xml:space="preserve">Paula Murta </t>
  </si>
  <si>
    <t xml:space="preserve">Rosana Soares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</si>
</sst>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#,##0.00"/>
    <numFmt numFmtId="167" formatCode="&quot;R$ &quot;#,##0.00;[RED]&quot;-R$ &quot;#,##0.00"/>
    <numFmt numFmtId="168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0000FF"/>
      <name val="Calibri"/>
      <family val="2"/>
      <charset val="1"/>
    </font>
    <font>
      <sz val="11"/>
      <color rgb="FF000000"/>
      <name val="Calibri"/>
      <family val="0"/>
      <charset val="1"/>
    </font>
    <font>
      <b val="true"/>
      <sz val="11"/>
      <color rgb="FFFFFFFF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B4C6E7"/>
        <bgColor rgb="FFB8CCE4"/>
      </patternFill>
    </fill>
    <fill>
      <patternFill patternType="solid">
        <fgColor rgb="FFDDEBF7"/>
        <bgColor rgb="FFDCE6F1"/>
      </patternFill>
    </fill>
    <fill>
      <patternFill patternType="solid">
        <fgColor rgb="FFB8CCE4"/>
        <bgColor rgb="FFB4C6E7"/>
      </patternFill>
    </fill>
    <fill>
      <patternFill patternType="solid">
        <fgColor rgb="FFDCE6F1"/>
        <bgColor rgb="FFDDEBF7"/>
      </patternFill>
    </fill>
    <fill>
      <patternFill patternType="solid">
        <fgColor rgb="FF8497B0"/>
        <bgColor rgb="FF80808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>
        <color rgb="FFFFFFFF"/>
      </left>
      <right style="medium">
        <color rgb="FFFFFFFF"/>
      </right>
      <top style="thin">
        <color rgb="FFFFFFFF"/>
      </top>
      <bottom style="medium">
        <color rgb="FFFFFFFF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5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4" fillId="0" borderId="0" xfId="2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yperlink 1" xfId="20"/>
    <cellStyle name="Normal 2" xfId="21"/>
  </cellStyles>
  <dxfs count="8">
    <dxf>
      <fill>
        <patternFill patternType="solid">
          <fgColor rgb="FF000000"/>
          <bgColor rgb="FFFFFFFF"/>
        </patternFill>
      </fill>
    </dxf>
    <dxf>
      <fill>
        <patternFill patternType="solid">
          <fgColor rgb="FFB4C6E7"/>
        </patternFill>
      </fill>
    </dxf>
    <dxf>
      <fill>
        <patternFill patternType="solid">
          <fgColor rgb="FFB8CCE4"/>
        </patternFill>
      </fill>
    </dxf>
    <dxf>
      <fill>
        <patternFill patternType="solid">
          <fgColor rgb="FFDCE6F1"/>
        </patternFill>
      </fill>
    </dxf>
    <dxf>
      <fill>
        <patternFill patternType="solid">
          <fgColor rgb="FFDDEBF7"/>
        </patternFill>
      </fill>
    </dxf>
    <dxf>
      <fill>
        <patternFill patternType="solid">
          <fgColor rgb="FF0000FF"/>
        </patternFill>
      </fill>
    </dxf>
    <dxf>
      <fill>
        <patternFill patternType="solid">
          <fgColor rgb="FF8497B0"/>
        </patternFill>
      </fill>
    </dxf>
    <dxf>
      <fill>
        <patternFill patternType="solid">
          <f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6E7"/>
      <rgbColor rgb="FF808080"/>
      <rgbColor rgb="FF9999FF"/>
      <rgbColor rgb="FF993366"/>
      <rgbColor rgb="FFFFFFCC"/>
      <rgbColor rgb="FFDDEBF7"/>
      <rgbColor rgb="FF660066"/>
      <rgbColor rgb="FFFF8080"/>
      <rgbColor rgb="FF0066CC"/>
      <rgbColor rgb="FFB8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1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114480</xdr:colOff>
      <xdr:row>0</xdr:row>
      <xdr:rowOff>0</xdr:rowOff>
    </xdr:from>
    <xdr:to>
      <xdr:col>15</xdr:col>
      <xdr:colOff>390240</xdr:colOff>
      <xdr:row>25</xdr:row>
      <xdr:rowOff>66240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114480" y="0"/>
          <a:ext cx="9457560" cy="4828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133200</xdr:colOff>
      <xdr:row>27</xdr:row>
      <xdr:rowOff>57240</xdr:rowOff>
    </xdr:from>
    <xdr:to>
      <xdr:col>11</xdr:col>
      <xdr:colOff>466200</xdr:colOff>
      <xdr:row>53</xdr:row>
      <xdr:rowOff>171360</xdr:rowOff>
    </xdr:to>
    <xdr:pic>
      <xdr:nvPicPr>
        <xdr:cNvPr id="1" name="Imagem 2" descr=""/>
        <xdr:cNvPicPr/>
      </xdr:nvPicPr>
      <xdr:blipFill>
        <a:blip r:embed="rId2"/>
        <a:stretch/>
      </xdr:blipFill>
      <xdr:spPr>
        <a:xfrm>
          <a:off x="133200" y="5200560"/>
          <a:ext cx="7066440" cy="5067000"/>
        </a:xfrm>
        <a:prstGeom prst="rect">
          <a:avLst/>
        </a:prstGeom>
        <a:ln w="0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1:I25" headerRowCount="1" totalsRowCount="0" totalsRowShown="0">
  <autoFilter ref="A1:I25"/>
  <tableColumns count="9">
    <tableColumn id="1" name="PROCESSO SEI do PA"/>
    <tableColumn id="2" name="CNPJ"/>
    <tableColumn id="3" name="Nome Fantasia"/>
    <tableColumn id="4" name="Nome Social"/>
    <tableColumn id="5" name="Área / Setor de atuação da empresa"/>
    <tableColumn id="6" name="Sócios"/>
    <tableColumn id="7" name="Tipo de punição"/>
    <tableColumn id="8" name="Punição de suspensão ou impedimento?"/>
    <tableColumn id="9" name="Data de trânsito em julgado"/>
  </tableColumns>
</table>
</file>

<file path=xl/tables/table2.xml><?xml version="1.0" encoding="utf-8"?>
<table xmlns="http://schemas.openxmlformats.org/spreadsheetml/2006/main" id="2" name="Tabela3" displayName="Tabela3" ref="A1:F25" headerRowCount="1" totalsRowCount="0" totalsRowShown="0">
  <autoFilter ref="A1:F25">
    <filterColumn colId="3">
      <filters>
        <dateGroupItem year="2019" month="08" day="15" dateTimeGrouping="day"/>
        <dateGroupItem year="2019" month="12" day="10" dateTimeGrouping="day"/>
        <dateGroupItem year="2020" month="10" day="24" dateTimeGrouping="day"/>
        <dateGroupItem year="2021" month="10" day="22" dateTimeGrouping="day"/>
        <dateGroupItem year="2022" month="03" day="18" dateTimeGrouping="day"/>
        <dateGroupItem year="2022" month="04" day="18" dateTimeGrouping="day"/>
        <dateGroupItem year="2022" month="10" day="25" dateTimeGrouping="day"/>
      </filters>
    </filterColumn>
  </autoFilter>
  <tableColumns count="6">
    <tableColumn id="1" name="PROCESSO SEI do PA"/>
    <tableColumn id="2" name="Nome do Contratado"/>
    <tableColumn id="3" name="CNPJ/CPF"/>
    <tableColumn id="4" name="Data de trânsito em julgado"/>
    <tableColumn id="5" name="Sanção Aplicada"/>
    <tableColumn id="6" name="Motivo"/>
  </tableColumns>
</table>
</file>

<file path=xl/tables/table3.xml><?xml version="1.0" encoding="utf-8"?>
<table xmlns="http://schemas.openxmlformats.org/spreadsheetml/2006/main" id="3" name="Tabela4" displayName="Tabela4" ref="A1:E20" headerRowCount="1" totalsRowCount="0" totalsRowShown="0">
  <autoFilter ref="A1:E20"/>
  <tableColumns count="5">
    <tableColumn id="1" name="Data de entrada na DGCT"/>
    <tableColumn id="2" name="Data de Distribuição"/>
    <tableColumn id="3" name="Responsável"/>
    <tableColumn id="4" name="Processo SEI"/>
    <tableColumn id="5" name="Data de conclusão"/>
  </tableColumns>
</table>
</file>

<file path=xl/tables/table4.xml><?xml version="1.0" encoding="utf-8"?>
<table xmlns="http://schemas.openxmlformats.org/spreadsheetml/2006/main" id="4" name="Tabela7" displayName="Tabela7" ref="B3:U8" headerRowCount="1" totalsRowCount="0" totalsRowShown="0">
  <autoFilter ref="B3:U8"/>
  <tableColumns count="20">
    <tableColumn id="1" name="Tipo"/>
    <tableColumn id="2" name="Débora Cristina"/>
    <tableColumn id="3" name="Fernanda Ribeiro"/>
    <tableColumn id="4" name="Flávia Caram"/>
    <tableColumn id="5" name="Flávia Vieira"/>
    <tableColumn id="6" name="Janaína Drumond"/>
    <tableColumn id="7" name="Laura Chagas"/>
    <tableColumn id="8" name="Luís Armando"/>
    <tableColumn id="9" name="Maíra Costa Val"/>
    <tableColumn id="10" name="Marcela Mussy"/>
    <tableColumn id="11" name="Maria Amélia"/>
    <tableColumn id="12" name="Patrícia Fernandes"/>
    <tableColumn id="13" name="Patrícia Fialho"/>
    <tableColumn id="14" name="Patrícia Oliveira"/>
    <tableColumn id="15" name="Paula Murta"/>
    <tableColumn id="16" name="Rafaela Lacerda"/>
    <tableColumn id="17" name="Roberta Vasconcelos"/>
    <tableColumn id="18" name="Silviene Rocha"/>
    <tableColumn id="19" name="Thiago Tomé"/>
    <tableColumn id="20" name="Valdênia Melo"/>
  </tableColumns>
</table>
</file>

<file path=xl/tables/table5.xml><?xml version="1.0" encoding="utf-8"?>
<table xmlns="http://schemas.openxmlformats.org/spreadsheetml/2006/main" id="5" name="Tabela76" displayName="Tabela76" ref="B11:U16" headerRowCount="1" totalsRowCount="0" totalsRowShown="0">
  <autoFilter ref="B11:U16"/>
  <tableColumns count="20">
    <tableColumn id="1" name="Tipo"/>
    <tableColumn id="2" name="Débora Cristina"/>
    <tableColumn id="3" name="Fernanda Ribeiro"/>
    <tableColumn id="4" name="Flávia Caram"/>
    <tableColumn id="5" name="Flávia Vieira"/>
    <tableColumn id="6" name="Janaína Drumond"/>
    <tableColumn id="7" name="Laura Chagas"/>
    <tableColumn id="8" name="Luís Armando"/>
    <tableColumn id="9" name="Maíra Costa Val"/>
    <tableColumn id="10" name="Marcela Mussy"/>
    <tableColumn id="11" name="Maria Amélia"/>
    <tableColumn id="12" name="Patrícia Fernandes"/>
    <tableColumn id="13" name="Patrícia Fialho"/>
    <tableColumn id="14" name="Patrícia Oliveira"/>
    <tableColumn id="15" name="Paula Murta"/>
    <tableColumn id="16" name="Rafaela Lacerda"/>
    <tableColumn id="17" name="Roberta Vasconcelos"/>
    <tableColumn id="18" name="Silviene Rocha"/>
    <tableColumn id="19" name="Thiago Tomé"/>
    <tableColumn id="20" name="Valdênia Melo"/>
  </tableColumns>
</table>
</file>

<file path=xl/tables/table6.xml><?xml version="1.0" encoding="utf-8"?>
<table xmlns="http://schemas.openxmlformats.org/spreadsheetml/2006/main" id="6" name="Table2" displayName="Table2" ref="A1:AI35" headerRowCount="1" totalsRowCount="0" totalsRowShown="0">
  <autoFilter ref="A1:AI35"/>
  <tableColumns count="35">
    <tableColumn id="1" name="Entrada na DGCT"/>
    <tableColumn id="2" name="Distribuição da Instauração"/>
    <tableColumn id="3" name="Responsável pela instauração"/>
    <tableColumn id="4" name="Data de assinatura da Portaria"/>
    <tableColumn id="5" name="Situação"/>
    <tableColumn id="6" name="PROCESSO SEI do PA"/>
    <tableColumn id="7" name="N° do PA "/>
    <tableColumn id="8" name="Ano do PA"/>
    <tableColumn id="9" name="Tipo de instrumento"/>
    <tableColumn id="10" name="N° do instrumento"/>
    <tableColumn id="11" name="Ano "/>
    <tableColumn id="12" name="CNPJ"/>
    <tableColumn id="13" name="Nome Fantasia"/>
    <tableColumn id="14" name="Nome social"/>
    <tableColumn id="15" name="Área / Setor de&#10;atuação da empresa"/>
    <tableColumn id="16" name=" Sócios"/>
    <tableColumn id="17" name="Objeto do PA"/>
    <tableColumn id="18" name="Responsável pela decisão"/>
    <tableColumn id="19" name="Data da assinatura da decisão"/>
    <tableColumn id="20" name="Responsável pela análise de recurso"/>
    <tableColumn id="21" name="Data da assinatura da decisão de recurso"/>
    <tableColumn id="22" name="Descrição sucinta do motivo da sanção"/>
    <tableColumn id="23" name="Decisão final"/>
    <tableColumn id="24" name="Punição de suspensão ou impedimento?"/>
    <tableColumn id="25" name="Data de trânsito em julgado"/>
    <tableColumn id="26" name="Valor da penalidade"/>
    <tableColumn id="27" name="Valor retido convertido em multa pela SUF"/>
    <tableColumn id="28" name="Data da conversão do valor pela SUF"/>
    <tableColumn id="29" name="Valor do débito depositado pela empresa"/>
    <tableColumn id="30" name="Data de depósito do débito pela empresa"/>
    <tableColumn id="31" name="Data de envio para AGE"/>
    <tableColumn id="32" name="Data de consulta à AGE (Quadrimestral)"/>
    <tableColumn id="33" name="Situação na AGE"/>
    <tableColumn id="34" name="Data de retorno da AGE"/>
    <tableColumn id="35" name="Conclusão do processo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transparencia.mpmg.mp.br/download/sancoes_aplicadas_aos_contratados/2022/PA-006_2018.pdf" TargetMode="External"/><Relationship Id="rId3" Type="http://schemas.openxmlformats.org/officeDocument/2006/relationships/hyperlink" Target="https://transparencia.mpmg.mp.br/download/sancoes_aplicadas_aos_contratados/2022/PA-007_2019.pdf" TargetMode="External"/><Relationship Id="rId4" Type="http://schemas.openxmlformats.org/officeDocument/2006/relationships/hyperlink" Target="https://transparencia.mpmg.mp.br/download/sancoes_aplicadas_aos_contratados/2022/PA-004_2020.pdf" TargetMode="External"/><Relationship Id="rId5" Type="http://schemas.openxmlformats.org/officeDocument/2006/relationships/hyperlink" Target="https://transparencia.mpmg.mp.br/download/sancoes_aplicadas_aos_contratados/2022/PA-005_2020.pdf" TargetMode="External"/><Relationship Id="rId6" Type="http://schemas.openxmlformats.org/officeDocument/2006/relationships/hyperlink" Target="https://transparencia.mpmg.mp.br/download/sancoes_aplicadas_aos_contratados/2022/PA-001_2021.pdf" TargetMode="External"/><Relationship Id="rId7" Type="http://schemas.openxmlformats.org/officeDocument/2006/relationships/hyperlink" Target="https://transparencia.mpmg.mp.br/download/sancoes_aplicadas_aos_contratados/2022/PA-004_2021.pdf" TargetMode="External"/><Relationship Id="rId8" Type="http://schemas.openxmlformats.org/officeDocument/2006/relationships/hyperlink" Target="https://transparencia.mpmg.mp.br/download/sancoes_aplicadas_aos_contratados/2022/PA-005_2021.pdf" TargetMode="External"/><Relationship Id="rId9" Type="http://schemas.openxmlformats.org/officeDocument/2006/relationships/vmlDrawing" Target="../drawings/vmlDrawing1.vml"/><Relationship Id="rId10" Type="http://schemas.openxmlformats.org/officeDocument/2006/relationships/table" Target="../tables/table6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transparencia.mpmg.mp.br/download/sancoes_aplicadas_aos_contratados/2022/PA-006_2018.pdf" TargetMode="External"/><Relationship Id="rId2" Type="http://schemas.openxmlformats.org/officeDocument/2006/relationships/hyperlink" Target="https://transparencia.mpmg.mp.br/download/sancoes_aplicadas_aos_contratados/2022/PA-007_2019.pdf" TargetMode="External"/><Relationship Id="rId3" Type="http://schemas.openxmlformats.org/officeDocument/2006/relationships/hyperlink" Target="https://transparencia.mpmg.mp.br/download/sancoes_aplicadas_aos_contratados/2022/PA-004_2020.pdf" TargetMode="External"/><Relationship Id="rId4" Type="http://schemas.openxmlformats.org/officeDocument/2006/relationships/hyperlink" Target="https://transparencia.mpmg.mp.br/download/sancoes_aplicadas_aos_contratados/2022/PA-005_2020.pdf" TargetMode="External"/><Relationship Id="rId5" Type="http://schemas.openxmlformats.org/officeDocument/2006/relationships/hyperlink" Target="https://transparencia.mpmg.mp.br/download/sancoes_aplicadas_aos_contratados/2022/PA-001_2021.pdf" TargetMode="External"/><Relationship Id="rId6" Type="http://schemas.openxmlformats.org/officeDocument/2006/relationships/hyperlink" Target="https://transparencia.mpmg.mp.br/download/sancoes_aplicadas_aos_contratados/2022/PA-004_2021.pdf" TargetMode="External"/><Relationship Id="rId7" Type="http://schemas.openxmlformats.org/officeDocument/2006/relationships/hyperlink" Target="https://transparencia.mpmg.mp.br/download/sancoes_aplicadas_aos_contratados/2022/PA-005_2021.pdf" TargetMode="External"/><Relationship Id="rId8" Type="http://schemas.openxmlformats.org/officeDocument/2006/relationships/table" Target="../tables/table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transparencia.mpmg.mp.br/download/sancoes_aplicadas_aos_contratados/2022/PA-007_2019.pdf" TargetMode="External"/><Relationship Id="rId2" Type="http://schemas.openxmlformats.org/officeDocument/2006/relationships/hyperlink" Target="https://transparencia.mpmg.mp.br/download/sancoes_aplicadas_aos_contratados/2022/PA-001_2021.pdf" TargetMode="External"/><Relationship Id="rId3" Type="http://schemas.openxmlformats.org/officeDocument/2006/relationships/hyperlink" Target="https://transparencia.mpmg.mp.br/download/sancoes_aplicadas_aos_contratados/2022/PA-005_2021.pdf" TargetMode="External"/><Relationship Id="rId4" Type="http://schemas.openxmlformats.org/officeDocument/2006/relationships/table" Target="../tables/table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table" Target="../tables/table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4.xml"/><Relationship Id="rId2" Type="http://schemas.openxmlformats.org/officeDocument/2006/relationships/table" Target="../tables/table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I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8" ySplit="1" topLeftCell="I18" activePane="bottomRight" state="frozen"/>
      <selection pane="topLeft" activeCell="A1" activeCellId="0" sqref="A1"/>
      <selection pane="topRight" activeCell="I1" activeCellId="0" sqref="I1"/>
      <selection pane="bottomLeft" activeCell="A18" activeCellId="0" sqref="A18"/>
      <selection pane="bottomRight" activeCell="A28" activeCellId="0" sqref="A28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10.58"/>
    <col collapsed="false" customWidth="true" hidden="false" outlineLevel="0" max="2" min="2" style="1" width="16.81"/>
    <col collapsed="false" customWidth="true" hidden="false" outlineLevel="0" max="3" min="3" style="1" width="17.64"/>
    <col collapsed="false" customWidth="true" hidden="false" outlineLevel="0" max="4" min="4" style="1" width="11.71"/>
    <col collapsed="false" customWidth="true" hidden="false" outlineLevel="0" max="5" min="5" style="1" width="14.86"/>
    <col collapsed="false" customWidth="true" hidden="false" outlineLevel="0" max="6" min="6" style="1" width="26.58"/>
    <col collapsed="false" customWidth="true" hidden="false" outlineLevel="0" max="7" min="7" style="1" width="8"/>
    <col collapsed="false" customWidth="true" hidden="false" outlineLevel="0" max="8" min="8" style="1" width="9.86"/>
    <col collapsed="false" customWidth="true" hidden="false" outlineLevel="0" max="9" min="9" style="1" width="17.09"/>
    <col collapsed="false" customWidth="true" hidden="false" outlineLevel="0" max="10" min="10" style="1" width="13.62"/>
    <col collapsed="false" customWidth="true" hidden="false" outlineLevel="0" max="11" min="11" style="1" width="7"/>
    <col collapsed="false" customWidth="true" hidden="false" outlineLevel="0" max="12" min="12" style="1" width="18.71"/>
    <col collapsed="false" customWidth="true" hidden="false" outlineLevel="0" max="13" min="13" style="1" width="28.99"/>
    <col collapsed="false" customWidth="true" hidden="false" outlineLevel="0" max="15" min="14" style="1" width="29.71"/>
    <col collapsed="false" customWidth="true" hidden="false" outlineLevel="0" max="16" min="16" style="1" width="13.7"/>
    <col collapsed="false" customWidth="true" hidden="false" outlineLevel="0" max="17" min="17" style="1" width="62.42"/>
    <col collapsed="false" customWidth="true" hidden="false" outlineLevel="0" max="18" min="18" style="1" width="16.57"/>
    <col collapsed="false" customWidth="true" hidden="false" outlineLevel="0" max="19" min="19" style="1" width="15.29"/>
    <col collapsed="false" customWidth="true" hidden="false" outlineLevel="0" max="20" min="20" style="1" width="14.7"/>
    <col collapsed="false" customWidth="true" hidden="false" outlineLevel="0" max="21" min="21" style="1" width="16.42"/>
    <col collapsed="false" customWidth="true" hidden="false" outlineLevel="0" max="22" min="22" style="1" width="44.42"/>
    <col collapsed="false" customWidth="true" hidden="false" outlineLevel="0" max="23" min="23" style="1" width="41.86"/>
    <col collapsed="false" customWidth="true" hidden="false" outlineLevel="0" max="24" min="24" style="1" width="25.42"/>
    <col collapsed="false" customWidth="true" hidden="false" outlineLevel="0" max="25" min="25" style="1" width="17.58"/>
    <col collapsed="false" customWidth="true" hidden="false" outlineLevel="0" max="26" min="26" style="1" width="13.01"/>
    <col collapsed="false" customWidth="true" hidden="false" outlineLevel="0" max="27" min="27" style="1" width="15.42"/>
    <col collapsed="false" customWidth="true" hidden="false" outlineLevel="0" max="28" min="28" style="2" width="16"/>
    <col collapsed="false" customWidth="true" hidden="false" outlineLevel="0" max="29" min="29" style="1" width="16.29"/>
    <col collapsed="false" customWidth="true" hidden="false" outlineLevel="0" max="30" min="30" style="2" width="16.29"/>
    <col collapsed="false" customWidth="true" hidden="false" outlineLevel="0" max="31" min="31" style="1" width="13.7"/>
    <col collapsed="false" customWidth="true" hidden="false" outlineLevel="0" max="32" min="32" style="1" width="14.28"/>
    <col collapsed="false" customWidth="true" hidden="false" outlineLevel="0" max="34" min="33" style="1" width="13.7"/>
    <col collapsed="false" customWidth="true" hidden="false" outlineLevel="0" max="35" min="35" style="1" width="14.28"/>
    <col collapsed="false" customWidth="true" hidden="false" outlineLevel="0" max="36" min="36" style="1" width="18"/>
    <col collapsed="false" customWidth="true" hidden="false" outlineLevel="0" max="37" min="37" style="1" width="15.86"/>
    <col collapsed="false" customWidth="false" hidden="false" outlineLevel="0" max="1024" min="38" style="1" width="9.14"/>
  </cols>
  <sheetData>
    <row r="1" customFormat="false" ht="61.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4" t="s">
        <v>27</v>
      </c>
      <c r="AC1" s="3" t="s">
        <v>28</v>
      </c>
      <c r="AD1" s="4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</row>
    <row r="2" customFormat="false" ht="62.25" hidden="false" customHeight="true" outlineLevel="0" collapsed="false">
      <c r="A2" s="2" t="n">
        <v>43178</v>
      </c>
      <c r="B2" s="2" t="n">
        <v>43178</v>
      </c>
      <c r="C2" s="3" t="s">
        <v>35</v>
      </c>
      <c r="D2" s="2" t="n">
        <v>43194</v>
      </c>
      <c r="E2" s="1" t="str">
        <f aca="false">IF(A2="","",IF(D2="","Aguarda instauração",IF(S2="","Aguarda decisão",IF(U2="","Aguarda recurso", IF(AB2="","Aguarda conversão de multa pela SUF", IF(AD2="","Aguarda déposito de multa",IF(AH2="","Aguarda retorno da AGE",IF(AI2="","Aguarda conclusão","Concluído"))))))))</f>
        <v>Concluído</v>
      </c>
      <c r="F2" s="1" t="s">
        <v>36</v>
      </c>
      <c r="G2" s="1" t="n">
        <v>6</v>
      </c>
      <c r="H2" s="1" t="n">
        <v>2018</v>
      </c>
      <c r="I2" s="3" t="s">
        <v>37</v>
      </c>
      <c r="J2" s="1" t="n">
        <v>45</v>
      </c>
      <c r="K2" s="1" t="n">
        <v>2017</v>
      </c>
      <c r="L2" s="1" t="s">
        <v>38</v>
      </c>
      <c r="M2" s="1" t="s">
        <v>39</v>
      </c>
      <c r="N2" s="1" t="s">
        <v>40</v>
      </c>
      <c r="O2" s="1" t="s">
        <v>41</v>
      </c>
      <c r="Q2" s="1" t="s">
        <v>42</v>
      </c>
      <c r="R2" s="1" t="s">
        <v>35</v>
      </c>
      <c r="S2" s="2" t="n">
        <v>43472</v>
      </c>
      <c r="T2" s="4" t="s">
        <v>43</v>
      </c>
      <c r="U2" s="2" t="n">
        <v>43623</v>
      </c>
      <c r="V2" s="2" t="s">
        <v>44</v>
      </c>
      <c r="W2" s="5" t="s">
        <v>45</v>
      </c>
      <c r="X2" s="1" t="s">
        <v>46</v>
      </c>
      <c r="Y2" s="2" t="n">
        <v>43692</v>
      </c>
      <c r="Z2" s="6" t="n">
        <v>10388.2</v>
      </c>
      <c r="AA2" s="1" t="s">
        <v>39</v>
      </c>
      <c r="AB2" s="1" t="s">
        <v>39</v>
      </c>
      <c r="AC2" s="1" t="s">
        <v>47</v>
      </c>
      <c r="AD2" s="1" t="s">
        <v>48</v>
      </c>
      <c r="AE2" s="2" t="n">
        <v>44483</v>
      </c>
      <c r="AF2" s="2" t="n">
        <v>44741</v>
      </c>
      <c r="AG2" s="2"/>
      <c r="AH2" s="2" t="n">
        <v>44804</v>
      </c>
      <c r="AI2" s="2" t="n">
        <v>44805</v>
      </c>
    </row>
    <row r="3" s="1" customFormat="true" ht="30.75" hidden="false" customHeight="false" outlineLevel="0" collapsed="false">
      <c r="A3" s="2" t="n">
        <v>43594</v>
      </c>
      <c r="B3" s="2" t="n">
        <v>43594</v>
      </c>
      <c r="C3" s="3" t="s">
        <v>49</v>
      </c>
      <c r="D3" s="2" t="n">
        <v>43594</v>
      </c>
      <c r="E3" s="1" t="str">
        <f aca="false">IF(A3="","",IF(D3="","Aguarda instauração",IF(S3="","Aguarda decisão",IF(U3="","Aguarda recurso", IF(AB3="","Aguarda conversão de multa pela SUF", IF(AD3="","Aguarda déposito de multa",IF(AH3="","Aguarda retorno da AGE",IF(AI3="","Aguarda conclusão","Concluído"))))))))</f>
        <v>Aguarda recurso</v>
      </c>
      <c r="F3" s="1" t="s">
        <v>50</v>
      </c>
      <c r="G3" s="1" t="n">
        <v>4</v>
      </c>
      <c r="H3" s="1" t="n">
        <v>2019</v>
      </c>
      <c r="I3" s="3" t="s">
        <v>51</v>
      </c>
      <c r="J3" s="1" t="n">
        <v>116</v>
      </c>
      <c r="K3" s="1" t="n">
        <v>2016</v>
      </c>
      <c r="L3" s="1" t="s">
        <v>52</v>
      </c>
      <c r="N3" s="1" t="s">
        <v>53</v>
      </c>
      <c r="Q3" s="1" t="s">
        <v>54</v>
      </c>
      <c r="R3" s="1" t="s">
        <v>55</v>
      </c>
      <c r="S3" s="2" t="n">
        <v>43866</v>
      </c>
      <c r="T3" s="4" t="s">
        <v>55</v>
      </c>
      <c r="U3" s="2"/>
      <c r="V3" s="2"/>
      <c r="AE3" s="2"/>
      <c r="AF3" s="2"/>
      <c r="AG3" s="2"/>
      <c r="AH3" s="2"/>
      <c r="AI3" s="2"/>
    </row>
    <row r="4" s="1" customFormat="true" ht="28.5" hidden="false" customHeight="true" outlineLevel="0" collapsed="false">
      <c r="A4" s="2" t="n">
        <v>43594</v>
      </c>
      <c r="B4" s="2" t="n">
        <v>43594</v>
      </c>
      <c r="C4" s="3" t="s">
        <v>56</v>
      </c>
      <c r="D4" s="2" t="n">
        <v>43672</v>
      </c>
      <c r="E4" s="1" t="str">
        <f aca="false">IF(A4="","",IF(D4="","Aguarda instauração",IF(S4="","Aguarda decisão",IF(U4="","Aguarda recurso", IF(AB4="","Aguarda conversão de multa pela SUF", IF(AD4="","Aguarda déposito de multa",IF(AH4="","Aguarda retorno da AGE",IF(AI4="","Aguarda conclusão","Concluído"))))))))</f>
        <v>Aguarda decisão</v>
      </c>
      <c r="F4" s="1" t="s">
        <v>57</v>
      </c>
      <c r="G4" s="1" t="n">
        <v>6</v>
      </c>
      <c r="H4" s="1" t="n">
        <v>2019</v>
      </c>
      <c r="I4" s="3" t="s">
        <v>51</v>
      </c>
      <c r="J4" s="1" t="n">
        <v>60</v>
      </c>
      <c r="K4" s="1" t="n">
        <v>2016</v>
      </c>
      <c r="L4" s="1" t="s">
        <v>58</v>
      </c>
      <c r="N4" s="1" t="s">
        <v>59</v>
      </c>
      <c r="Q4" s="1" t="s">
        <v>60</v>
      </c>
      <c r="R4" s="1" t="s">
        <v>56</v>
      </c>
      <c r="S4" s="2"/>
      <c r="T4" s="4"/>
      <c r="U4" s="2"/>
      <c r="V4" s="2"/>
      <c r="AE4" s="2"/>
      <c r="AF4" s="2"/>
      <c r="AG4" s="2"/>
      <c r="AH4" s="2"/>
      <c r="AI4" s="2"/>
    </row>
    <row r="5" customFormat="false" ht="91.5" hidden="false" customHeight="false" outlineLevel="0" collapsed="false">
      <c r="A5" s="2" t="n">
        <v>43619</v>
      </c>
      <c r="B5" s="2" t="n">
        <v>43619</v>
      </c>
      <c r="C5" s="3" t="s">
        <v>61</v>
      </c>
      <c r="D5" s="2" t="n">
        <v>43619</v>
      </c>
      <c r="E5" s="1" t="str">
        <f aca="false">IF(A5="","",IF(D5="","Aguarda instauração",IF(S5="","Aguarda decisão",IF(U5="","Aguarda recurso", IF(AB5="","Aguarda conversão de multa pela SUF", IF(AD5="","Aguarda déposito de multa",IF(AH5="","Aguarda retorno da AGE",IF(AI5="","Aguarda conclusão","Concluído"))))))))</f>
        <v>Concluído</v>
      </c>
      <c r="F5" s="1" t="s">
        <v>62</v>
      </c>
      <c r="G5" s="1" t="n">
        <v>7</v>
      </c>
      <c r="H5" s="1" t="n">
        <v>2019</v>
      </c>
      <c r="I5" s="3" t="s">
        <v>51</v>
      </c>
      <c r="J5" s="1" t="n">
        <v>160</v>
      </c>
      <c r="K5" s="1" t="n">
        <v>2016</v>
      </c>
      <c r="L5" s="1" t="s">
        <v>63</v>
      </c>
      <c r="M5" s="1" t="s">
        <v>64</v>
      </c>
      <c r="N5" s="1" t="s">
        <v>65</v>
      </c>
      <c r="O5" s="1" t="s">
        <v>66</v>
      </c>
      <c r="P5" s="1" t="s">
        <v>39</v>
      </c>
      <c r="Q5" s="1" t="s">
        <v>67</v>
      </c>
      <c r="R5" s="1" t="s">
        <v>61</v>
      </c>
      <c r="S5" s="2" t="n">
        <v>43699</v>
      </c>
      <c r="T5" s="4" t="s">
        <v>49</v>
      </c>
      <c r="U5" s="2" t="n">
        <v>43761</v>
      </c>
      <c r="V5" s="2" t="s">
        <v>68</v>
      </c>
      <c r="W5" s="7" t="s">
        <v>69</v>
      </c>
      <c r="X5" s="1" t="s">
        <v>70</v>
      </c>
      <c r="Y5" s="2" t="n">
        <v>43809</v>
      </c>
      <c r="Z5" s="8" t="n">
        <v>80000</v>
      </c>
      <c r="AA5" s="6" t="n">
        <v>33262.04</v>
      </c>
      <c r="AB5" s="2" t="n">
        <v>43720</v>
      </c>
      <c r="AC5" s="6" t="n">
        <v>16234.97</v>
      </c>
      <c r="AD5" s="2" t="n">
        <v>44211</v>
      </c>
      <c r="AE5" s="2" t="n">
        <v>44431</v>
      </c>
      <c r="AF5" s="2" t="n">
        <v>44641</v>
      </c>
      <c r="AG5" s="2" t="s">
        <v>71</v>
      </c>
      <c r="AH5" s="2" t="n">
        <v>44741</v>
      </c>
      <c r="AI5" s="2" t="n">
        <v>44999</v>
      </c>
    </row>
    <row r="6" s="1" customFormat="true" ht="152.25" hidden="false" customHeight="true" outlineLevel="0" collapsed="false">
      <c r="A6" s="2" t="n">
        <v>43965</v>
      </c>
      <c r="B6" s="2" t="n">
        <v>43965</v>
      </c>
      <c r="C6" s="3" t="s">
        <v>61</v>
      </c>
      <c r="D6" s="2" t="n">
        <v>43973</v>
      </c>
      <c r="E6" s="1" t="str">
        <f aca="false">IF(A6="","",IF(D6="","Aguarda instauração",IF(S6="","Aguarda decisão",IF(U6="","Aguarda recurso", IF(AB6="","Aguarda conversão de multa pela SUF", IF(AD6="","Aguarda déposito de multa",IF(AH6="","Aguarda retorno da AGE",IF(AI6="","Aguarda conclusão","Concluído"))))))))</f>
        <v>Aguarda conversão de multa pela SUF</v>
      </c>
      <c r="F6" s="1" t="s">
        <v>72</v>
      </c>
      <c r="G6" s="1" t="n">
        <v>4</v>
      </c>
      <c r="H6" s="1" t="n">
        <v>2020</v>
      </c>
      <c r="I6" s="3" t="s">
        <v>51</v>
      </c>
      <c r="J6" s="1" t="n">
        <v>208</v>
      </c>
      <c r="K6" s="1" t="n">
        <v>2017</v>
      </c>
      <c r="L6" s="1" t="s">
        <v>73</v>
      </c>
      <c r="M6" s="1" t="s">
        <v>74</v>
      </c>
      <c r="N6" s="1" t="s">
        <v>75</v>
      </c>
      <c r="O6" s="1" t="s">
        <v>76</v>
      </c>
      <c r="P6" s="1" t="s">
        <v>77</v>
      </c>
      <c r="Q6" s="1" t="s">
        <v>78</v>
      </c>
      <c r="R6" s="1" t="s">
        <v>55</v>
      </c>
      <c r="S6" s="2" t="n">
        <v>44461</v>
      </c>
      <c r="T6" s="4"/>
      <c r="U6" s="2" t="s">
        <v>39</v>
      </c>
      <c r="V6" s="2" t="s">
        <v>79</v>
      </c>
      <c r="W6" s="7" t="s">
        <v>80</v>
      </c>
      <c r="X6" s="1" t="s">
        <v>46</v>
      </c>
      <c r="Y6" s="2" t="n">
        <v>44128</v>
      </c>
      <c r="Z6" s="8" t="n">
        <v>43535.84</v>
      </c>
      <c r="AE6" s="2"/>
      <c r="AF6" s="2"/>
      <c r="AG6" s="2"/>
      <c r="AH6" s="2"/>
      <c r="AI6" s="2"/>
    </row>
    <row r="7" s="1" customFormat="true" ht="76.5" hidden="false" customHeight="true" outlineLevel="0" collapsed="false">
      <c r="A7" s="2" t="n">
        <v>43976</v>
      </c>
      <c r="B7" s="2" t="n">
        <v>43976</v>
      </c>
      <c r="C7" s="3" t="s">
        <v>43</v>
      </c>
      <c r="D7" s="2" t="n">
        <v>43980</v>
      </c>
      <c r="E7" s="1" t="s">
        <v>81</v>
      </c>
      <c r="F7" s="1" t="s">
        <v>82</v>
      </c>
      <c r="G7" s="1" t="n">
        <v>5</v>
      </c>
      <c r="H7" s="1" t="n">
        <v>2020</v>
      </c>
      <c r="I7" s="3" t="s">
        <v>51</v>
      </c>
      <c r="J7" s="1" t="n">
        <v>32</v>
      </c>
      <c r="K7" s="1" t="n">
        <v>2019</v>
      </c>
      <c r="L7" s="1" t="s">
        <v>83</v>
      </c>
      <c r="N7" s="1" t="s">
        <v>84</v>
      </c>
      <c r="Q7" s="1" t="s">
        <v>42</v>
      </c>
      <c r="R7" s="1" t="s">
        <v>43</v>
      </c>
      <c r="S7" s="2" t="n">
        <v>44455</v>
      </c>
      <c r="T7" s="4" t="s">
        <v>43</v>
      </c>
      <c r="U7" s="2" t="s">
        <v>39</v>
      </c>
      <c r="V7" s="2" t="s">
        <v>85</v>
      </c>
      <c r="W7" s="5" t="s">
        <v>86</v>
      </c>
      <c r="X7" s="1" t="s">
        <v>46</v>
      </c>
      <c r="Y7" s="2" t="n">
        <v>44491</v>
      </c>
      <c r="AE7" s="2"/>
      <c r="AF7" s="2"/>
      <c r="AG7" s="2"/>
      <c r="AH7" s="2"/>
      <c r="AI7" s="2"/>
    </row>
    <row r="8" s="1" customFormat="true" ht="60.75" hidden="false" customHeight="true" outlineLevel="0" collapsed="false">
      <c r="A8" s="2" t="n">
        <v>44007</v>
      </c>
      <c r="B8" s="2" t="n">
        <v>44007</v>
      </c>
      <c r="C8" s="3" t="s">
        <v>35</v>
      </c>
      <c r="D8" s="2" t="n">
        <v>44015</v>
      </c>
      <c r="E8" s="1" t="str">
        <f aca="false">IF(A8="","",IF(D8="","Aguarda instauração",IF(S8="","Aguarda decisão",IF(U8="","Aguarda recurso", IF(AB8="","Aguarda conversão de multa pela SUF", IF(AD8="","Aguarda déposito de multa",IF(AH8="","Aguarda retorno da AGE",IF(AI8="","Aguarda conclusão","Concluído"))))))))</f>
        <v>Aguarda decisão</v>
      </c>
      <c r="F8" s="1" t="s">
        <v>87</v>
      </c>
      <c r="G8" s="1" t="n">
        <v>6</v>
      </c>
      <c r="H8" s="1" t="n">
        <v>2020</v>
      </c>
      <c r="I8" s="3" t="s">
        <v>51</v>
      </c>
      <c r="J8" s="1" t="n">
        <v>139</v>
      </c>
      <c r="K8" s="1" t="n">
        <v>2015</v>
      </c>
      <c r="L8" s="1" t="s">
        <v>88</v>
      </c>
      <c r="N8" s="1" t="s">
        <v>89</v>
      </c>
      <c r="Q8" s="1" t="s">
        <v>90</v>
      </c>
      <c r="S8" s="2"/>
      <c r="T8" s="4"/>
      <c r="U8" s="2"/>
      <c r="V8" s="2"/>
      <c r="AE8" s="2"/>
      <c r="AF8" s="2"/>
      <c r="AG8" s="2"/>
      <c r="AH8" s="2"/>
      <c r="AI8" s="2"/>
    </row>
    <row r="9" customFormat="false" ht="33.75" hidden="false" customHeight="true" outlineLevel="0" collapsed="false">
      <c r="A9" s="2" t="n">
        <v>44230</v>
      </c>
      <c r="B9" s="2" t="n">
        <v>44231</v>
      </c>
      <c r="C9" s="3" t="s">
        <v>91</v>
      </c>
      <c r="D9" s="2" t="n">
        <v>44253</v>
      </c>
      <c r="E9" s="1" t="s">
        <v>71</v>
      </c>
      <c r="F9" s="1" t="s">
        <v>92</v>
      </c>
      <c r="G9" s="1" t="n">
        <v>1</v>
      </c>
      <c r="H9" s="1" t="n">
        <v>2021</v>
      </c>
      <c r="I9" s="3" t="s">
        <v>51</v>
      </c>
      <c r="J9" s="1" t="n">
        <v>32</v>
      </c>
      <c r="K9" s="1" t="n">
        <v>2019</v>
      </c>
      <c r="L9" s="1" t="s">
        <v>83</v>
      </c>
      <c r="N9" s="1" t="s">
        <v>84</v>
      </c>
      <c r="Q9" s="1" t="s">
        <v>42</v>
      </c>
      <c r="R9" s="1" t="s">
        <v>91</v>
      </c>
      <c r="S9" s="2" t="n">
        <v>44624</v>
      </c>
      <c r="T9" s="1" t="s">
        <v>49</v>
      </c>
      <c r="U9" s="2" t="n">
        <v>44840</v>
      </c>
      <c r="V9" s="2" t="s">
        <v>93</v>
      </c>
      <c r="W9" s="9" t="s">
        <v>94</v>
      </c>
      <c r="X9" s="4" t="s">
        <v>46</v>
      </c>
      <c r="Y9" s="2" t="n">
        <v>44859</v>
      </c>
      <c r="Z9" s="8" t="n">
        <v>36979.06</v>
      </c>
      <c r="AA9" s="1" t="s">
        <v>95</v>
      </c>
      <c r="AB9" s="2" t="n">
        <v>44889</v>
      </c>
      <c r="AC9" s="1" t="s">
        <v>47</v>
      </c>
      <c r="AD9" s="1" t="s">
        <v>39</v>
      </c>
      <c r="AE9" s="2"/>
      <c r="AF9" s="2"/>
      <c r="AG9" s="2"/>
      <c r="AH9" s="2"/>
      <c r="AI9" s="2" t="n">
        <v>44993</v>
      </c>
    </row>
    <row r="10" customFormat="false" ht="34.5" hidden="false" customHeight="true" outlineLevel="0" collapsed="false">
      <c r="A10" s="2" t="n">
        <v>44280</v>
      </c>
      <c r="B10" s="2" t="n">
        <v>44280</v>
      </c>
      <c r="C10" s="3" t="s">
        <v>43</v>
      </c>
      <c r="D10" s="2" t="n">
        <v>44281</v>
      </c>
      <c r="E10" s="1" t="str">
        <f aca="false">IF(A10="","",IF(D10="","Aguarda instauração",IF(S10="","Aguarda decisão",IF(U10="","Aguarda recurso", IF(AB10="","Aguarda conversão de multa pela SUF", IF(AD10="","Aguarda déposito de multa",IF(AH10="","Aguarda retorno da AGE",IF(AI10="","Aguarda conclusão","Concluído"))))))))</f>
        <v>Aguarda retorno da AGE</v>
      </c>
      <c r="F10" s="1" t="s">
        <v>96</v>
      </c>
      <c r="G10" s="1" t="n">
        <v>3</v>
      </c>
      <c r="H10" s="1" t="n">
        <v>2021</v>
      </c>
      <c r="I10" s="3" t="s">
        <v>51</v>
      </c>
      <c r="J10" s="1" t="n">
        <v>198</v>
      </c>
      <c r="K10" s="1" t="n">
        <v>2016</v>
      </c>
      <c r="L10" s="1" t="s">
        <v>97</v>
      </c>
      <c r="N10" s="1" t="s">
        <v>98</v>
      </c>
      <c r="Q10" s="1" t="s">
        <v>99</v>
      </c>
      <c r="R10" s="1" t="s">
        <v>100</v>
      </c>
      <c r="S10" s="10" t="n">
        <v>44810</v>
      </c>
      <c r="U10" s="10" t="s">
        <v>39</v>
      </c>
      <c r="V10" s="10" t="s">
        <v>101</v>
      </c>
      <c r="W10" s="2" t="s">
        <v>102</v>
      </c>
      <c r="X10" s="4" t="s">
        <v>46</v>
      </c>
      <c r="Y10" s="2"/>
      <c r="Z10" s="1" t="n">
        <v>351.75</v>
      </c>
      <c r="AB10" s="1" t="s">
        <v>39</v>
      </c>
      <c r="AC10" s="8" t="n">
        <v>351.75</v>
      </c>
      <c r="AD10" s="2" t="n">
        <v>44845</v>
      </c>
      <c r="AE10" s="2"/>
      <c r="AF10" s="2"/>
      <c r="AG10" s="2"/>
      <c r="AH10" s="2"/>
      <c r="AI10" s="10"/>
    </row>
    <row r="11" customFormat="false" ht="53.25" hidden="false" customHeight="true" outlineLevel="0" collapsed="false">
      <c r="A11" s="2" t="n">
        <v>44335</v>
      </c>
      <c r="B11" s="2" t="n">
        <v>44336</v>
      </c>
      <c r="C11" s="3" t="s">
        <v>100</v>
      </c>
      <c r="D11" s="2" t="n">
        <v>44349</v>
      </c>
      <c r="E11" s="1" t="str">
        <f aca="false">IF(A11="","",IF(D11="","Aguarda instauração",IF(S11="","Aguarda decisão",IF(U11="","Aguarda recurso",IF(AH11="","Aguarda retorno da AGE",IF(AI11="","Aguarda conclusão","Concluído"))))))</f>
        <v>Aguarda conclusão</v>
      </c>
      <c r="F11" s="1" t="s">
        <v>103</v>
      </c>
      <c r="G11" s="1" t="n">
        <v>4</v>
      </c>
      <c r="H11" s="1" t="n">
        <v>2021</v>
      </c>
      <c r="I11" s="3" t="s">
        <v>51</v>
      </c>
      <c r="J11" s="1" t="n">
        <v>35</v>
      </c>
      <c r="K11" s="1" t="n">
        <v>2017</v>
      </c>
      <c r="L11" s="1" t="s">
        <v>104</v>
      </c>
      <c r="N11" s="1" t="s">
        <v>105</v>
      </c>
      <c r="P11" s="1" t="s">
        <v>106</v>
      </c>
      <c r="Q11" s="1" t="s">
        <v>99</v>
      </c>
      <c r="R11" s="1" t="s">
        <v>100</v>
      </c>
      <c r="S11" s="2" t="n">
        <v>44624</v>
      </c>
      <c r="U11" s="2" t="s">
        <v>39</v>
      </c>
      <c r="V11" s="2" t="s">
        <v>107</v>
      </c>
      <c r="W11" s="11" t="s">
        <v>108</v>
      </c>
      <c r="X11" s="4" t="s">
        <v>46</v>
      </c>
      <c r="Y11" s="2" t="n">
        <v>44638</v>
      </c>
      <c r="Z11" s="8" t="n">
        <v>6185.07</v>
      </c>
      <c r="AA11" s="1" t="s">
        <v>39</v>
      </c>
      <c r="AB11" s="1" t="s">
        <v>39</v>
      </c>
      <c r="AC11" s="1" t="s">
        <v>47</v>
      </c>
      <c r="AD11" s="1" t="s">
        <v>39</v>
      </c>
      <c r="AE11" s="2" t="n">
        <v>44692</v>
      </c>
      <c r="AF11" s="2"/>
      <c r="AG11" s="2" t="s">
        <v>71</v>
      </c>
      <c r="AH11" s="2" t="n">
        <v>44852</v>
      </c>
      <c r="AI11" s="2"/>
    </row>
    <row r="12" s="1" customFormat="true" ht="92.25" hidden="false" customHeight="true" outlineLevel="0" collapsed="false">
      <c r="A12" s="2" t="n">
        <v>44378</v>
      </c>
      <c r="B12" s="2" t="n">
        <v>44383</v>
      </c>
      <c r="C12" s="3" t="s">
        <v>100</v>
      </c>
      <c r="D12" s="2" t="n">
        <v>44418</v>
      </c>
      <c r="E12" s="1" t="str">
        <f aca="false">IF(A12="","",IF(D12="","Aguarda instauração",IF(S12="","Aguarda decisão",IF(U12="","Aguarda recurso",IF(AH12="","Aguarda retorno da AGE",IF(AI12="","Aguarda conclusão","Concluído"))))))</f>
        <v>Aguarda retorno da AGE</v>
      </c>
      <c r="F12" s="1" t="s">
        <v>109</v>
      </c>
      <c r="G12" s="1" t="n">
        <v>5</v>
      </c>
      <c r="H12" s="1" t="n">
        <v>2021</v>
      </c>
      <c r="I12" s="3" t="s">
        <v>110</v>
      </c>
      <c r="J12" s="1" t="s">
        <v>111</v>
      </c>
      <c r="K12" s="1" t="n">
        <v>2020</v>
      </c>
      <c r="L12" s="1" t="s">
        <v>112</v>
      </c>
      <c r="M12" s="1" t="s">
        <v>113</v>
      </c>
      <c r="N12" s="1" t="s">
        <v>114</v>
      </c>
      <c r="O12" s="1" t="s">
        <v>115</v>
      </c>
      <c r="P12" s="1" t="s">
        <v>116</v>
      </c>
      <c r="Q12" s="1" t="s">
        <v>117</v>
      </c>
      <c r="R12" s="1" t="s">
        <v>100</v>
      </c>
      <c r="S12" s="2" t="n">
        <v>44624</v>
      </c>
      <c r="T12" s="1" t="s">
        <v>100</v>
      </c>
      <c r="U12" s="2" t="s">
        <v>39</v>
      </c>
      <c r="V12" s="2" t="s">
        <v>118</v>
      </c>
      <c r="W12" s="12" t="s">
        <v>119</v>
      </c>
      <c r="X12" s="4" t="s">
        <v>70</v>
      </c>
      <c r="Y12" s="2" t="n">
        <v>44669</v>
      </c>
      <c r="Z12" s="8" t="n">
        <v>1085</v>
      </c>
      <c r="AE12" s="2"/>
      <c r="AF12" s="2"/>
      <c r="AG12" s="2"/>
      <c r="AH12" s="2"/>
      <c r="AI12" s="2"/>
    </row>
    <row r="13" s="1" customFormat="true" ht="30" hidden="false" customHeight="true" outlineLevel="0" collapsed="false">
      <c r="A13" s="2" t="n">
        <v>44403</v>
      </c>
      <c r="B13" s="2" t="n">
        <v>44403</v>
      </c>
      <c r="C13" s="3" t="s">
        <v>100</v>
      </c>
      <c r="D13" s="2" t="n">
        <v>44410</v>
      </c>
      <c r="E13" s="1" t="str">
        <f aca="false">IF(A13="","",IF(D13="","Aguarda instauração",IF(S13="","Aguarda decisão",IF(U13="","Aguarda recurso",IF(AH13="","Aguarda retorno da AGE",IF(AI13="","Aguarda conclusão","Concluído"))))))</f>
        <v>Aguarda decisão</v>
      </c>
      <c r="F13" s="1" t="s">
        <v>120</v>
      </c>
      <c r="G13" s="1" t="n">
        <v>7</v>
      </c>
      <c r="H13" s="1" t="n">
        <v>2021</v>
      </c>
      <c r="I13" s="3" t="s">
        <v>51</v>
      </c>
      <c r="J13" s="1" t="n">
        <v>146</v>
      </c>
      <c r="K13" s="1" t="n">
        <v>2020</v>
      </c>
      <c r="L13" s="1" t="s">
        <v>121</v>
      </c>
      <c r="N13" s="1" t="s">
        <v>122</v>
      </c>
      <c r="Q13" s="1" t="s">
        <v>123</v>
      </c>
      <c r="S13" s="2"/>
      <c r="U13" s="2"/>
      <c r="V13" s="2"/>
      <c r="W13" s="2"/>
      <c r="X13" s="4"/>
      <c r="Y13" s="2"/>
      <c r="AE13" s="2"/>
      <c r="AF13" s="2"/>
      <c r="AG13" s="2"/>
      <c r="AH13" s="2"/>
      <c r="AI13" s="2"/>
    </row>
    <row r="14" s="1" customFormat="true" ht="30.75" hidden="false" customHeight="false" outlineLevel="0" collapsed="false">
      <c r="A14" s="2" t="n">
        <v>44592</v>
      </c>
      <c r="B14" s="2" t="n">
        <v>44592</v>
      </c>
      <c r="C14" s="3" t="s">
        <v>49</v>
      </c>
      <c r="D14" s="2" t="n">
        <v>44593</v>
      </c>
      <c r="E14" s="1" t="str">
        <f aca="false">IF(A14="","",IF(D14="","Aguarda instauração",IF(S14="","Aguarda decisão",IF(U14="","Aguarda recurso",IF(AH14="","Aguarda retorno da AGE",IF(AI14="","Aguarda conclusão","Concluído"))))))</f>
        <v>Aguarda decisão</v>
      </c>
      <c r="F14" s="1" t="s">
        <v>124</v>
      </c>
      <c r="G14" s="1" t="n">
        <v>1</v>
      </c>
      <c r="H14" s="1" t="n">
        <v>2022</v>
      </c>
      <c r="I14" s="3" t="s">
        <v>51</v>
      </c>
      <c r="J14" s="1" t="n">
        <v>2</v>
      </c>
      <c r="K14" s="1" t="n">
        <v>2019</v>
      </c>
      <c r="L14" s="1" t="s">
        <v>125</v>
      </c>
      <c r="N14" s="1" t="s">
        <v>126</v>
      </c>
      <c r="O14" s="1" t="s">
        <v>127</v>
      </c>
      <c r="P14" s="1" t="s">
        <v>128</v>
      </c>
      <c r="Q14" s="1" t="s">
        <v>129</v>
      </c>
      <c r="S14" s="2"/>
      <c r="U14" s="2"/>
      <c r="V14" s="2"/>
      <c r="W14" s="2"/>
      <c r="X14" s="4"/>
      <c r="Y14" s="2"/>
      <c r="AE14" s="2"/>
      <c r="AF14" s="2"/>
      <c r="AG14" s="2"/>
      <c r="AH14" s="2"/>
      <c r="AI14" s="2"/>
    </row>
    <row r="15" s="1" customFormat="true" ht="30.75" hidden="false" customHeight="false" outlineLevel="0" collapsed="false">
      <c r="A15" s="2" t="n">
        <v>44585</v>
      </c>
      <c r="B15" s="2" t="n">
        <v>44585</v>
      </c>
      <c r="C15" s="3" t="s">
        <v>49</v>
      </c>
      <c r="D15" s="2" t="n">
        <v>44617</v>
      </c>
      <c r="E15" s="1" t="str">
        <f aca="false">IF(A15="","",IF(D15="","Aguarda instauração",IF(S15="","Aguarda decisão",IF(U15="","Aguarda recurso",IF(AH15="","Aguarda retorno da AGE",IF(AI15="","Aguarda conclusão","Concluído"))))))</f>
        <v>Aguarda decisão</v>
      </c>
      <c r="F15" s="1" t="s">
        <v>130</v>
      </c>
      <c r="G15" s="1" t="n">
        <v>2</v>
      </c>
      <c r="H15" s="1" t="n">
        <v>2022</v>
      </c>
      <c r="I15" s="3" t="s">
        <v>51</v>
      </c>
      <c r="J15" s="1" t="n">
        <v>310</v>
      </c>
      <c r="L15" s="1" t="s">
        <v>131</v>
      </c>
      <c r="M15" s="1" t="s">
        <v>132</v>
      </c>
      <c r="N15" s="1" t="s">
        <v>132</v>
      </c>
      <c r="O15" s="1" t="s">
        <v>133</v>
      </c>
      <c r="S15" s="2"/>
      <c r="U15" s="2"/>
      <c r="V15" s="2"/>
      <c r="W15" s="2"/>
      <c r="X15" s="4"/>
      <c r="Y15" s="2"/>
      <c r="AE15" s="2"/>
      <c r="AF15" s="2"/>
      <c r="AG15" s="2"/>
      <c r="AH15" s="2"/>
      <c r="AI15" s="2"/>
    </row>
    <row r="16" s="1" customFormat="true" ht="91.5" hidden="false" customHeight="false" outlineLevel="0" collapsed="false">
      <c r="A16" s="2" t="n">
        <v>44589</v>
      </c>
      <c r="B16" s="2" t="n">
        <v>44603</v>
      </c>
      <c r="C16" s="3" t="s">
        <v>35</v>
      </c>
      <c r="D16" s="2" t="n">
        <v>44610</v>
      </c>
      <c r="E16" s="1" t="str">
        <f aca="false">IF(A16="","",IF(D16="","Aguarda instauração",IF(S16="","Aguarda decisão",IF(U16="","Aguarda recurso",IF(AH16="","Aguarda retorno da AGE",IF(AI16="","Aguarda conclusão","Concluído"))))))</f>
        <v>Aguarda recurso</v>
      </c>
      <c r="F16" s="1" t="s">
        <v>134</v>
      </c>
      <c r="G16" s="1" t="n">
        <v>3</v>
      </c>
      <c r="H16" s="1" t="n">
        <v>2022</v>
      </c>
      <c r="I16" s="3" t="s">
        <v>51</v>
      </c>
      <c r="J16" s="1" t="n">
        <v>142</v>
      </c>
      <c r="K16" s="1" t="n">
        <v>2019</v>
      </c>
      <c r="L16" s="1" t="s">
        <v>135</v>
      </c>
      <c r="N16" s="1" t="s">
        <v>136</v>
      </c>
      <c r="O16" s="1" t="s">
        <v>137</v>
      </c>
      <c r="P16" s="1" t="s">
        <v>138</v>
      </c>
      <c r="Q16" s="1" t="s">
        <v>67</v>
      </c>
      <c r="R16" s="1" t="s">
        <v>35</v>
      </c>
      <c r="S16" s="2" t="n">
        <v>44876</v>
      </c>
      <c r="U16" s="2"/>
      <c r="V16" s="2"/>
      <c r="W16" s="2"/>
      <c r="X16" s="4"/>
      <c r="Y16" s="2"/>
      <c r="AE16" s="2"/>
      <c r="AF16" s="2"/>
      <c r="AG16" s="2"/>
      <c r="AH16" s="2"/>
      <c r="AI16" s="2"/>
    </row>
    <row r="17" s="1" customFormat="true" ht="45.75" hidden="false" customHeight="false" outlineLevel="0" collapsed="false">
      <c r="A17" s="2" t="n">
        <v>44609</v>
      </c>
      <c r="B17" s="2" t="n">
        <v>44609</v>
      </c>
      <c r="C17" s="3" t="s">
        <v>91</v>
      </c>
      <c r="D17" s="2" t="n">
        <v>44634</v>
      </c>
      <c r="E17" s="1" t="str">
        <f aca="false">IF(A17="","",IF(D17="","Aguarda instauração",IF(S17="","Aguarda decisão",IF(U17="","Aguarda recurso",IF(AH17="","Aguarda retorno da AGE",IF(AI17="","Aguarda conclusão","Concluído"))))))</f>
        <v>Aguarda decisão</v>
      </c>
      <c r="F17" s="1" t="s">
        <v>139</v>
      </c>
      <c r="G17" s="1" t="n">
        <v>4</v>
      </c>
      <c r="H17" s="1" t="n">
        <v>2022</v>
      </c>
      <c r="I17" s="3" t="s">
        <v>110</v>
      </c>
      <c r="J17" s="1" t="s">
        <v>140</v>
      </c>
      <c r="K17" s="1" t="n">
        <v>2021</v>
      </c>
      <c r="L17" s="1" t="s">
        <v>141</v>
      </c>
      <c r="N17" s="1" t="s">
        <v>142</v>
      </c>
      <c r="P17" s="1" t="s">
        <v>143</v>
      </c>
      <c r="Q17" s="1" t="s">
        <v>117</v>
      </c>
      <c r="R17" s="1" t="s">
        <v>91</v>
      </c>
      <c r="S17" s="2"/>
      <c r="U17" s="2"/>
      <c r="V17" s="2"/>
      <c r="W17" s="2"/>
      <c r="X17" s="4"/>
      <c r="Y17" s="2"/>
      <c r="AE17" s="2"/>
      <c r="AF17" s="2"/>
      <c r="AG17" s="2"/>
      <c r="AH17" s="2"/>
      <c r="AI17" s="2"/>
    </row>
    <row r="18" s="1" customFormat="true" ht="30.75" hidden="false" customHeight="false" outlineLevel="0" collapsed="false">
      <c r="A18" s="2" t="n">
        <v>44657</v>
      </c>
      <c r="B18" s="2" t="n">
        <v>44657</v>
      </c>
      <c r="C18" s="3" t="s">
        <v>61</v>
      </c>
      <c r="D18" s="2" t="n">
        <v>44663</v>
      </c>
      <c r="E18" s="1" t="str">
        <f aca="false">IF(A18="","",IF(D18="","Aguarda instauração",IF(S18="","Aguarda decisão",IF(U18="","Aguarda recurso",IF(AH18="","Aguarda retorno da AGE",IF(AI18="","Aguarda conclusão","Concluído"))))))</f>
        <v>Aguarda decisão</v>
      </c>
      <c r="F18" s="1" t="s">
        <v>144</v>
      </c>
      <c r="G18" s="1" t="n">
        <v>6</v>
      </c>
      <c r="H18" s="1" t="n">
        <v>2022</v>
      </c>
      <c r="I18" s="3" t="s">
        <v>51</v>
      </c>
      <c r="J18" s="1" t="n">
        <v>182</v>
      </c>
      <c r="K18" s="1" t="n">
        <v>2019</v>
      </c>
      <c r="L18" s="1" t="s">
        <v>145</v>
      </c>
      <c r="M18" s="1" t="s">
        <v>146</v>
      </c>
      <c r="N18" s="1" t="s">
        <v>146</v>
      </c>
      <c r="Q18" s="1" t="s">
        <v>123</v>
      </c>
      <c r="S18" s="2"/>
      <c r="U18" s="2"/>
      <c r="V18" s="2"/>
      <c r="W18" s="2"/>
      <c r="X18" s="4"/>
      <c r="Y18" s="2"/>
      <c r="AE18" s="2"/>
      <c r="AF18" s="2"/>
      <c r="AG18" s="2"/>
      <c r="AH18" s="2"/>
      <c r="AI18" s="2"/>
    </row>
    <row r="19" s="1" customFormat="true" ht="30.75" hidden="false" customHeight="false" outlineLevel="0" collapsed="false">
      <c r="A19" s="2" t="n">
        <v>44634</v>
      </c>
      <c r="B19" s="2" t="n">
        <v>44634</v>
      </c>
      <c r="C19" s="3" t="s">
        <v>43</v>
      </c>
      <c r="D19" s="2" t="n">
        <v>44694</v>
      </c>
      <c r="E19" s="1" t="str">
        <f aca="false">IF(A19="","",IF(D19="","Aguarda instauração",IF(S19="","Aguarda decisão",IF(U19="","Aguarda recurso",IF(AH19="","Aguarda retorno da AGE",IF(AI19="","Aguarda conclusão","Concluído"))))))</f>
        <v>Aguarda decisão</v>
      </c>
      <c r="F19" s="1" t="s">
        <v>147</v>
      </c>
      <c r="G19" s="1" t="n">
        <v>7</v>
      </c>
      <c r="H19" s="1" t="n">
        <v>2022</v>
      </c>
      <c r="I19" s="3" t="s">
        <v>51</v>
      </c>
      <c r="J19" s="1" t="n">
        <v>43</v>
      </c>
      <c r="K19" s="1" t="n">
        <v>2018</v>
      </c>
      <c r="L19" s="1" t="s">
        <v>148</v>
      </c>
      <c r="M19" s="1" t="s">
        <v>149</v>
      </c>
      <c r="N19" s="1" t="s">
        <v>149</v>
      </c>
      <c r="O19" s="1" t="s">
        <v>150</v>
      </c>
      <c r="Q19" s="1" t="s">
        <v>42</v>
      </c>
      <c r="S19" s="2"/>
      <c r="U19" s="2"/>
      <c r="V19" s="2"/>
      <c r="W19" s="2"/>
      <c r="X19" s="4"/>
      <c r="Y19" s="2"/>
      <c r="AE19" s="2"/>
      <c r="AF19" s="2"/>
      <c r="AG19" s="2"/>
      <c r="AH19" s="2"/>
      <c r="AI19" s="2"/>
    </row>
    <row r="20" s="1" customFormat="true" ht="106.5" hidden="false" customHeight="false" outlineLevel="0" collapsed="false">
      <c r="A20" s="2" t="n">
        <v>44770</v>
      </c>
      <c r="B20" s="2" t="n">
        <v>44770</v>
      </c>
      <c r="C20" s="3" t="s">
        <v>100</v>
      </c>
      <c r="D20" s="2" t="n">
        <v>44771</v>
      </c>
      <c r="E20" s="1" t="str">
        <f aca="false">IF(A20="","",IF(D20="","Aguarda instauração",IF(S20="","Aguarda decisão",IF(U20="","Aguarda recurso",IF(AH20="","Aguarda retorno da AGE",IF(AI20="","Aguarda conclusão","Concluído"))))))</f>
        <v>Aguarda decisão</v>
      </c>
      <c r="F20" s="1" t="s">
        <v>151</v>
      </c>
      <c r="G20" s="1" t="n">
        <v>8</v>
      </c>
      <c r="H20" s="1" t="n">
        <v>2022</v>
      </c>
      <c r="I20" s="3" t="s">
        <v>51</v>
      </c>
      <c r="J20" s="1" t="n">
        <v>70</v>
      </c>
      <c r="K20" s="1" t="n">
        <v>2020</v>
      </c>
      <c r="L20" s="1" t="s">
        <v>152</v>
      </c>
      <c r="N20" s="1" t="s">
        <v>153</v>
      </c>
      <c r="O20" s="1" t="s">
        <v>154</v>
      </c>
      <c r="P20" s="1" t="s">
        <v>155</v>
      </c>
      <c r="Q20" s="1" t="s">
        <v>156</v>
      </c>
      <c r="S20" s="2"/>
      <c r="U20" s="2"/>
      <c r="V20" s="2"/>
      <c r="W20" s="2"/>
      <c r="X20" s="4"/>
      <c r="Y20" s="2"/>
      <c r="AE20" s="2"/>
      <c r="AF20" s="2"/>
      <c r="AG20" s="2"/>
      <c r="AH20" s="2"/>
      <c r="AI20" s="2"/>
    </row>
    <row r="21" s="1" customFormat="true" ht="30.75" hidden="false" customHeight="false" outlineLevel="0" collapsed="false">
      <c r="A21" s="2" t="n">
        <v>44743</v>
      </c>
      <c r="B21" s="2" t="n">
        <v>44777</v>
      </c>
      <c r="C21" s="1" t="s">
        <v>157</v>
      </c>
      <c r="D21" s="2" t="n">
        <v>44798</v>
      </c>
      <c r="E21" s="1" t="str">
        <f aca="false">IF(A21="","",IF(D21="","Aguarda instauração",IF(S21="","Aguarda decisão",IF(U21="","Aguarda recurso",IF(AH21="","Aguarda retorno da AGE",IF(AI21="","Aguarda conclusão","Concluído"))))))</f>
        <v>Aguarda decisão</v>
      </c>
      <c r="F21" s="1" t="s">
        <v>158</v>
      </c>
      <c r="G21" s="1" t="n">
        <v>9</v>
      </c>
      <c r="H21" s="1" t="n">
        <v>2022</v>
      </c>
      <c r="I21" s="3" t="s">
        <v>51</v>
      </c>
      <c r="J21" s="1" t="n">
        <v>27</v>
      </c>
      <c r="K21" s="1" t="n">
        <v>2021</v>
      </c>
      <c r="L21" s="1" t="s">
        <v>159</v>
      </c>
      <c r="N21" s="1" t="s">
        <v>160</v>
      </c>
      <c r="O21" s="1" t="s">
        <v>161</v>
      </c>
      <c r="S21" s="2"/>
      <c r="U21" s="2"/>
      <c r="V21" s="2"/>
      <c r="W21" s="2"/>
      <c r="X21" s="4"/>
      <c r="Y21" s="2"/>
      <c r="AE21" s="2"/>
      <c r="AF21" s="2"/>
      <c r="AG21" s="2"/>
      <c r="AH21" s="2"/>
      <c r="AI21" s="2"/>
    </row>
    <row r="22" s="1" customFormat="true" ht="30.75" hidden="false" customHeight="false" outlineLevel="0" collapsed="false">
      <c r="A22" s="2" t="n">
        <v>44663</v>
      </c>
      <c r="B22" s="2" t="n">
        <v>44823</v>
      </c>
      <c r="C22" s="1" t="s">
        <v>91</v>
      </c>
      <c r="D22" s="2"/>
      <c r="E22" s="1" t="str">
        <f aca="false">IF(A22="","",IF(D22="","Aguarda instauração",IF(S22="","Aguarda decisão",IF(U22="","Aguarda recurso",IF(AH22="","Aguarda retorno da AGE",IF(AI22="","Aguarda conclusão","Concluído"))))))</f>
        <v>Aguarda instauração</v>
      </c>
      <c r="F22" s="1" t="s">
        <v>162</v>
      </c>
      <c r="G22" s="1" t="n">
        <v>10</v>
      </c>
      <c r="H22" s="1" t="n">
        <v>2022</v>
      </c>
      <c r="I22" s="3" t="s">
        <v>51</v>
      </c>
      <c r="S22" s="2"/>
      <c r="U22" s="2"/>
      <c r="V22" s="2"/>
      <c r="W22" s="2"/>
      <c r="X22" s="4"/>
      <c r="Y22" s="2"/>
      <c r="AE22" s="2"/>
      <c r="AF22" s="2"/>
      <c r="AG22" s="2"/>
      <c r="AH22" s="2"/>
      <c r="AI22" s="2"/>
    </row>
    <row r="23" s="1" customFormat="true" ht="91.5" hidden="false" customHeight="false" outlineLevel="0" collapsed="false">
      <c r="A23" s="2" t="n">
        <v>44838</v>
      </c>
      <c r="B23" s="2" t="n">
        <v>44894</v>
      </c>
      <c r="C23" s="1" t="s">
        <v>56</v>
      </c>
      <c r="D23" s="2" t="n">
        <v>44918</v>
      </c>
      <c r="E23" s="1" t="str">
        <f aca="false">IF(A23="","",IF(D23="","Aguarda instauração",IF(S23="","Aguarda decisão",IF(U23="","Aguarda recurso",IF(AH23="","Aguarda retorno da AGE",IF(AI23="","Aguarda conclusão","Concluído"))))))</f>
        <v>Aguarda decisão</v>
      </c>
      <c r="F23" s="1" t="s">
        <v>163</v>
      </c>
      <c r="G23" s="1" t="n">
        <v>11</v>
      </c>
      <c r="H23" s="1" t="n">
        <v>2022</v>
      </c>
      <c r="I23" s="3" t="s">
        <v>51</v>
      </c>
      <c r="J23" s="1" t="n">
        <v>91</v>
      </c>
      <c r="M23" s="1" t="s">
        <v>164</v>
      </c>
      <c r="N23" s="1" t="s">
        <v>165</v>
      </c>
      <c r="O23" s="1" t="s">
        <v>166</v>
      </c>
      <c r="P23" s="1" t="s">
        <v>167</v>
      </c>
      <c r="Q23" s="1" t="s">
        <v>168</v>
      </c>
      <c r="S23" s="2"/>
      <c r="U23" s="2"/>
      <c r="V23" s="2"/>
      <c r="W23" s="2"/>
      <c r="X23" s="4"/>
      <c r="Y23" s="2"/>
      <c r="AE23" s="2"/>
      <c r="AF23" s="2"/>
      <c r="AG23" s="2"/>
      <c r="AH23" s="2"/>
      <c r="AI23" s="2"/>
    </row>
    <row r="24" s="1" customFormat="true" ht="30.75" hidden="false" customHeight="false" outlineLevel="0" collapsed="false">
      <c r="A24" s="2" t="n">
        <v>44889</v>
      </c>
      <c r="B24" s="2" t="n">
        <v>44900</v>
      </c>
      <c r="C24" s="1" t="s">
        <v>43</v>
      </c>
      <c r="D24" s="2" t="n">
        <v>45283</v>
      </c>
      <c r="E24" s="1" t="str">
        <f aca="false">IF(A24="","",IF(D24="","Aguarda instauração",IF(S24="","Aguarda decisão",IF(U24="","Aguarda recurso",IF(AH24="","Aguarda retorno da AGE",IF(AI24="","Aguarda conclusão","Concluído"))))))</f>
        <v>Aguarda decisão</v>
      </c>
      <c r="F24" s="1" t="s">
        <v>169</v>
      </c>
      <c r="G24" s="1" t="n">
        <v>12</v>
      </c>
      <c r="H24" s="1" t="n">
        <v>2022</v>
      </c>
      <c r="I24" s="3" t="s">
        <v>110</v>
      </c>
      <c r="N24" s="1" t="s">
        <v>170</v>
      </c>
      <c r="S24" s="2"/>
      <c r="U24" s="2"/>
      <c r="V24" s="2"/>
      <c r="W24" s="2"/>
      <c r="X24" s="4"/>
      <c r="Y24" s="2"/>
      <c r="AE24" s="2"/>
      <c r="AF24" s="2"/>
      <c r="AG24" s="2"/>
      <c r="AH24" s="2"/>
      <c r="AI24" s="2"/>
    </row>
    <row r="25" s="1" customFormat="true" ht="45.75" hidden="false" customHeight="false" outlineLevel="0" collapsed="false">
      <c r="A25" s="2" t="n">
        <v>44907</v>
      </c>
      <c r="B25" s="2" t="n">
        <v>44921</v>
      </c>
      <c r="C25" s="1" t="s">
        <v>56</v>
      </c>
      <c r="D25" s="2" t="n">
        <v>45288</v>
      </c>
      <c r="E25" s="1" t="str">
        <f aca="false">IF(A25="","",IF(D25="","Aguarda instauração",IF(S25="","Aguarda decisão",IF(U25="","Aguarda recurso",IF(AH25="","Aguarda retorno da AGE",IF(AI25="","Aguarda conclusão","Concluído"))))))</f>
        <v>Aguarda decisão</v>
      </c>
      <c r="F25" s="1" t="s">
        <v>171</v>
      </c>
      <c r="G25" s="1" t="n">
        <v>13</v>
      </c>
      <c r="H25" s="1" t="n">
        <v>2022</v>
      </c>
      <c r="I25" s="3" t="s">
        <v>51</v>
      </c>
      <c r="N25" s="1" t="s">
        <v>172</v>
      </c>
      <c r="P25" s="1" t="s">
        <v>173</v>
      </c>
      <c r="Q25" s="1" t="s">
        <v>168</v>
      </c>
      <c r="S25" s="2"/>
      <c r="U25" s="2"/>
      <c r="V25" s="2"/>
      <c r="W25" s="2"/>
      <c r="X25" s="4"/>
      <c r="Y25" s="2"/>
      <c r="AE25" s="2"/>
      <c r="AF25" s="2"/>
      <c r="AG25" s="2"/>
      <c r="AH25" s="2"/>
      <c r="AI25" s="2"/>
    </row>
    <row r="26" s="1" customFormat="true" ht="30.75" hidden="false" customHeight="false" outlineLevel="0" collapsed="false">
      <c r="A26" s="2" t="n">
        <v>44743</v>
      </c>
      <c r="B26" s="2" t="n">
        <v>44965</v>
      </c>
      <c r="C26" s="1" t="s">
        <v>56</v>
      </c>
      <c r="D26" s="2"/>
      <c r="E26" s="1" t="str">
        <f aca="false">IF(A26="","",IF(D26="","Aguarda instauração",IF(S26="","Aguarda decisão",IF(U26="","Aguarda recurso",IF(AH26="","Aguarda retorno da AGE",IF(AI26="","Aguarda conclusão","Concluído"))))))</f>
        <v>Aguarda instauração</v>
      </c>
      <c r="G26" s="1" t="n">
        <v>1</v>
      </c>
      <c r="H26" s="1" t="n">
        <v>2023</v>
      </c>
      <c r="I26" s="3" t="s">
        <v>51</v>
      </c>
      <c r="J26" s="1" t="n">
        <v>182</v>
      </c>
      <c r="K26" s="1" t="n">
        <v>2021</v>
      </c>
      <c r="N26" s="1" t="s">
        <v>174</v>
      </c>
      <c r="S26" s="2"/>
      <c r="U26" s="2"/>
      <c r="V26" s="2"/>
      <c r="W26" s="2"/>
      <c r="X26" s="4"/>
      <c r="Y26" s="2"/>
      <c r="AE26" s="2"/>
      <c r="AF26" s="2"/>
      <c r="AG26" s="2"/>
      <c r="AH26" s="2"/>
      <c r="AI26" s="2"/>
    </row>
    <row r="27" s="1" customFormat="true" ht="30.75" hidden="false" customHeight="false" outlineLevel="0" collapsed="false">
      <c r="A27" s="2" t="n">
        <v>44922</v>
      </c>
      <c r="B27" s="2" t="n">
        <v>45001</v>
      </c>
      <c r="C27" s="1" t="s">
        <v>91</v>
      </c>
      <c r="D27" s="2"/>
      <c r="E27" s="1" t="str">
        <f aca="false">IF(A27="","",IF(D27="","Aguarda instauração",IF(S27="","Aguarda decisão",IF(U27="","Aguarda recurso",IF(AH27="","Aguarda retorno da AGE",IF(AI27="","Aguarda conclusão","Concluído"))))))</f>
        <v>Aguarda instauração</v>
      </c>
      <c r="G27" s="1" t="n">
        <v>2</v>
      </c>
      <c r="H27" s="1" t="n">
        <v>2023</v>
      </c>
      <c r="I27" s="3" t="s">
        <v>51</v>
      </c>
      <c r="J27" s="1" t="n">
        <v>32</v>
      </c>
      <c r="K27" s="1" t="n">
        <v>2019</v>
      </c>
      <c r="S27" s="2"/>
      <c r="U27" s="2"/>
      <c r="V27" s="2"/>
      <c r="W27" s="2"/>
      <c r="X27" s="4"/>
      <c r="Y27" s="2"/>
      <c r="AE27" s="2"/>
      <c r="AF27" s="2"/>
      <c r="AG27" s="2"/>
      <c r="AH27" s="2"/>
      <c r="AI27" s="2"/>
    </row>
    <row r="28" s="1" customFormat="true" ht="15" hidden="false" customHeight="false" outlineLevel="0" collapsed="false">
      <c r="A28" s="2"/>
      <c r="B28" s="2"/>
      <c r="D28" s="2"/>
      <c r="E28" s="1" t="str">
        <f aca="false">IF(A28="","",IF(D28="","Aguarda instauração",IF(S28="","Aguarda decisão",IF(U28="","Aguarda recurso",IF(AH28="","Aguarda retorno da AGE",IF(AI28="","Aguarda conclusão","Concluído"))))))</f>
        <v/>
      </c>
      <c r="I28" s="3"/>
      <c r="S28" s="2"/>
      <c r="U28" s="2"/>
      <c r="V28" s="2"/>
      <c r="W28" s="2"/>
      <c r="X28" s="4"/>
      <c r="Y28" s="2"/>
      <c r="AE28" s="2"/>
      <c r="AF28" s="2"/>
      <c r="AG28" s="2"/>
      <c r="AH28" s="2"/>
      <c r="AI28" s="2"/>
    </row>
    <row r="29" s="1" customFormat="true" ht="15" hidden="false" customHeight="false" outlineLevel="0" collapsed="false">
      <c r="A29" s="2"/>
      <c r="B29" s="2"/>
      <c r="D29" s="2"/>
      <c r="E29" s="1" t="str">
        <f aca="false">IF(A29="","",IF(D29="","Aguarda instauração",IF(S29="","Aguarda decisão",IF(U29="","Aguarda recurso",IF(AH29="","Aguarda retorno da AGE",IF(AI29="","Aguarda conclusão","Concluído"))))))</f>
        <v/>
      </c>
      <c r="I29" s="3"/>
      <c r="S29" s="2"/>
      <c r="U29" s="2"/>
      <c r="V29" s="2"/>
      <c r="W29" s="2"/>
      <c r="X29" s="4"/>
      <c r="Y29" s="2"/>
      <c r="AE29" s="2"/>
      <c r="AF29" s="2"/>
      <c r="AG29" s="2"/>
      <c r="AH29" s="2"/>
      <c r="AI29" s="2"/>
    </row>
    <row r="30" s="1" customFormat="true" ht="15" hidden="false" customHeight="false" outlineLevel="0" collapsed="false">
      <c r="A30" s="2"/>
      <c r="B30" s="2"/>
      <c r="D30" s="2"/>
      <c r="E30" s="1" t="str">
        <f aca="false">IF(A30="","",IF(D30="","Aguarda instauração",IF(S30="","Aguarda decisão",IF(U30="","Aguarda recurso",IF(AH30="","Aguarda retorno da AGE",IF(AI30="","Aguarda conclusão","Concluído"))))))</f>
        <v/>
      </c>
      <c r="I30" s="3"/>
      <c r="S30" s="2"/>
      <c r="U30" s="2"/>
      <c r="V30" s="2"/>
      <c r="W30" s="2"/>
      <c r="X30" s="4"/>
      <c r="Y30" s="2"/>
      <c r="AE30" s="2"/>
      <c r="AF30" s="2"/>
      <c r="AG30" s="2"/>
      <c r="AH30" s="2"/>
      <c r="AI30" s="2"/>
    </row>
    <row r="31" s="1" customFormat="true" ht="15" hidden="false" customHeight="false" outlineLevel="0" collapsed="false">
      <c r="A31" s="2"/>
      <c r="B31" s="2"/>
      <c r="D31" s="2"/>
      <c r="E31" s="1" t="str">
        <f aca="false">IF(A31="","",IF(D31="","Aguarda instauração",IF(S31="","Aguarda decisão",IF(U31="","Aguarda recurso",IF(AH31="","Aguarda retorno da AGE",IF(AI31="","Aguarda conclusão","Concluído"))))))</f>
        <v/>
      </c>
      <c r="I31" s="3"/>
      <c r="S31" s="2"/>
      <c r="U31" s="2"/>
      <c r="V31" s="2"/>
      <c r="W31" s="2"/>
      <c r="X31" s="4"/>
      <c r="Y31" s="2"/>
      <c r="AE31" s="2"/>
      <c r="AF31" s="2"/>
      <c r="AG31" s="2"/>
      <c r="AH31" s="2"/>
      <c r="AI31" s="2"/>
    </row>
    <row r="32" s="1" customFormat="true" ht="15" hidden="false" customHeight="false" outlineLevel="0" collapsed="false">
      <c r="A32" s="2"/>
      <c r="B32" s="2"/>
      <c r="D32" s="2"/>
      <c r="E32" s="1" t="str">
        <f aca="false">IF(A32="","",IF(D32="","Aguarda instauração",IF(S32="","Aguarda decisão",IF(U32="","Aguarda recurso",IF(AH32="","Aguarda retorno da AGE",IF(AI32="","Aguarda conclusão","Concluído"))))))</f>
        <v/>
      </c>
      <c r="I32" s="3"/>
      <c r="S32" s="2"/>
      <c r="U32" s="2"/>
      <c r="V32" s="2"/>
      <c r="W32" s="2"/>
      <c r="X32" s="4"/>
      <c r="Y32" s="2"/>
      <c r="AE32" s="2"/>
      <c r="AF32" s="2"/>
      <c r="AG32" s="2"/>
      <c r="AH32" s="2"/>
      <c r="AI32" s="2"/>
    </row>
    <row r="33" s="1" customFormat="true" ht="15" hidden="false" customHeight="false" outlineLevel="0" collapsed="false">
      <c r="A33" s="2"/>
      <c r="B33" s="2"/>
      <c r="D33" s="2"/>
      <c r="E33" s="1" t="str">
        <f aca="false">IF(A33="","",IF(D33="","Aguarda instauração",IF(S33="","Aguarda decisão",IF(U33="","Aguarda recurso",IF(AH33="","Aguarda retorno da AGE",IF(AI33="","Aguarda conclusão","Concluído"))))))</f>
        <v/>
      </c>
      <c r="I33" s="3"/>
      <c r="S33" s="2"/>
      <c r="U33" s="2"/>
      <c r="V33" s="2"/>
      <c r="W33" s="2"/>
      <c r="X33" s="4"/>
      <c r="Y33" s="2"/>
      <c r="AE33" s="2"/>
      <c r="AF33" s="2"/>
      <c r="AG33" s="2"/>
      <c r="AH33" s="2"/>
      <c r="AI33" s="2"/>
    </row>
    <row r="34" s="1" customFormat="true" ht="15" hidden="false" customHeight="false" outlineLevel="0" collapsed="false">
      <c r="A34" s="2"/>
      <c r="B34" s="2"/>
      <c r="D34" s="2"/>
      <c r="E34" s="1" t="str">
        <f aca="false">IF(A34="","",IF(D34="","Aguarda instauração",IF(S34="","Aguarda decisão",IF(U34="","Aguarda recurso",IF(AH34="","Aguarda retorno da AGE",IF(AI34="","Aguarda conclusão","Concluído"))))))</f>
        <v/>
      </c>
      <c r="I34" s="3"/>
      <c r="S34" s="2"/>
      <c r="U34" s="2"/>
      <c r="V34" s="2"/>
      <c r="W34" s="2"/>
      <c r="X34" s="4"/>
      <c r="Y34" s="2"/>
      <c r="AE34" s="2"/>
      <c r="AF34" s="2"/>
      <c r="AG34" s="2"/>
      <c r="AH34" s="2"/>
      <c r="AI34" s="2"/>
    </row>
    <row r="35" s="1" customFormat="true" ht="15" hidden="false" customHeight="false" outlineLevel="0" collapsed="false">
      <c r="A35" s="2"/>
      <c r="B35" s="2"/>
      <c r="D35" s="2"/>
      <c r="E35" s="1" t="str">
        <f aca="false">IF(A35="","",IF(D35="","Aguarda instauração",IF(S35="","Aguarda decisão",IF(U35="","Aguarda recurso",IF(AH35="","Aguarda retorno da AGE",IF(AI35="","Aguarda conclusão","Concluído"))))))</f>
        <v/>
      </c>
      <c r="I35" s="3"/>
      <c r="S35" s="2"/>
      <c r="U35" s="2"/>
      <c r="V35" s="2"/>
      <c r="W35" s="2"/>
      <c r="X35" s="4"/>
      <c r="Y35" s="2"/>
      <c r="AE35" s="2"/>
      <c r="AF35" s="2"/>
      <c r="AG35" s="2"/>
      <c r="AH35" s="2"/>
      <c r="AI35" s="2"/>
    </row>
  </sheetData>
  <dataValidations count="10">
    <dataValidation allowBlank="true" errorStyle="stop" operator="between" showDropDown="false" showErrorMessage="true" showInputMessage="true" sqref="C1 M1:M2 R1 T1 M3:M19 M21:M1035" type="none">
      <formula1>0</formula1>
      <formula2>0</formula2>
    </dataValidation>
    <dataValidation allowBlank="true" error="Inserir apenas data" errorStyle="stop" errorTitle="Data" operator="between" showDropDown="false" showErrorMessage="true" showInputMessage="true" sqref="S1:S9 U1:V9 AE1:AH1035 S11:S1035 U11:V1035" type="none">
      <formula1>0</formula1>
      <formula2>0</formula2>
    </dataValidation>
    <dataValidation allowBlank="true" errorStyle="stop" operator="between" showDropDown="false" showErrorMessage="false" showInputMessage="false" sqref="X1" type="none">
      <formula1>0</formula1>
      <formula2>0</formula2>
    </dataValidation>
    <dataValidation allowBlank="true" error="Inserir apenas data" errorStyle="stop" errorTitle="Data" operator="between" showDropDown="false" showErrorMessage="true" showInputMessage="true" sqref="A2:B8 D2:D9 AI2:AI9 D11:D35 AI11:AI35" type="date">
      <formula1>Listas!$D$1</formula1>
      <formula2>Listas!$D$2</formula2>
    </dataValidation>
    <dataValidation allowBlank="true" errorStyle="stop" operator="between" showDropDown="false" showErrorMessage="true" showInputMessage="true" sqref="K2:K21 K22:L35" type="list">
      <formula1>Listas!$C$1:$C$7</formula1>
      <formula2>0</formula2>
    </dataValidation>
    <dataValidation allowBlank="true" errorStyle="stop" operator="between" showDropDown="false" showErrorMessage="true" showInputMessage="true" sqref="C21:C1035" type="list">
      <formula1>Listas!$B$1:$B$21</formula1>
      <formula2>0</formula2>
    </dataValidation>
    <dataValidation allowBlank="true" errorStyle="stop" operator="between" showDropDown="false" showErrorMessage="true" showInputMessage="true" sqref="I2:I35" type="list">
      <formula1>Listas!$A$1:$A$5</formula1>
      <formula2>0</formula2>
    </dataValidation>
    <dataValidation allowBlank="true" errorStyle="stop" operator="between" showDropDown="false" showErrorMessage="true" showInputMessage="true" sqref="R2:R1035 T2:T1035" type="list">
      <formula1>Listas!$B$1:$B$22</formula1>
      <formula2>0</formula2>
    </dataValidation>
    <dataValidation allowBlank="true" errorStyle="stop" operator="between" showDropDown="false" showErrorMessage="true" showInputMessage="true" sqref="C2:C20" type="list">
      <formula1>Listas!$B$1:$B$20</formula1>
      <formula2>0</formula2>
    </dataValidation>
    <dataValidation allowBlank="true" errorStyle="stop" operator="between" showDropDown="false" showErrorMessage="false" showInputMessage="false" sqref="X2:X1035" type="list">
      <formula1>Listas!$AG$2:$AG$6</formula1>
      <formula2>0</formula2>
    </dataValidation>
  </dataValidations>
  <hyperlinks>
    <hyperlink ref="W2" r:id="rId2" display="Aplicação de multa correspondente a R$ 10.388,20 (dez mil, trezentos e oitenta e oito reais e vinte centavos). Obs. valor atualizado pela AUDI: R$ 12.158,25"/>
    <hyperlink ref="W5" r:id="rId3" display="Multa moratória correspondente a R$ 40.000 (quarenta mil reais); multa compensatória no valor de  R$ 40.0000 (quarenta mil reais); rescisão unilateral do contrato; impedimento de licitar e contratar​ com a Administração​ pelo prazo de 2 (dois) anos."/>
    <hyperlink ref="W6" r:id="rId4" display="Aplicação de multa moratória correspondente a R$ 35.281,78 (trinta e cinco mil, duzentos e oitenta e um reais e setenta e oito centavos), multa compensatória correspondente a R$ 4.591,66 (quatro mil, quinhentos e noventa e um reais e sessenta e seis centavos), bem como o valor de R$ 3.662,40 (três mil, seiscentos e sessenta e dois reais e quarenta centavos), como forma de ressarcimento à Administração Pública."/>
    <hyperlink ref="W7" r:id="rId5" display="Aplicação de multa moratória correspondente a R$9.243,15 (nove mil duzentos e quarenta e três reais e quinze centavos)​."/>
    <hyperlink ref="W9" r:id="rId6" display="Aplicação da penalidade de multa moratória, correspondente a R$36.979,06."/>
    <hyperlink ref="W11" r:id="rId7" display="Aplicação de multa no valor de R$ 6.185,07 (seis mil cento e oitenta e cinco reais e sete centavos)."/>
    <hyperlink ref="W12" r:id="rId8" display="Aplicação de multa no valor de R$ 1.085,00 (um mil e oitenta e cinco reais), bem como seja infligida a penalidade de suspensão temporária de participação em licitação e impedimento de contratar com a Administração, por prazo de 2 (dois) anos.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9"/>
  <tableParts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35.29"/>
    <col collapsed="false" customWidth="true" hidden="false" outlineLevel="0" max="2" min="2" style="13" width="41.42"/>
    <col collapsed="false" customWidth="true" hidden="false" outlineLevel="0" max="3" min="3" style="13" width="19.71"/>
    <col collapsed="false" customWidth="true" hidden="false" outlineLevel="0" max="4" min="4" style="14" width="19.71"/>
    <col collapsed="false" customWidth="true" hidden="false" outlineLevel="0" max="5" min="5" style="13" width="72.86"/>
    <col collapsed="false" customWidth="true" hidden="false" outlineLevel="0" max="6" min="6" style="13" width="61.42"/>
    <col collapsed="false" customWidth="false" hidden="false" outlineLevel="0" max="1024" min="7" style="13" width="9.14"/>
  </cols>
  <sheetData>
    <row r="1" customFormat="false" ht="30.75" hidden="false" customHeight="true" outlineLevel="0" collapsed="false">
      <c r="A1" s="3" t="s">
        <v>5</v>
      </c>
      <c r="B1" s="3" t="s">
        <v>175</v>
      </c>
      <c r="C1" s="3" t="s">
        <v>176</v>
      </c>
      <c r="D1" s="4" t="s">
        <v>24</v>
      </c>
      <c r="E1" s="3" t="s">
        <v>177</v>
      </c>
      <c r="F1" s="3" t="s">
        <v>178</v>
      </c>
    </row>
    <row r="2" customFormat="false" ht="59.25" hidden="false" customHeight="true" outlineLevel="0" collapsed="false">
      <c r="A2" s="1" t="s">
        <v>36</v>
      </c>
      <c r="B2" s="1" t="str">
        <f aca="false">VLOOKUP($A2,'Processo Administrativo'!F:AI,9,FALSE())</f>
        <v>Techminas Tecnologia e Informação EIRELI - EPP</v>
      </c>
      <c r="C2" s="1" t="str">
        <f aca="false">VLOOKUP($A2,'Processo Administrativo'!F:AI,7,FALSE())</f>
        <v>07.099.398/0001-04</v>
      </c>
      <c r="D2" s="2" t="n">
        <f aca="false">VLOOKUP($A2,'Processo Administrativo'!F:AI,20,FALSE())</f>
        <v>43692</v>
      </c>
      <c r="E2" s="15" t="str">
        <f aca="false">VLOOKUP($A2,'Processo Administrativo'!F:AI,18,FALSE())</f>
        <v>Aplicação de multa correspondente a R$ 10.388,20 (dez mil, trezentos e oitenta e oito reais e vinte centavos). Obs. valor atualizado pela AUDI: R$ 12.158,25</v>
      </c>
      <c r="F2" s="1" t="str">
        <f aca="false">VLOOKUP($A2,'Processo Administrativo'!F:AI,17,FALSE())</f>
        <v>Mora na entrega dos produtos de informática, objeto da contratação por intrumento substitutivo, decorrente do Processo Licitatório nº 045/2017.</v>
      </c>
    </row>
    <row r="3" customFormat="false" ht="31.5" hidden="true" customHeight="true" outlineLevel="0" collapsed="false">
      <c r="A3" s="1" t="s">
        <v>50</v>
      </c>
      <c r="B3" s="1" t="str">
        <f aca="false">VLOOKUP($A3,'Processo Administrativo'!F:AI,9,FALSE())</f>
        <v>Elo Arquitetura e Engenharia Ltda</v>
      </c>
      <c r="C3" s="1" t="str">
        <f aca="false">VLOOKUP($A3,'Processo Administrativo'!F:AI,7,FALSE())</f>
        <v>23.219.028/0001-10</v>
      </c>
      <c r="D3" s="2" t="n">
        <f aca="false">VLOOKUP($A3,'Processo Administrativo'!F:AI,20,FALSE())</f>
        <v>0</v>
      </c>
      <c r="E3" s="1" t="n">
        <f aca="false">VLOOKUP($A3,'Processo Administrativo'!F:AI,18,FALSE())</f>
        <v>0</v>
      </c>
      <c r="F3" s="1" t="n">
        <f aca="false">VLOOKUP($A3,'Processo Administrativo'!F:AI,17,FALSE())</f>
        <v>0</v>
      </c>
    </row>
    <row r="4" customFormat="false" ht="31.5" hidden="true" customHeight="true" outlineLevel="0" collapsed="false">
      <c r="A4" s="1" t="s">
        <v>57</v>
      </c>
      <c r="B4" s="1" t="str">
        <f aca="false">VLOOKUP($A4,'Processo Administrativo'!F:AI,9,FALSE())</f>
        <v>Primeira Engenharia Ltda.-EPP</v>
      </c>
      <c r="C4" s="1" t="str">
        <f aca="false">VLOOKUP($A4,'Processo Administrativo'!F:AI,7,FALSE())</f>
        <v>14.920.928/0001-07</v>
      </c>
      <c r="D4" s="2" t="n">
        <f aca="false">VLOOKUP($A4,'Processo Administrativo'!F:AI,20,FALSE())</f>
        <v>0</v>
      </c>
      <c r="E4" s="1" t="n">
        <f aca="false">VLOOKUP($A4,'Processo Administrativo'!F:AI,18,FALSE())</f>
        <v>0</v>
      </c>
      <c r="F4" s="1" t="n">
        <f aca="false">VLOOKUP($A4,'Processo Administrativo'!F:AI,17,FALSE())</f>
        <v>0</v>
      </c>
    </row>
    <row r="5" customFormat="false" ht="86.25" hidden="false" customHeight="true" outlineLevel="0" collapsed="false">
      <c r="A5" s="1" t="s">
        <v>62</v>
      </c>
      <c r="B5" s="1" t="str">
        <f aca="false">VLOOKUP($A5,'Processo Administrativo'!F:AI,9,FALSE())</f>
        <v>Empresário Individual Heberth Gomes França-ME</v>
      </c>
      <c r="C5" s="1" t="str">
        <f aca="false">VLOOKUP($A5,'Processo Administrativo'!F:AI,7,FALSE())</f>
        <v>05.198.462/0001-89</v>
      </c>
      <c r="D5" s="2" t="n">
        <f aca="false">VLOOKUP($A5,'Processo Administrativo'!F:AI,20,FALSE())</f>
        <v>43809</v>
      </c>
      <c r="E5" s="15" t="str">
        <f aca="false">VLOOKUP($A5,'Processo Administrativo'!F:AI,18,FALSE())</f>
        <v>Multa moratória correspondente a R$ 40.000 (quarenta mil reais); multa compensatória no valor de  R$ 40.0000 (quarenta mil reais); rescisão unilateral do contrato; impedimento de licitar e contratar​ com a Administração​ pelo prazo de 2 (dois) anos.</v>
      </c>
      <c r="F5" s="1" t="str">
        <f aca="false">VLOOKUP($A5,'Processo Administrativo'!F:AI,17,FALSE())</f>
        <v>Descumprimento reiterado de obrigações contratuais: atrasos injustificados; não-devolução de peças e embalagens utilizados nos serviços; problemas na execução dos serviços em quatro veículos destacados.</v>
      </c>
    </row>
    <row r="6" customFormat="false" ht="102" hidden="false" customHeight="true" outlineLevel="0" collapsed="false">
      <c r="A6" s="1" t="s">
        <v>72</v>
      </c>
      <c r="B6" s="1" t="str">
        <f aca="false">VLOOKUP($A6,'Processo Administrativo'!F:AI,9,FALSE())</f>
        <v>Construtora Ambiental Ltda.</v>
      </c>
      <c r="C6" s="1" t="str">
        <f aca="false">VLOOKUP($A6,'Processo Administrativo'!F:AI,7,FALSE())</f>
        <v>06.216.846/0001-40</v>
      </c>
      <c r="D6" s="2" t="n">
        <f aca="false">VLOOKUP($A6,'Processo Administrativo'!F:AI,20,FALSE())</f>
        <v>44128</v>
      </c>
      <c r="E6" s="15" t="str">
        <f aca="false">VLOOKUP($A6,'Processo Administrativo'!F:AI,18,FALSE())</f>
        <v>Aplicação de multa moratória correspondente a R$ 35.281,78 (trinta e cinco mil, duzentos e oitenta e um reais e setenta e oito centavos), multa compensatória correspondente a R$ 4.591,66 (quatro mil, quinhentos e noventa e um reais e sessenta e seis centavos), bem como o valor de R$ 3.662,40 (três mil, seiscentos e sessenta e dois reais e quarenta centavos), como forma de ressarcimento à Administração Pública.</v>
      </c>
      <c r="F6" s="1" t="str">
        <f aca="false">VLOOKUP($A6,'Processo Administrativo'!F:AI,17,FALSE())</f>
        <v>Mora contratual, irregularidade documental e inadimplemento de contas de energia elétrica vinculadas à execução da obra.</v>
      </c>
    </row>
    <row r="7" customFormat="false" ht="55.5" hidden="false" customHeight="true" outlineLevel="0" collapsed="false">
      <c r="A7" s="1" t="s">
        <v>82</v>
      </c>
      <c r="B7" s="1" t="str">
        <f aca="false">VLOOKUP($A7,'Processo Administrativo'!F:AI,9,FALSE())</f>
        <v>Eficácia Projetos e Consultoria Ltda.</v>
      </c>
      <c r="C7" s="1" t="str">
        <f aca="false">VLOOKUP($A7,'Processo Administrativo'!F:AI,7,FALSE())</f>
        <v>06.301.115/0001-00</v>
      </c>
      <c r="D7" s="2" t="n">
        <f aca="false">VLOOKUP($A7,'Processo Administrativo'!F:AI,20,FALSE())</f>
        <v>44491</v>
      </c>
      <c r="E7" s="15" t="str">
        <f aca="false">VLOOKUP($A7,'Processo Administrativo'!F:AI,18,FALSE())</f>
        <v>Aplicação de multa moratória correspondente a R$9.243,15 (nove mil duzentos e quarenta e três reais e quinze centavos)​.</v>
      </c>
      <c r="F7" s="1" t="str">
        <f aca="false">VLOOKUP($A7,'Processo Administrativo'!F:AI,17,FALSE())</f>
        <v>Descumprimento de obrigação contratual do Contrato nº 032/2019.</v>
      </c>
    </row>
    <row r="8" customFormat="false" ht="31.5" hidden="true" customHeight="true" outlineLevel="0" collapsed="false">
      <c r="A8" s="1" t="s">
        <v>87</v>
      </c>
      <c r="B8" s="1" t="str">
        <f aca="false">VLOOKUP($A8,'Processo Administrativo'!F:AI,9,FALSE())</f>
        <v>Sengel Construções Ltda</v>
      </c>
      <c r="C8" s="1" t="str">
        <f aca="false">VLOOKUP($A8,'Processo Administrativo'!F:AI,7,FALSE())</f>
        <v>17.723.933/0001-00</v>
      </c>
      <c r="D8" s="2" t="n">
        <f aca="false">VLOOKUP($A8,'Processo Administrativo'!F:AI,20,FALSE())</f>
        <v>0</v>
      </c>
      <c r="E8" s="1" t="n">
        <f aca="false">VLOOKUP($A8,'Processo Administrativo'!F:AI,18,FALSE())</f>
        <v>0</v>
      </c>
      <c r="F8" s="1" t="n">
        <f aca="false">VLOOKUP($A8,'Processo Administrativo'!F:AI,17,FALSE())</f>
        <v>0</v>
      </c>
    </row>
    <row r="9" customFormat="false" ht="31.5" hidden="false" customHeight="true" outlineLevel="0" collapsed="false">
      <c r="A9" s="1" t="s">
        <v>92</v>
      </c>
      <c r="B9" s="1" t="str">
        <f aca="false">VLOOKUP($A9,'Processo Administrativo'!F:AI,9,FALSE())</f>
        <v>Eficácia Projetos e Consultoria Ltda.</v>
      </c>
      <c r="C9" s="1" t="str">
        <f aca="false">VLOOKUP($A9,'Processo Administrativo'!F:AI,7,FALSE())</f>
        <v>06.301.115/0001-00</v>
      </c>
      <c r="D9" s="2" t="n">
        <f aca="false">VLOOKUP($A9,'Processo Administrativo'!F:AI,20,FALSE())</f>
        <v>44859</v>
      </c>
      <c r="E9" s="15" t="str">
        <f aca="false">VLOOKUP($A9,'Processo Administrativo'!F:AI,18,FALSE())</f>
        <v>Aplicação da penalidade de multa moratória, correspondente a R$36.979,06.</v>
      </c>
      <c r="F9" s="1" t="str">
        <f aca="false">VLOOKUP($A9,'Processo Administrativo'!F:AI,17,FALSE())</f>
        <v>Descumprimento de obrigação, atraso na execução doContrato 032/2019. </v>
      </c>
    </row>
    <row r="10" customFormat="false" ht="31.5" hidden="true" customHeight="true" outlineLevel="0" collapsed="false">
      <c r="A10" s="1" t="s">
        <v>96</v>
      </c>
      <c r="B10" s="1" t="str">
        <f aca="false">VLOOKUP($A10,'Processo Administrativo'!F:AI,9,FALSE())</f>
        <v>Elevadores Schneider Ltda.-ME</v>
      </c>
      <c r="C10" s="1" t="str">
        <f aca="false">VLOOKUP($A10,'Processo Administrativo'!F:AI,7,FALSE())</f>
        <v>11.206.617/0001-84</v>
      </c>
      <c r="D10" s="2" t="n">
        <f aca="false">VLOOKUP($A10,'Processo Administrativo'!F:AI,20,FALSE())</f>
        <v>0</v>
      </c>
      <c r="E10" s="1" t="str">
        <f aca="false">VLOOKUP($A10,'Processo Administrativo'!F:AI,18,FALSE())</f>
        <v>Aplicação de multa, correspondente a R$ 351,25 (trezentos e cinquenta e um reais e vinte e cinco centavos). </v>
      </c>
      <c r="F10" s="1" t="str">
        <f aca="false">VLOOKUP($A10,'Processo Administrativo'!F:AI,17,FALSE())</f>
        <v>Descumprimento de obrigação acessória de manutenção da condição de regularidade fiscal de forma definitiva.</v>
      </c>
    </row>
    <row r="11" customFormat="false" ht="49.5" hidden="false" customHeight="true" outlineLevel="0" collapsed="false">
      <c r="A11" s="1" t="s">
        <v>103</v>
      </c>
      <c r="B11" s="1" t="str">
        <f aca="false">VLOOKUP($A11,'Processo Administrativo'!F:AI,9,FALSE())</f>
        <v>WT Comércio e Serviços Serralheria Ltda</v>
      </c>
      <c r="C11" s="1" t="str">
        <f aca="false">VLOOKUP($A11,'Processo Administrativo'!F:AI,7,FALSE())</f>
        <v>21.636.856/0001-28</v>
      </c>
      <c r="D11" s="2" t="n">
        <f aca="false">VLOOKUP($A11,'Processo Administrativo'!F:AI,20,FALSE())</f>
        <v>44638</v>
      </c>
      <c r="E11" s="15" t="str">
        <f aca="false">VLOOKUP($A11,'Processo Administrativo'!F:AI,18,FALSE())</f>
        <v>Aplicação de multa no valor de R$ 6.185,07 (seis mil cento e oitenta e cinco reais e sete centavos).</v>
      </c>
      <c r="F11" s="1" t="str">
        <f aca="false">VLOOKUP($A11,'Processo Administrativo'!F:AI,17,FALSE())</f>
        <v> Descumprimento de obrigação acessória contratual, prevista na alínea "f", da Cláusula Quinta do Contrato nº 035/2017.</v>
      </c>
    </row>
    <row r="12" customFormat="false" ht="86.25" hidden="false" customHeight="true" outlineLevel="0" collapsed="false">
      <c r="A12" s="1" t="s">
        <v>109</v>
      </c>
      <c r="B12" s="1" t="str">
        <f aca="false">VLOOKUP($A12,'Processo Administrativo'!F:AI,9,FALSE())</f>
        <v>Primer Materiais e Peças Eireli</v>
      </c>
      <c r="C12" s="1" t="str">
        <f aca="false">VLOOKUP($A12,'Processo Administrativo'!F:AI,7,FALSE())</f>
        <v>29.936.551/0001-43</v>
      </c>
      <c r="D12" s="2" t="n">
        <f aca="false">VLOOKUP($A12,'Processo Administrativo'!F:AI,20,FALSE())</f>
        <v>44669</v>
      </c>
      <c r="E12" s="15" t="str">
        <f aca="false">VLOOKUP($A12,'Processo Administrativo'!F:AI,18,FALSE())</f>
        <v>Aplicação de multa no valor de R$ 1.085,00 (um mil e oitenta e cinco reais), bem como seja infligida a penalidade de suspensão temporária de participação em licitação e impedimento de contratar com a Administração, por prazo de 2 (dois) anos.</v>
      </c>
      <c r="F12" s="1" t="str">
        <f aca="false">VLOOKUP($A12,'Processo Administrativo'!F:AI,17,FALSE())</f>
        <v>Não fornecimento dos bens objeto da contratação.</v>
      </c>
    </row>
    <row r="13" customFormat="false" ht="31.5" hidden="true" customHeight="true" outlineLevel="0" collapsed="false">
      <c r="A13" s="1" t="s">
        <v>120</v>
      </c>
      <c r="B13" s="1" t="str">
        <f aca="false">VLOOKUP($A13,'Processo Administrativo'!F:AI,9,FALSE())</f>
        <v>Construtora Campos e Filhos Ltda.-ME</v>
      </c>
      <c r="C13" s="1" t="str">
        <f aca="false">VLOOKUP($A13,'Processo Administrativo'!F:AI,7,FALSE())</f>
        <v>15.862.332/0001-52</v>
      </c>
      <c r="D13" s="2" t="n">
        <f aca="false">VLOOKUP($A13,'Processo Administrativo'!F:AI,20,FALSE())</f>
        <v>0</v>
      </c>
      <c r="E13" s="1" t="n">
        <f aca="false">VLOOKUP($A13,'Processo Administrativo'!F:AI,18,FALSE())</f>
        <v>0</v>
      </c>
      <c r="F13" s="1" t="n">
        <f aca="false">VLOOKUP($A13,'Processo Administrativo'!F:AI,17,FALSE())</f>
        <v>0</v>
      </c>
    </row>
    <row r="14" customFormat="false" ht="30.75" hidden="true" customHeight="true" outlineLevel="0" collapsed="false">
      <c r="A14" s="1" t="s">
        <v>124</v>
      </c>
      <c r="B14" s="1" t="str">
        <f aca="false">VLOOKUP($A14,'Processo Administrativo'!F:AI,9,FALSE())</f>
        <v> Diex Participações EIRELI</v>
      </c>
      <c r="C14" s="1" t="str">
        <f aca="false">VLOOKUP($A14,'Processo Administrativo'!F:AI,7,FALSE())</f>
        <v>21.948.551/0001-51 </v>
      </c>
      <c r="D14" s="2" t="n">
        <f aca="false">VLOOKUP($A14,'Processo Administrativo'!F:AI,20,FALSE())</f>
        <v>0</v>
      </c>
      <c r="E14" s="1" t="n">
        <f aca="false">VLOOKUP($A14,'Processo Administrativo'!F:AI,18,FALSE())</f>
        <v>0</v>
      </c>
      <c r="F14" s="1" t="n">
        <f aca="false">VLOOKUP($A14,'Processo Administrativo'!F:AI,17,FALSE())</f>
        <v>0</v>
      </c>
    </row>
    <row r="15" customFormat="false" ht="30.75" hidden="true" customHeight="true" outlineLevel="0" collapsed="false">
      <c r="A15" s="1" t="s">
        <v>130</v>
      </c>
      <c r="B15" s="1" t="str">
        <f aca="false">VLOOKUP($A15,'Processo Administrativo'!F:AI,9,FALSE())</f>
        <v>Paraense Construções e Comércio Imobiliário Ltda</v>
      </c>
      <c r="C15" s="1" t="str">
        <f aca="false">VLOOKUP($A15,'Processo Administrativo'!F:AI,7,FALSE())</f>
        <v>22.266.589/0001-07</v>
      </c>
      <c r="D15" s="2" t="n">
        <f aca="false">VLOOKUP($A15,'Processo Administrativo'!F:AI,20,FALSE())</f>
        <v>0</v>
      </c>
      <c r="E15" s="1" t="n">
        <f aca="false">VLOOKUP($A15,'Processo Administrativo'!F:AI,18,FALSE())</f>
        <v>0</v>
      </c>
      <c r="F15" s="1" t="n">
        <f aca="false">VLOOKUP($A15,'Processo Administrativo'!F:AI,17,FALSE())</f>
        <v>0</v>
      </c>
    </row>
    <row r="16" customFormat="false" ht="30.75" hidden="true" customHeight="true" outlineLevel="0" collapsed="false">
      <c r="A16" s="1" t="s">
        <v>134</v>
      </c>
      <c r="B16" s="1" t="str">
        <f aca="false">VLOOKUP($A16,'Processo Administrativo'!F:AI,9,FALSE())</f>
        <v> Elevadores Milênio Ltda.-EPP</v>
      </c>
      <c r="C16" s="1" t="str">
        <f aca="false">VLOOKUP($A16,'Processo Administrativo'!F:AI,7,FALSE())</f>
        <v>03.539.398/0001-27</v>
      </c>
      <c r="D16" s="2" t="n">
        <f aca="false">VLOOKUP($A16,'Processo Administrativo'!F:AI,20,FALSE())</f>
        <v>0</v>
      </c>
      <c r="E16" s="1" t="n">
        <f aca="false">VLOOKUP($A16,'Processo Administrativo'!F:AI,18,FALSE())</f>
        <v>0</v>
      </c>
      <c r="F16" s="1" t="n">
        <f aca="false">VLOOKUP($A16,'Processo Administrativo'!F:AI,17,FALSE())</f>
        <v>0</v>
      </c>
    </row>
    <row r="17" customFormat="false" ht="30.75" hidden="true" customHeight="true" outlineLevel="0" collapsed="false">
      <c r="A17" s="1" t="s">
        <v>139</v>
      </c>
      <c r="B17" s="1" t="str">
        <f aca="false">VLOOKUP($A17,'Processo Administrativo'!F:AI,9,FALSE())</f>
        <v>Jéssica dos Santos Soares Fonseca 10870220616-ME</v>
      </c>
      <c r="C17" s="1" t="str">
        <f aca="false">VLOOKUP($A17,'Processo Administrativo'!F:AI,7,FALSE())</f>
        <v>21.286.361/0001-16</v>
      </c>
      <c r="D17" s="2" t="n">
        <f aca="false">VLOOKUP($A17,'Processo Administrativo'!F:AI,20,FALSE())</f>
        <v>0</v>
      </c>
      <c r="E17" s="1" t="n">
        <f aca="false">VLOOKUP($A17,'Processo Administrativo'!F:AI,18,FALSE())</f>
        <v>0</v>
      </c>
      <c r="F17" s="1" t="n">
        <f aca="false">VLOOKUP($A17,'Processo Administrativo'!F:AI,17,FALSE())</f>
        <v>0</v>
      </c>
    </row>
    <row r="18" customFormat="false" ht="30.75" hidden="true" customHeight="true" outlineLevel="0" collapsed="false">
      <c r="A18" s="1" t="s">
        <v>144</v>
      </c>
      <c r="B18" s="1" t="str">
        <f aca="false">VLOOKUP($A18,'Processo Administrativo'!F:AI,9,FALSE())</f>
        <v>Raedarius M8 SDN BHD</v>
      </c>
      <c r="C18" s="1" t="str">
        <f aca="false">VLOOKUP($A18,'Processo Administrativo'!F:AI,7,FALSE())</f>
        <v>99.999.990/1092-71</v>
      </c>
      <c r="D18" s="2" t="n">
        <f aca="false">VLOOKUP($A18,'Processo Administrativo'!F:AI,20,FALSE())</f>
        <v>0</v>
      </c>
      <c r="E18" s="1" t="n">
        <f aca="false">VLOOKUP($A18,'Processo Administrativo'!F:AI,18,FALSE())</f>
        <v>0</v>
      </c>
      <c r="F18" s="1" t="n">
        <f aca="false">VLOOKUP($A18,'Processo Administrativo'!F:AI,17,FALSE())</f>
        <v>0</v>
      </c>
    </row>
    <row r="19" customFormat="false" ht="30.75" hidden="true" customHeight="true" outlineLevel="0" collapsed="false">
      <c r="A19" s="1" t="s">
        <v>147</v>
      </c>
      <c r="B19" s="1" t="str">
        <f aca="false">VLOOKUP($A19,'Processo Administrativo'!F:AI,9,FALSE())</f>
        <v>Telefônica Brasil S/A</v>
      </c>
      <c r="C19" s="1" t="str">
        <f aca="false">VLOOKUP($A19,'Processo Administrativo'!F:AI,7,FALSE())</f>
        <v>02.558.157/0001-62</v>
      </c>
      <c r="D19" s="2" t="n">
        <f aca="false">VLOOKUP($A19,'Processo Administrativo'!F:AI,20,FALSE())</f>
        <v>0</v>
      </c>
      <c r="E19" s="1" t="n">
        <f aca="false">VLOOKUP($A19,'Processo Administrativo'!F:AI,18,FALSE())</f>
        <v>0</v>
      </c>
      <c r="F19" s="1" t="n">
        <f aca="false">VLOOKUP($A19,'Processo Administrativo'!F:AI,17,FALSE())</f>
        <v>0</v>
      </c>
    </row>
    <row r="20" customFormat="false" ht="36.75" hidden="true" customHeight="true" outlineLevel="0" collapsed="false">
      <c r="A20" s="1" t="s">
        <v>151</v>
      </c>
      <c r="B20" s="1" t="str">
        <f aca="false">VLOOKUP($A20,'Processo Administrativo'!F:AI,9,FALSE())</f>
        <v>SEME Serviços Especializados em Manutenção de Elevadores Ltda.-EPP</v>
      </c>
      <c r="C20" s="1" t="str">
        <f aca="false">VLOOKUP($A20,'Processo Administrativo'!F:AI,7,FALSE())</f>
        <v>02.755.159/0001-41</v>
      </c>
      <c r="D20" s="2" t="n">
        <f aca="false">VLOOKUP($A20,'Processo Administrativo'!F:AI,20,FALSE())</f>
        <v>0</v>
      </c>
      <c r="E20" s="1" t="n">
        <f aca="false">VLOOKUP($A20,'Processo Administrativo'!F:AI,18,FALSE())</f>
        <v>0</v>
      </c>
      <c r="F20" s="1" t="n">
        <f aca="false">VLOOKUP($A20,'Processo Administrativo'!F:AI,17,FALSE())</f>
        <v>0</v>
      </c>
    </row>
    <row r="21" customFormat="false" ht="30.75" hidden="true" customHeight="true" outlineLevel="0" collapsed="false">
      <c r="A21" s="1" t="s">
        <v>158</v>
      </c>
      <c r="B21" s="1" t="str">
        <f aca="false">VLOOKUP($A21,'Processo Administrativo'!F:AI,9,FALSE())</f>
        <v>Evani de Fátima Sousa Ávila e Cláudio Antônio de Ávila</v>
      </c>
      <c r="C21" s="1" t="str">
        <f aca="false">VLOOKUP($A21,'Processo Administrativo'!F:AI,7,FALSE())</f>
        <v>476.771.636-53 e 708.782.006-06</v>
      </c>
      <c r="D21" s="2" t="n">
        <f aca="false">VLOOKUP($A21,'Processo Administrativo'!F:AI,20,FALSE())</f>
        <v>0</v>
      </c>
      <c r="E21" s="1" t="n">
        <f aca="false">VLOOKUP($A21,'Processo Administrativo'!F:AI,18,FALSE())</f>
        <v>0</v>
      </c>
      <c r="F21" s="1" t="n">
        <f aca="false">VLOOKUP($A21,'Processo Administrativo'!F:AI,17,FALSE())</f>
        <v>0</v>
      </c>
    </row>
    <row r="22" customFormat="false" ht="36.75" hidden="true" customHeight="true" outlineLevel="0" collapsed="false">
      <c r="A22" s="1" t="s">
        <v>162</v>
      </c>
      <c r="B22" s="1" t="n">
        <f aca="false">VLOOKUP($A22,'Processo Administrativo'!F:AI,9,FALSE())</f>
        <v>0</v>
      </c>
      <c r="C22" s="1" t="n">
        <f aca="false">VLOOKUP($A22,'Processo Administrativo'!F:AI,7,FALSE())</f>
        <v>0</v>
      </c>
      <c r="D22" s="2" t="n">
        <f aca="false">VLOOKUP($A22,'Processo Administrativo'!F:AI,20,FALSE())</f>
        <v>0</v>
      </c>
      <c r="E22" s="1" t="n">
        <f aca="false">VLOOKUP($A22,'Processo Administrativo'!F:AI,18,FALSE())</f>
        <v>0</v>
      </c>
      <c r="F22" s="1" t="n">
        <f aca="false">VLOOKUP($A22,'Processo Administrativo'!F:AI,17,FALSE())</f>
        <v>0</v>
      </c>
    </row>
    <row r="23" customFormat="false" ht="30.75" hidden="true" customHeight="true" outlineLevel="0" collapsed="false">
      <c r="A23" s="1" t="s">
        <v>163</v>
      </c>
      <c r="B23" s="1" t="str">
        <f aca="false">VLOOKUP($A23,'Processo Administrativo'!F:AI,9,FALSE())</f>
        <v>Oi S/A Em Recuperação Judicial</v>
      </c>
      <c r="C23" s="1" t="n">
        <f aca="false">VLOOKUP($A23,'Processo Administrativo'!F:AI,7,FALSE())</f>
        <v>0</v>
      </c>
      <c r="D23" s="2" t="n">
        <f aca="false">VLOOKUP($A23,'Processo Administrativo'!F:AI,20,FALSE())</f>
        <v>0</v>
      </c>
      <c r="E23" s="1" t="n">
        <f aca="false">VLOOKUP($A23,'Processo Administrativo'!F:AI,18,FALSE())</f>
        <v>0</v>
      </c>
      <c r="F23" s="1" t="n">
        <f aca="false">VLOOKUP($A23,'Processo Administrativo'!F:AI,17,FALSE())</f>
        <v>0</v>
      </c>
    </row>
    <row r="24" customFormat="false" ht="36.75" hidden="true" customHeight="true" outlineLevel="0" collapsed="false">
      <c r="A24" s="1" t="s">
        <v>169</v>
      </c>
      <c r="B24" s="1" t="str">
        <f aca="false">VLOOKUP($A24,'Processo Administrativo'!F:AI,9,FALSE())</f>
        <v>Comércio Silveira Atacadista de Móveis Mogi Mirim - Ltda</v>
      </c>
      <c r="C24" s="1" t="n">
        <f aca="false">VLOOKUP($A24,'Processo Administrativo'!F:AI,7,FALSE())</f>
        <v>0</v>
      </c>
      <c r="D24" s="2" t="n">
        <f aca="false">VLOOKUP($A24,'Processo Administrativo'!F:AI,20,FALSE())</f>
        <v>0</v>
      </c>
      <c r="E24" s="1" t="n">
        <f aca="false">VLOOKUP($A24,'Processo Administrativo'!F:AI,18,FALSE())</f>
        <v>0</v>
      </c>
      <c r="F24" s="1" t="n">
        <f aca="false">VLOOKUP($A24,'Processo Administrativo'!F:AI,17,FALSE())</f>
        <v>0</v>
      </c>
    </row>
    <row r="25" customFormat="false" ht="30.75" hidden="true" customHeight="true" outlineLevel="0" collapsed="false">
      <c r="A25" s="1" t="s">
        <v>171</v>
      </c>
      <c r="B25" s="1" t="str">
        <f aca="false">VLOOKUP($A25,'Processo Administrativo'!F:AI,9,FALSE())</f>
        <v>Marcelo Eustáquio de Oliveira-EIRELI</v>
      </c>
      <c r="C25" s="1" t="n">
        <f aca="false">VLOOKUP($A25,'Processo Administrativo'!F:AI,7,FALSE())</f>
        <v>0</v>
      </c>
      <c r="D25" s="2" t="n">
        <f aca="false">VLOOKUP($A25,'Processo Administrativo'!F:AI,20,FALSE())</f>
        <v>0</v>
      </c>
      <c r="E25" s="1" t="n">
        <f aca="false">VLOOKUP($A25,'Processo Administrativo'!F:AI,18,FALSE())</f>
        <v>0</v>
      </c>
      <c r="F25" s="1" t="n">
        <f aca="false">VLOOKUP($A25,'Processo Administrativo'!F:AI,17,FALSE())</f>
        <v>0</v>
      </c>
    </row>
    <row r="26" customFormat="false" ht="23.85" hidden="false" customHeight="false" outlineLevel="0" collapsed="false">
      <c r="A26" s="16" t="s">
        <v>179</v>
      </c>
    </row>
    <row r="27" customFormat="false" ht="13.8" hidden="false" customHeight="false" outlineLevel="0" collapsed="false">
      <c r="A27" s="16" t="s">
        <v>180</v>
      </c>
    </row>
  </sheetData>
  <hyperlinks>
    <hyperlink ref="E2" r:id="rId1" display="https://transparencia.mpmg.mp.br/download/sancoes_aplicadas_aos_contratados/2022/PA-006_2018.pdf"/>
    <hyperlink ref="E5" r:id="rId2" display="https://transparencia.mpmg.mp.br/download/sancoes_aplicadas_aos_contratados/2022/PA-007_2019.pdf"/>
    <hyperlink ref="E6" r:id="rId3" display="https://transparencia.mpmg.mp.br/download/sancoes_aplicadas_aos_contratados/2022/PA-004_2020.pdf"/>
    <hyperlink ref="E7" r:id="rId4" display="https://transparencia.mpmg.mp.br/download/sancoes_aplicadas_aos_contratados/2022/PA-005_2020.pdf"/>
    <hyperlink ref="E9" r:id="rId5" display="https://transparencia.mpmg.mp.br/download/sancoes_aplicadas_aos_contratados/2022/PA-001_2021.pdf"/>
    <hyperlink ref="E11" r:id="rId6" display="https://transparencia.mpmg.mp.br/download/sancoes_aplicadas_aos_contratados/2022/PA-004_2021.pdf"/>
    <hyperlink ref="E12" r:id="rId7" display="https://transparencia.mpmg.mp.br/download/sancoes_aplicadas_aos_contratados/2022/PA-005_2021.pdf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31.7421875" defaultRowHeight="15" zeroHeight="false" outlineLevelRow="0" outlineLevelCol="0"/>
  <cols>
    <col collapsed="false" customWidth="true" hidden="false" outlineLevel="0" max="1" min="1" style="17" width="27.71"/>
    <col collapsed="false" customWidth="false" hidden="false" outlineLevel="0" max="6" min="2" style="17" width="31.7"/>
    <col collapsed="false" customWidth="true" hidden="false" outlineLevel="0" max="7" min="7" style="17" width="69.14"/>
    <col collapsed="false" customWidth="false" hidden="false" outlineLevel="0" max="8" min="8" style="17" width="31.7"/>
    <col collapsed="false" customWidth="false" hidden="false" outlineLevel="0" max="9" min="9" style="18" width="31.7"/>
    <col collapsed="false" customWidth="false" hidden="false" outlineLevel="0" max="1024" min="10" style="17" width="31.7"/>
  </cols>
  <sheetData>
    <row r="1" customFormat="false" ht="30.75" hidden="false" customHeight="false" outlineLevel="0" collapsed="false">
      <c r="A1" s="3" t="s">
        <v>5</v>
      </c>
      <c r="B1" s="3" t="s">
        <v>11</v>
      </c>
      <c r="C1" s="3" t="s">
        <v>12</v>
      </c>
      <c r="D1" s="3" t="s">
        <v>181</v>
      </c>
      <c r="E1" s="3" t="s">
        <v>182</v>
      </c>
      <c r="F1" s="3" t="s">
        <v>183</v>
      </c>
      <c r="G1" s="3" t="s">
        <v>184</v>
      </c>
      <c r="H1" s="3" t="s">
        <v>23</v>
      </c>
      <c r="I1" s="4" t="s">
        <v>24</v>
      </c>
    </row>
    <row r="2" customFormat="false" ht="45.75" hidden="false" customHeight="false" outlineLevel="0" collapsed="false">
      <c r="A2" s="1" t="s">
        <v>36</v>
      </c>
      <c r="B2" s="1" t="str">
        <f aca="false">VLOOKUP($A2,'Processo Administrativo'!$F:$AI,7,FALSE())</f>
        <v>07.099.398/0001-04</v>
      </c>
      <c r="C2" s="1" t="str">
        <f aca="false">VLOOKUP($A2,'Processo Administrativo'!$F:$AI,8,FALSE())</f>
        <v>NA</v>
      </c>
      <c r="D2" s="1" t="str">
        <f aca="false">VLOOKUP($A2,'Processo Administrativo'!$F:$AI,9,FALSE())</f>
        <v>Techminas Tecnologia e Informação EIRELI - EPP</v>
      </c>
      <c r="E2" s="1" t="str">
        <f aca="false">VLOOKUP($A2,'Processo Administrativo'!$F:$AI,10,FALSE())</f>
        <v>Comércio varejista especializado em equipamentos e suprimentos de informática</v>
      </c>
      <c r="F2" s="1" t="n">
        <f aca="false">VLOOKUP($A2,'Processo Administrativo'!$F:$AI,11,FALSE())</f>
        <v>0</v>
      </c>
      <c r="G2" s="1" t="str">
        <f aca="false">VLOOKUP($A2,'Processo Administrativo'!$F:$AI,18,FALSE())</f>
        <v>Aplicação de multa correspondente a R$ 10.388,20 (dez mil, trezentos e oitenta e oito reais e vinte centavos). Obs. valor atualizado pela AUDI: R$ 12.158,25</v>
      </c>
      <c r="H2" s="1" t="str">
        <f aca="false">VLOOKUP($A2,'Processo Administrativo'!$F:$AI,19,FALSE())</f>
        <v>Não</v>
      </c>
      <c r="I2" s="2" t="n">
        <f aca="false">VLOOKUP($A2,'Processo Administrativo'!$F:$AI,20,FALSE())</f>
        <v>43692</v>
      </c>
    </row>
    <row r="3" customFormat="false" ht="15" hidden="false" customHeight="false" outlineLevel="0" collapsed="false">
      <c r="A3" s="1" t="s">
        <v>50</v>
      </c>
      <c r="B3" s="1" t="str">
        <f aca="false">VLOOKUP($A3,'Processo Administrativo'!$F:$AI,7,FALSE())</f>
        <v>23.219.028/0001-10</v>
      </c>
      <c r="C3" s="1" t="n">
        <f aca="false">VLOOKUP($A3,'Processo Administrativo'!$F:$AI,8,FALSE())</f>
        <v>0</v>
      </c>
      <c r="D3" s="1" t="str">
        <f aca="false">VLOOKUP($A3,'Processo Administrativo'!$F:$AI,9,FALSE())</f>
        <v>Elo Arquitetura e Engenharia Ltda</v>
      </c>
      <c r="E3" s="1" t="n">
        <f aca="false">VLOOKUP($A3,'Processo Administrativo'!$F:$AI,10,FALSE())</f>
        <v>0</v>
      </c>
      <c r="F3" s="1" t="n">
        <f aca="false">VLOOKUP($A3,'Processo Administrativo'!$F:$AI,11,FALSE())</f>
        <v>0</v>
      </c>
      <c r="G3" s="1" t="n">
        <f aca="false">VLOOKUP($A3,'Processo Administrativo'!$F:$AI,18,FALSE())</f>
        <v>0</v>
      </c>
      <c r="H3" s="1" t="n">
        <f aca="false">VLOOKUP($A3,'Processo Administrativo'!$F:$AI,19,FALSE())</f>
        <v>0</v>
      </c>
      <c r="I3" s="2" t="n">
        <f aca="false">VLOOKUP($A3,'Processo Administrativo'!$F:$AI,20,FALSE())</f>
        <v>0</v>
      </c>
    </row>
    <row r="4" customFormat="false" ht="15" hidden="false" customHeight="false" outlineLevel="0" collapsed="false">
      <c r="A4" s="1" t="s">
        <v>57</v>
      </c>
      <c r="B4" s="1" t="str">
        <f aca="false">VLOOKUP($A4,'Processo Administrativo'!$F:$AI,7,FALSE())</f>
        <v>14.920.928/0001-07</v>
      </c>
      <c r="C4" s="1" t="n">
        <f aca="false">VLOOKUP($A4,'Processo Administrativo'!$F:$AI,8,FALSE())</f>
        <v>0</v>
      </c>
      <c r="D4" s="1" t="str">
        <f aca="false">VLOOKUP($A4,'Processo Administrativo'!$F:$AI,9,FALSE())</f>
        <v>Primeira Engenharia Ltda.-EPP</v>
      </c>
      <c r="E4" s="1" t="n">
        <f aca="false">VLOOKUP($A4,'Processo Administrativo'!$F:$AI,10,FALSE())</f>
        <v>0</v>
      </c>
      <c r="F4" s="1" t="n">
        <f aca="false">VLOOKUP($A4,'Processo Administrativo'!$F:$AI,11,FALSE())</f>
        <v>0</v>
      </c>
      <c r="G4" s="1" t="n">
        <f aca="false">VLOOKUP($A4,'Processo Administrativo'!$F:$AI,18,FALSE())</f>
        <v>0</v>
      </c>
      <c r="H4" s="1" t="n">
        <f aca="false">VLOOKUP($A4,'Processo Administrativo'!$F:$AI,19,FALSE())</f>
        <v>0</v>
      </c>
      <c r="I4" s="2" t="n">
        <f aca="false">VLOOKUP($A4,'Processo Administrativo'!$F:$AI,20,FALSE())</f>
        <v>0</v>
      </c>
    </row>
    <row r="5" customFormat="false" ht="60.75" hidden="false" customHeight="false" outlineLevel="0" collapsed="false">
      <c r="A5" s="1" t="s">
        <v>62</v>
      </c>
      <c r="B5" s="1" t="str">
        <f aca="false">VLOOKUP($A5,'Processo Administrativo'!$F:$AI,7,FALSE())</f>
        <v>05.198.462/0001-89</v>
      </c>
      <c r="C5" s="1" t="str">
        <f aca="false">VLOOKUP($A5,'Processo Administrativo'!$F:$AI,8,FALSE())</f>
        <v>TECNO HEBERTH</v>
      </c>
      <c r="D5" s="1" t="str">
        <f aca="false">VLOOKUP($A5,'Processo Administrativo'!$F:$AI,9,FALSE())</f>
        <v>Empresário Individual Heberth Gomes França-ME</v>
      </c>
      <c r="E5" s="1" t="str">
        <f aca="false">VLOOKUP($A5,'Processo Administrativo'!$F:$AI,10,FALSE())</f>
        <v>Comércio a varejo de peças e acessórios novos para veículos automotores</v>
      </c>
      <c r="F5" s="1" t="str">
        <f aca="false">VLOOKUP($A5,'Processo Administrativo'!$F:$AI,11,FALSE())</f>
        <v>NA</v>
      </c>
      <c r="G5" s="7" t="s">
        <v>69</v>
      </c>
      <c r="H5" s="1" t="str">
        <f aca="false">VLOOKUP($A5,'Processo Administrativo'!$F:$AI,19,FALSE())</f>
        <v>Sim</v>
      </c>
      <c r="I5" s="2" t="n">
        <f aca="false">VLOOKUP($A5,'Processo Administrativo'!$F:$AI,20,FALSE())</f>
        <v>43809</v>
      </c>
    </row>
    <row r="6" customFormat="false" ht="91.5" hidden="false" customHeight="false" outlineLevel="0" collapsed="false">
      <c r="A6" s="1" t="s">
        <v>72</v>
      </c>
      <c r="B6" s="1" t="str">
        <f aca="false">VLOOKUP($A6,'Processo Administrativo'!$F:$AI,7,FALSE())</f>
        <v>06.216.846/0001-40</v>
      </c>
      <c r="C6" s="1" t="str">
        <f aca="false">VLOOKUP($A6,'Processo Administrativo'!$F:$AI,8,FALSE())</f>
        <v>Construtora Ambiental</v>
      </c>
      <c r="D6" s="1" t="str">
        <f aca="false">VLOOKUP($A6,'Processo Administrativo'!$F:$AI,9,FALSE())</f>
        <v>Construtora Ambiental Ltda.</v>
      </c>
      <c r="E6" s="1" t="str">
        <f aca="false">VLOOKUP($A6,'Processo Administrativo'!$F:$AI,10,FALSE())</f>
        <v>Construtora</v>
      </c>
      <c r="F6" s="1" t="str">
        <f aca="false">VLOOKUP($A6,'Processo Administrativo'!$F:$AI,11,FALSE())</f>
        <v>Lucitani Santos Andrade Guimarães; Marco Aurélio Cunha Guimarães; Guilherme Augusto de Paula da Silva</v>
      </c>
      <c r="G6" s="1" t="str">
        <f aca="false">VLOOKUP($A6,'Processo Administrativo'!$F:$AI,18,FALSE())</f>
        <v>Aplicação de multa moratória correspondente a R$ 35.281,78 (trinta e cinco mil, duzentos e oitenta e um reais e setenta e oito centavos), multa compensatória correspondente a R$ 4.591,66 (quatro mil, quinhentos e noventa e um reais e sessenta e seis centavos), bem como o valor de R$ 3.662,40 (três mil, seiscentos e sessenta e dois reais e quarenta centavos), como forma de ressarcimento à Administração Pública.</v>
      </c>
      <c r="H6" s="1" t="str">
        <f aca="false">VLOOKUP($A6,'Processo Administrativo'!$F:$AI,19,FALSE())</f>
        <v>Não</v>
      </c>
      <c r="I6" s="2" t="n">
        <f aca="false">VLOOKUP($A6,'Processo Administrativo'!$F:$AI,20,FALSE())</f>
        <v>44128</v>
      </c>
    </row>
    <row r="7" customFormat="false" ht="30.75" hidden="false" customHeight="false" outlineLevel="0" collapsed="false">
      <c r="A7" s="1" t="s">
        <v>82</v>
      </c>
      <c r="B7" s="1" t="str">
        <f aca="false">VLOOKUP($A7,'Processo Administrativo'!$F:$AI,7,FALSE())</f>
        <v>06.301.115/0001-00</v>
      </c>
      <c r="C7" s="1" t="n">
        <f aca="false">VLOOKUP($A7,'Processo Administrativo'!$F:$AI,8,FALSE())</f>
        <v>0</v>
      </c>
      <c r="D7" s="1" t="str">
        <f aca="false">VLOOKUP($A7,'Processo Administrativo'!$F:$AI,9,FALSE())</f>
        <v>Eficácia Projetos e Consultoria Ltda.</v>
      </c>
      <c r="E7" s="1" t="n">
        <f aca="false">VLOOKUP($A7,'Processo Administrativo'!$F:$AI,10,FALSE())</f>
        <v>0</v>
      </c>
      <c r="F7" s="1" t="n">
        <f aca="false">VLOOKUP($A7,'Processo Administrativo'!$F:$AI,11,FALSE())</f>
        <v>0</v>
      </c>
      <c r="G7" s="1" t="str">
        <f aca="false">VLOOKUP($A7,'Processo Administrativo'!$F:$AI,18,FALSE())</f>
        <v>Aplicação de multa moratória correspondente a R$9.243,15 (nove mil duzentos e quarenta e três reais e quinze centavos)​.</v>
      </c>
      <c r="H7" s="1" t="str">
        <f aca="false">VLOOKUP($A7,'Processo Administrativo'!$F:$AI,19,FALSE())</f>
        <v>Não</v>
      </c>
      <c r="I7" s="2" t="n">
        <f aca="false">VLOOKUP($A7,'Processo Administrativo'!$F:$AI,20,FALSE())</f>
        <v>44491</v>
      </c>
    </row>
    <row r="8" customFormat="false" ht="15" hidden="false" customHeight="false" outlineLevel="0" collapsed="false">
      <c r="A8" s="1" t="s">
        <v>87</v>
      </c>
      <c r="B8" s="1" t="str">
        <f aca="false">VLOOKUP($A8,'Processo Administrativo'!$F:$AI,7,FALSE())</f>
        <v>17.723.933/0001-00</v>
      </c>
      <c r="C8" s="1" t="n">
        <f aca="false">VLOOKUP($A8,'Processo Administrativo'!$F:$AI,8,FALSE())</f>
        <v>0</v>
      </c>
      <c r="D8" s="1" t="str">
        <f aca="false">VLOOKUP($A8,'Processo Administrativo'!$F:$AI,9,FALSE())</f>
        <v>Sengel Construções Ltda</v>
      </c>
      <c r="E8" s="1" t="n">
        <f aca="false">VLOOKUP($A8,'Processo Administrativo'!$F:$AI,10,FALSE())</f>
        <v>0</v>
      </c>
      <c r="F8" s="1" t="n">
        <f aca="false">VLOOKUP($A8,'Processo Administrativo'!$F:$AI,11,FALSE())</f>
        <v>0</v>
      </c>
      <c r="G8" s="1" t="n">
        <f aca="false">VLOOKUP($A8,'Processo Administrativo'!$F:$AI,18,FALSE())</f>
        <v>0</v>
      </c>
      <c r="H8" s="1" t="n">
        <f aca="false">VLOOKUP($A8,'Processo Administrativo'!$F:$AI,19,FALSE())</f>
        <v>0</v>
      </c>
      <c r="I8" s="2" t="n">
        <f aca="false">VLOOKUP($A8,'Processo Administrativo'!$F:$AI,20,FALSE())</f>
        <v>0</v>
      </c>
    </row>
    <row r="9" customFormat="false" ht="15" hidden="false" customHeight="false" outlineLevel="0" collapsed="false">
      <c r="A9" s="1" t="s">
        <v>92</v>
      </c>
      <c r="B9" s="1" t="str">
        <f aca="false">VLOOKUP($A9,'Processo Administrativo'!$F:$AI,7,FALSE())</f>
        <v>06.301.115/0001-00</v>
      </c>
      <c r="C9" s="1" t="n">
        <f aca="false">VLOOKUP($A9,'Processo Administrativo'!$F:$AI,8,FALSE())</f>
        <v>0</v>
      </c>
      <c r="D9" s="1" t="str">
        <f aca="false">VLOOKUP($A9,'Processo Administrativo'!$F:$AI,9,FALSE())</f>
        <v>Eficácia Projetos e Consultoria Ltda.</v>
      </c>
      <c r="E9" s="1" t="n">
        <f aca="false">VLOOKUP($A9,'Processo Administrativo'!$F:$AI,10,FALSE())</f>
        <v>0</v>
      </c>
      <c r="F9" s="1" t="n">
        <f aca="false">VLOOKUP($A9,'Processo Administrativo'!$F:$AI,11,FALSE())</f>
        <v>0</v>
      </c>
      <c r="G9" s="15" t="str">
        <f aca="false">VLOOKUP($A9,'Processo Administrativo'!$F:$AI,18,FALSE())</f>
        <v>Aplicação da penalidade de multa moratória, correspondente a R$36.979,06.</v>
      </c>
      <c r="H9" s="1" t="str">
        <f aca="false">VLOOKUP($A9,'Processo Administrativo'!$F:$AI,19,FALSE())</f>
        <v>Não</v>
      </c>
      <c r="I9" s="2" t="n">
        <f aca="false">VLOOKUP($A9,'Processo Administrativo'!$F:$AI,20,FALSE())</f>
        <v>44859</v>
      </c>
    </row>
    <row r="10" customFormat="false" ht="15" hidden="false" customHeight="false" outlineLevel="0" collapsed="false">
      <c r="A10" s="1" t="s">
        <v>96</v>
      </c>
      <c r="B10" s="1" t="str">
        <f aca="false">VLOOKUP($A10,'Processo Administrativo'!$F:$AI,7,FALSE())</f>
        <v>11.206.617/0001-84</v>
      </c>
      <c r="C10" s="1" t="n">
        <f aca="false">VLOOKUP($A10,'Processo Administrativo'!$F:$AI,8,FALSE())</f>
        <v>0</v>
      </c>
      <c r="D10" s="1" t="str">
        <f aca="false">VLOOKUP($A10,'Processo Administrativo'!$F:$AI,9,FALSE())</f>
        <v>Elevadores Schneider Ltda.-ME</v>
      </c>
      <c r="E10" s="1" t="n">
        <f aca="false">VLOOKUP($A10,'Processo Administrativo'!$F:$AI,10,FALSE())</f>
        <v>0</v>
      </c>
      <c r="F10" s="1" t="n">
        <f aca="false">VLOOKUP($A10,'Processo Administrativo'!$F:$AI,11,FALSE())</f>
        <v>0</v>
      </c>
      <c r="G10" s="1" t="str">
        <f aca="false">VLOOKUP($A10,'Processo Administrativo'!$F:$AI,18,FALSE())</f>
        <v>Aplicação de multa, correspondente a R$ 351,25 (trezentos e cinquenta e um reais e vinte e cinco centavos). </v>
      </c>
      <c r="H10" s="1" t="str">
        <f aca="false">VLOOKUP($A10,'Processo Administrativo'!$F:$AI,19,FALSE())</f>
        <v>Não</v>
      </c>
      <c r="I10" s="2" t="n">
        <f aca="false">VLOOKUP($A10,'Processo Administrativo'!$F:$AI,20,FALSE())</f>
        <v>0</v>
      </c>
    </row>
    <row r="11" customFormat="false" ht="30.75" hidden="false" customHeight="false" outlineLevel="0" collapsed="false">
      <c r="A11" s="1" t="s">
        <v>103</v>
      </c>
      <c r="B11" s="1" t="str">
        <f aca="false">VLOOKUP($A11,'Processo Administrativo'!$F:$AI,7,FALSE())</f>
        <v>21.636.856/0001-28</v>
      </c>
      <c r="C11" s="1" t="n">
        <f aca="false">VLOOKUP($A11,'Processo Administrativo'!$F:$AI,8,FALSE())</f>
        <v>0</v>
      </c>
      <c r="D11" s="1" t="str">
        <f aca="false">VLOOKUP($A11,'Processo Administrativo'!$F:$AI,9,FALSE())</f>
        <v>WT Comércio e Serviços Serralheria Ltda</v>
      </c>
      <c r="E11" s="1" t="n">
        <f aca="false">VLOOKUP($A11,'Processo Administrativo'!$F:$AI,10,FALSE())</f>
        <v>0</v>
      </c>
      <c r="F11" s="1" t="str">
        <f aca="false">VLOOKUP($A11,'Processo Administrativo'!$F:$AI,11,FALSE())</f>
        <v>Thiago Aparecido Vieira e Wilian Ferreira de Brito</v>
      </c>
      <c r="G11" s="1" t="str">
        <f aca="false">VLOOKUP($A11,'Processo Administrativo'!$F:$AI,18,FALSE())</f>
        <v>Aplicação de multa no valor de R$ 6.185,07 (seis mil cento e oitenta e cinco reais e sete centavos).</v>
      </c>
      <c r="H11" s="1" t="str">
        <f aca="false">VLOOKUP($A11,'Processo Administrativo'!$F:$AI,19,FALSE())</f>
        <v>Não</v>
      </c>
      <c r="I11" s="2" t="n">
        <f aca="false">VLOOKUP($A11,'Processo Administrativo'!$F:$AI,20,FALSE())</f>
        <v>44638</v>
      </c>
    </row>
    <row r="12" customFormat="false" ht="60.75" hidden="false" customHeight="false" outlineLevel="0" collapsed="false">
      <c r="A12" s="1" t="s">
        <v>109</v>
      </c>
      <c r="B12" s="1" t="str">
        <f aca="false">VLOOKUP($A12,'Processo Administrativo'!$F:$AI,7,FALSE())</f>
        <v>29.936.551/0001-43</v>
      </c>
      <c r="C12" s="1" t="str">
        <f aca="false">VLOOKUP($A12,'Processo Administrativo'!$F:$AI,8,FALSE())</f>
        <v>PRIMER COMERCIO DE SUPRIMENTOS</v>
      </c>
      <c r="D12" s="1" t="str">
        <f aca="false">VLOOKUP($A12,'Processo Administrativo'!$F:$AI,9,FALSE())</f>
        <v>Primer Materiais e Peças Eireli</v>
      </c>
      <c r="E12" s="1" t="str">
        <f aca="false">VLOOKUP($A12,'Processo Administrativo'!$F:$AI,10,FALSE())</f>
        <v>Comércio varejista de materiais de construção em geral</v>
      </c>
      <c r="F12" s="1" t="str">
        <f aca="false">VLOOKUP($A12,'Processo Administrativo'!$F:$AI,11,FALSE())</f>
        <v>Thiago de Souza Cabral</v>
      </c>
      <c r="G12" s="12" t="s">
        <v>119</v>
      </c>
      <c r="H12" s="1" t="str">
        <f aca="false">VLOOKUP($A12,'Processo Administrativo'!$F:$AI,19,FALSE())</f>
        <v>Sim</v>
      </c>
      <c r="I12" s="2" t="n">
        <f aca="false">VLOOKUP($A12,'Processo Administrativo'!$F:$AI,20,FALSE())</f>
        <v>44669</v>
      </c>
    </row>
    <row r="13" customFormat="false" ht="30.75" hidden="false" customHeight="false" outlineLevel="0" collapsed="false">
      <c r="A13" s="1" t="s">
        <v>120</v>
      </c>
      <c r="B13" s="1" t="str">
        <f aca="false">VLOOKUP($A13,'Processo Administrativo'!$F:$AI,7,FALSE())</f>
        <v>15.862.332/0001-52</v>
      </c>
      <c r="C13" s="1" t="n">
        <f aca="false">VLOOKUP($A13,'Processo Administrativo'!$F:$AI,8,FALSE())</f>
        <v>0</v>
      </c>
      <c r="D13" s="1" t="str">
        <f aca="false">VLOOKUP($A13,'Processo Administrativo'!$F:$AI,9,FALSE())</f>
        <v>Construtora Campos e Filhos Ltda.-ME</v>
      </c>
      <c r="E13" s="1" t="n">
        <f aca="false">VLOOKUP($A13,'Processo Administrativo'!$F:$AI,10,FALSE())</f>
        <v>0</v>
      </c>
      <c r="F13" s="1" t="n">
        <f aca="false">VLOOKUP($A13,'Processo Administrativo'!$F:$AI,11,FALSE())</f>
        <v>0</v>
      </c>
      <c r="G13" s="1" t="n">
        <f aca="false">VLOOKUP($A13,'Processo Administrativo'!$F:$AI,18,FALSE())</f>
        <v>0</v>
      </c>
      <c r="H13" s="1" t="n">
        <f aca="false">VLOOKUP($A13,'Processo Administrativo'!$F:$AI,19,FALSE())</f>
        <v>0</v>
      </c>
      <c r="I13" s="2" t="n">
        <f aca="false">VLOOKUP($A13,'Processo Administrativo'!$F:$AI,20,FALSE())</f>
        <v>0</v>
      </c>
    </row>
    <row r="14" customFormat="false" ht="30.75" hidden="false" customHeight="false" outlineLevel="0" collapsed="false">
      <c r="A14" s="1" t="s">
        <v>124</v>
      </c>
      <c r="B14" s="1" t="str">
        <f aca="false">VLOOKUP($A14,'Processo Administrativo'!$F:$AI,7,FALSE())</f>
        <v>21.948.551/0001-51 </v>
      </c>
      <c r="C14" s="1" t="n">
        <f aca="false">VLOOKUP($A14,'Processo Administrativo'!$F:$AI,8,FALSE())</f>
        <v>0</v>
      </c>
      <c r="D14" s="1" t="str">
        <f aca="false">VLOOKUP($A14,'Processo Administrativo'!$F:$AI,9,FALSE())</f>
        <v> Diex Participações EIRELI</v>
      </c>
      <c r="E14" s="1" t="str">
        <f aca="false">VLOOKUP($A14,'Processo Administrativo'!$F:$AI,10,FALSE())</f>
        <v> Serviços Especializados Para Construção</v>
      </c>
      <c r="F14" s="1" t="str">
        <f aca="false">VLOOKUP($A14,'Processo Administrativo'!$F:$AI,11,FALSE())</f>
        <v>Daniel Nunes de Souza</v>
      </c>
      <c r="G14" s="1" t="n">
        <f aca="false">VLOOKUP($A14,'Processo Administrativo'!$F:$AI,18,FALSE())</f>
        <v>0</v>
      </c>
      <c r="H14" s="1" t="n">
        <f aca="false">VLOOKUP($A14,'Processo Administrativo'!$F:$AI,19,FALSE())</f>
        <v>0</v>
      </c>
      <c r="I14" s="2" t="n">
        <f aca="false">VLOOKUP($A14,'Processo Administrativo'!$F:$AI,20,FALSE())</f>
        <v>0</v>
      </c>
    </row>
    <row r="15" customFormat="false" ht="30.75" hidden="false" customHeight="false" outlineLevel="0" collapsed="false">
      <c r="A15" s="1" t="s">
        <v>130</v>
      </c>
      <c r="B15" s="1" t="str">
        <f aca="false">VLOOKUP($A15,'Processo Administrativo'!$F:$AI,7,FALSE())</f>
        <v>22.266.589/0001-07</v>
      </c>
      <c r="C15" s="1" t="str">
        <f aca="false">VLOOKUP($A15,'Processo Administrativo'!$F:$AI,8,FALSE())</f>
        <v>Paraense Construções e Comércio Imobiliário Ltda</v>
      </c>
      <c r="D15" s="1" t="str">
        <f aca="false">VLOOKUP($A15,'Processo Administrativo'!$F:$AI,9,FALSE())</f>
        <v>Paraense Construções e Comércio Imobiliário Ltda</v>
      </c>
      <c r="E15" s="1" t="str">
        <f aca="false">VLOOKUP($A15,'Processo Administrativo'!$F:$AI,10,FALSE())</f>
        <v>Aluguel de imóveis próprios</v>
      </c>
      <c r="F15" s="1" t="n">
        <f aca="false">VLOOKUP($A15,'Processo Administrativo'!$F:$AI,11,FALSE())</f>
        <v>0</v>
      </c>
      <c r="G15" s="1" t="n">
        <f aca="false">VLOOKUP($A15,'Processo Administrativo'!$F:$AI,18,FALSE())</f>
        <v>0</v>
      </c>
      <c r="H15" s="1" t="n">
        <f aca="false">VLOOKUP($A15,'Processo Administrativo'!$F:$AI,19,FALSE())</f>
        <v>0</v>
      </c>
      <c r="I15" s="2" t="n">
        <f aca="false">VLOOKUP($A15,'Processo Administrativo'!$F:$AI,20,FALSE())</f>
        <v>0</v>
      </c>
    </row>
    <row r="16" customFormat="false" ht="63.75" hidden="false" customHeight="true" outlineLevel="0" collapsed="false">
      <c r="A16" s="1" t="s">
        <v>134</v>
      </c>
      <c r="B16" s="1" t="str">
        <f aca="false">VLOOKUP($A16,'Processo Administrativo'!$F:$AI,7,FALSE())</f>
        <v>03.539.398/0001-27</v>
      </c>
      <c r="C16" s="1" t="n">
        <f aca="false">VLOOKUP($A16,'Processo Administrativo'!$F:$AI,8,FALSE())</f>
        <v>0</v>
      </c>
      <c r="D16" s="1" t="str">
        <f aca="false">VLOOKUP($A16,'Processo Administrativo'!$F:$AI,9,FALSE())</f>
        <v> Elevadores Milênio Ltda.-EPP</v>
      </c>
      <c r="E16" s="1" t="str">
        <f aca="false">VLOOKUP($A16,'Processo Administrativo'!$F:$AI,10,FALSE())</f>
        <v>Instalação, manutenção, reparos, modernização e reformas de elevadores</v>
      </c>
      <c r="F16" s="1" t="str">
        <f aca="false">VLOOKUP($A16,'Processo Administrativo'!$F:$AI,11,FALSE())</f>
        <v>Ornelino Conceição de Sousa e Marcelo Aguiar de Sousa</v>
      </c>
      <c r="G16" s="1" t="n">
        <f aca="false">VLOOKUP($A16,'Processo Administrativo'!$F:$AI,18,FALSE())</f>
        <v>0</v>
      </c>
      <c r="H16" s="1" t="n">
        <f aca="false">VLOOKUP($A16,'Processo Administrativo'!$F:$AI,19,FALSE())</f>
        <v>0</v>
      </c>
      <c r="I16" s="2" t="n">
        <f aca="false">VLOOKUP($A16,'Processo Administrativo'!$F:$AI,20,FALSE())</f>
        <v>0</v>
      </c>
    </row>
    <row r="17" customFormat="false" ht="30.75" hidden="false" customHeight="false" outlineLevel="0" collapsed="false">
      <c r="A17" s="1" t="s">
        <v>139</v>
      </c>
      <c r="B17" s="1" t="str">
        <f aca="false">VLOOKUP($A17,'Processo Administrativo'!$F:$AI,7,FALSE())</f>
        <v>21.286.361/0001-16</v>
      </c>
      <c r="C17" s="1" t="n">
        <f aca="false">VLOOKUP($A17,'Processo Administrativo'!$F:$AI,8,FALSE())</f>
        <v>0</v>
      </c>
      <c r="D17" s="1" t="str">
        <f aca="false">VLOOKUP($A17,'Processo Administrativo'!$F:$AI,9,FALSE())</f>
        <v>Jéssica dos Santos Soares Fonseca 10870220616-ME</v>
      </c>
      <c r="E17" s="1" t="n">
        <f aca="false">VLOOKUP($A17,'Processo Administrativo'!$F:$AI,10,FALSE())</f>
        <v>0</v>
      </c>
      <c r="F17" s="1" t="str">
        <f aca="false">VLOOKUP($A17,'Processo Administrativo'!$F:$AI,11,FALSE())</f>
        <v>Jessica dos santos Fonseca</v>
      </c>
      <c r="G17" s="1" t="n">
        <f aca="false">VLOOKUP($A17,'Processo Administrativo'!$F:$AI,18,FALSE())</f>
        <v>0</v>
      </c>
      <c r="H17" s="1" t="n">
        <f aca="false">VLOOKUP($A17,'Processo Administrativo'!$F:$AI,19,FALSE())</f>
        <v>0</v>
      </c>
      <c r="I17" s="2" t="n">
        <f aca="false">VLOOKUP($A17,'Processo Administrativo'!$F:$AI,20,FALSE())</f>
        <v>0</v>
      </c>
    </row>
    <row r="18" customFormat="false" ht="30.75" hidden="false" customHeight="false" outlineLevel="0" collapsed="false">
      <c r="A18" s="1" t="s">
        <v>144</v>
      </c>
      <c r="B18" s="1" t="str">
        <f aca="false">VLOOKUP($A18,'Processo Administrativo'!$F:$AI,7,FALSE())</f>
        <v>99.999.990/1092-71</v>
      </c>
      <c r="C18" s="1" t="str">
        <f aca="false">VLOOKUP($A18,'Processo Administrativo'!$F:$AI,8,FALSE())</f>
        <v>Raedarius M8 SDN BHD</v>
      </c>
      <c r="D18" s="1" t="str">
        <f aca="false">VLOOKUP($A18,'Processo Administrativo'!$F:$AI,9,FALSE())</f>
        <v>Raedarius M8 SDN BHD</v>
      </c>
      <c r="E18" s="1" t="n">
        <f aca="false">VLOOKUP($A18,'Processo Administrativo'!$F:$AI,10,FALSE())</f>
        <v>0</v>
      </c>
      <c r="F18" s="1" t="n">
        <f aca="false">VLOOKUP($A18,'Processo Administrativo'!$F:$AI,11,FALSE())</f>
        <v>0</v>
      </c>
      <c r="G18" s="1" t="n">
        <f aca="false">VLOOKUP($A18,'Processo Administrativo'!$F:$AI,18,FALSE())</f>
        <v>0</v>
      </c>
      <c r="H18" s="1" t="n">
        <f aca="false">VLOOKUP($A18,'Processo Administrativo'!$F:$AI,19,FALSE())</f>
        <v>0</v>
      </c>
      <c r="I18" s="2" t="n">
        <f aca="false">VLOOKUP($A18,'Processo Administrativo'!$F:$AI,20,FALSE())</f>
        <v>0</v>
      </c>
    </row>
    <row r="19" customFormat="false" ht="30.75" hidden="false" customHeight="false" outlineLevel="0" collapsed="false">
      <c r="A19" s="1" t="s">
        <v>147</v>
      </c>
      <c r="B19" s="1" t="str">
        <f aca="false">VLOOKUP($A19,'Processo Administrativo'!$F:$AI,7,FALSE())</f>
        <v>02.558.157/0001-62</v>
      </c>
      <c r="C19" s="1" t="str">
        <f aca="false">VLOOKUP($A19,'Processo Administrativo'!$F:$AI,8,FALSE())</f>
        <v>Telefônica Brasil S/A</v>
      </c>
      <c r="D19" s="1" t="str">
        <f aca="false">VLOOKUP($A19,'Processo Administrativo'!$F:$AI,9,FALSE())</f>
        <v>Telefônica Brasil S/A</v>
      </c>
      <c r="E19" s="1" t="str">
        <f aca="false">VLOOKUP($A19,'Processo Administrativo'!$F:$AI,10,FALSE())</f>
        <v>Telecomunicação</v>
      </c>
      <c r="F19" s="1" t="n">
        <f aca="false">VLOOKUP($A19,'Processo Administrativo'!$F:$AI,11,FALSE())</f>
        <v>0</v>
      </c>
      <c r="G19" s="1" t="n">
        <f aca="false">VLOOKUP($A19,'Processo Administrativo'!$F:$AI,18,FALSE())</f>
        <v>0</v>
      </c>
      <c r="H19" s="1" t="n">
        <f aca="false">VLOOKUP($A19,'Processo Administrativo'!$F:$AI,19,FALSE())</f>
        <v>0</v>
      </c>
      <c r="I19" s="2" t="n">
        <f aca="false">VLOOKUP($A19,'Processo Administrativo'!$F:$AI,20,FALSE())</f>
        <v>0</v>
      </c>
    </row>
    <row r="20" customFormat="false" ht="99" hidden="false" customHeight="true" outlineLevel="0" collapsed="false">
      <c r="A20" s="1" t="s">
        <v>151</v>
      </c>
      <c r="B20" s="1" t="str">
        <f aca="false">VLOOKUP($A20,'Processo Administrativo'!$F:$AI,7,FALSE())</f>
        <v>02.755.159/0001-41</v>
      </c>
      <c r="C20" s="1" t="n">
        <f aca="false">VLOOKUP($A20,'Processo Administrativo'!$F:$AI,8,FALSE())</f>
        <v>0</v>
      </c>
      <c r="D20" s="1" t="str">
        <f aca="false">VLOOKUP($A20,'Processo Administrativo'!$F:$AI,9,FALSE())</f>
        <v>SEME Serviços Especializados em Manutenção de Elevadores Ltda.-EPP</v>
      </c>
      <c r="E20" s="1" t="str">
        <f aca="false">VLOOKUP($A20,'Processo Administrativo'!$F:$AI,10,FALSE())</f>
        <v>Prestação de serviços técnico, manutenção e modernização em elevadores, escadas rolantes e esteiras o comércio de peças exclusivo para clientes da empresa.</v>
      </c>
      <c r="F20" s="1" t="str">
        <f aca="false">VLOOKUP($A20,'Processo Administrativo'!$F:$AI,11,FALSE())</f>
        <v>Ciro Tadeu de Souza Marques; Sergio Dalvi; Carmo Rodrigues da Costa</v>
      </c>
      <c r="G20" s="1" t="n">
        <f aca="false">VLOOKUP($A20,'Processo Administrativo'!$F:$AI,18,FALSE())</f>
        <v>0</v>
      </c>
      <c r="H20" s="1" t="n">
        <f aca="false">VLOOKUP($A20,'Processo Administrativo'!$F:$AI,19,FALSE())</f>
        <v>0</v>
      </c>
      <c r="I20" s="2" t="n">
        <f aca="false">VLOOKUP($A20,'Processo Administrativo'!$F:$AI,20,FALSE())</f>
        <v>0</v>
      </c>
    </row>
    <row r="21" customFormat="false" ht="30.75" hidden="false" customHeight="false" outlineLevel="0" collapsed="false">
      <c r="A21" s="1" t="s">
        <v>158</v>
      </c>
      <c r="B21" s="1" t="str">
        <f aca="false">VLOOKUP($A21,'Processo Administrativo'!$F:$AI,7,FALSE())</f>
        <v>476.771.636-53 e 708.782.006-06</v>
      </c>
      <c r="C21" s="1" t="n">
        <f aca="false">VLOOKUP($A21,'Processo Administrativo'!$F:$AI,8,FALSE())</f>
        <v>0</v>
      </c>
      <c r="D21" s="1" t="str">
        <f aca="false">VLOOKUP($A21,'Processo Administrativo'!$F:$AI,9,FALSE())</f>
        <v>Evani de Fátima Sousa Ávila e Cláudio Antônio de Ávila</v>
      </c>
      <c r="E21" s="1" t="str">
        <f aca="false">VLOOKUP($A21,'Processo Administrativo'!$F:$AI,10,FALSE())</f>
        <v>Aluguel de imóvel próprio (Pessoa Física)</v>
      </c>
      <c r="F21" s="1" t="n">
        <f aca="false">VLOOKUP($A21,'Processo Administrativo'!$F:$AI,11,FALSE())</f>
        <v>0</v>
      </c>
      <c r="G21" s="1" t="n">
        <f aca="false">VLOOKUP($A21,'Processo Administrativo'!$F:$AI,18,FALSE())</f>
        <v>0</v>
      </c>
      <c r="H21" s="1" t="n">
        <f aca="false">VLOOKUP($A21,'Processo Administrativo'!$F:$AI,19,FALSE())</f>
        <v>0</v>
      </c>
      <c r="I21" s="2" t="n">
        <f aca="false">VLOOKUP($A21,'Processo Administrativo'!$F:$AI,20,FALSE())</f>
        <v>0</v>
      </c>
    </row>
    <row r="22" customFormat="false" ht="30.75" hidden="false" customHeight="false" outlineLevel="0" collapsed="false">
      <c r="A22" s="1" t="s">
        <v>162</v>
      </c>
      <c r="B22" s="1" t="n">
        <f aca="false">VLOOKUP($A22,'Processo Administrativo'!$F:$AI,7,FALSE())</f>
        <v>0</v>
      </c>
      <c r="C22" s="1" t="n">
        <f aca="false">VLOOKUP($A22,'Processo Administrativo'!$F:$AI,8,FALSE())</f>
        <v>0</v>
      </c>
      <c r="D22" s="1" t="n">
        <f aca="false">VLOOKUP($A22,'Processo Administrativo'!$F:$AI,9,FALSE())</f>
        <v>0</v>
      </c>
      <c r="E22" s="1" t="n">
        <f aca="false">VLOOKUP($A22,'Processo Administrativo'!$F:$AI,10,FALSE())</f>
        <v>0</v>
      </c>
      <c r="F22" s="1" t="n">
        <f aca="false">VLOOKUP($A22,'Processo Administrativo'!$F:$AI,11,FALSE())</f>
        <v>0</v>
      </c>
      <c r="G22" s="1" t="n">
        <f aca="false">VLOOKUP($A22,'Processo Administrativo'!$F:$AI,18,FALSE())</f>
        <v>0</v>
      </c>
      <c r="H22" s="1" t="n">
        <f aca="false">VLOOKUP($A22,'Processo Administrativo'!$F:$AI,19,FALSE())</f>
        <v>0</v>
      </c>
      <c r="I22" s="2" t="n">
        <f aca="false">VLOOKUP($A22,'Processo Administrativo'!$F:$AI,20,FALSE())</f>
        <v>0</v>
      </c>
    </row>
    <row r="23" customFormat="false" ht="30.75" hidden="false" customHeight="false" outlineLevel="0" collapsed="false">
      <c r="A23" s="1" t="s">
        <v>163</v>
      </c>
      <c r="B23" s="1" t="n">
        <f aca="false">VLOOKUP($A23,'Processo Administrativo'!$F:$AI,7,FALSE())</f>
        <v>0</v>
      </c>
      <c r="C23" s="1" t="str">
        <f aca="false">VLOOKUP($A23,'Processo Administrativo'!$F:$AI,8,FALSE())</f>
        <v>Oi</v>
      </c>
      <c r="D23" s="1" t="str">
        <f aca="false">VLOOKUP($A23,'Processo Administrativo'!$F:$AI,9,FALSE())</f>
        <v>Oi S/A Em Recuperação Judicial</v>
      </c>
      <c r="E23" s="1" t="str">
        <f aca="false">VLOOKUP($A23,'Processo Administrativo'!$F:$AI,10,FALSE())</f>
        <v>Internet</v>
      </c>
      <c r="F23" s="1" t="str">
        <f aca="false">VLOOKUP($A23,'Processo Administrativo'!$F:$AI,11,FALSE())</f>
        <v>Mitsuo Orlando Nonaka e Eduardo Camargos Lopes Batista</v>
      </c>
      <c r="G23" s="1" t="n">
        <f aca="false">VLOOKUP($A23,'Processo Administrativo'!$F:$AI,18,FALSE())</f>
        <v>0</v>
      </c>
      <c r="H23" s="1" t="n">
        <f aca="false">VLOOKUP($A23,'Processo Administrativo'!$F:$AI,19,FALSE())</f>
        <v>0</v>
      </c>
      <c r="I23" s="2" t="n">
        <f aca="false">VLOOKUP($A23,'Processo Administrativo'!$F:$AI,20,FALSE())</f>
        <v>0</v>
      </c>
    </row>
    <row r="24" customFormat="false" ht="30.75" hidden="false" customHeight="false" outlineLevel="0" collapsed="false">
      <c r="A24" s="1" t="s">
        <v>169</v>
      </c>
      <c r="B24" s="1" t="n">
        <f aca="false">VLOOKUP($A24,'Processo Administrativo'!$F:$AI,7,FALSE())</f>
        <v>0</v>
      </c>
      <c r="C24" s="1" t="n">
        <f aca="false">VLOOKUP($A24,'Processo Administrativo'!$F:$AI,8,FALSE())</f>
        <v>0</v>
      </c>
      <c r="D24" s="1" t="str">
        <f aca="false">VLOOKUP($A24,'Processo Administrativo'!$F:$AI,9,FALSE())</f>
        <v>Comércio Silveira Atacadista de Móveis Mogi Mirim - Ltda</v>
      </c>
      <c r="E24" s="1" t="n">
        <f aca="false">VLOOKUP($A24,'Processo Administrativo'!$F:$AI,10,FALSE())</f>
        <v>0</v>
      </c>
      <c r="F24" s="1" t="n">
        <f aca="false">VLOOKUP($A24,'Processo Administrativo'!$F:$AI,11,FALSE())</f>
        <v>0</v>
      </c>
      <c r="G24" s="1" t="n">
        <f aca="false">VLOOKUP($A24,'Processo Administrativo'!$F:$AI,18,FALSE())</f>
        <v>0</v>
      </c>
      <c r="H24" s="1" t="n">
        <f aca="false">VLOOKUP($A24,'Processo Administrativo'!$F:$AI,19,FALSE())</f>
        <v>0</v>
      </c>
      <c r="I24" s="2" t="n">
        <f aca="false">VLOOKUP($A24,'Processo Administrativo'!$F:$AI,20,FALSE())</f>
        <v>0</v>
      </c>
    </row>
    <row r="25" customFormat="false" ht="30.75" hidden="false" customHeight="false" outlineLevel="0" collapsed="false">
      <c r="A25" s="1" t="s">
        <v>171</v>
      </c>
      <c r="B25" s="1" t="n">
        <f aca="false">VLOOKUP($A25,'Processo Administrativo'!$F:$AI,7,FALSE())</f>
        <v>0</v>
      </c>
      <c r="C25" s="1" t="n">
        <f aca="false">VLOOKUP($A25,'Processo Administrativo'!$F:$AI,8,FALSE())</f>
        <v>0</v>
      </c>
      <c r="D25" s="1" t="str">
        <f aca="false">VLOOKUP($A25,'Processo Administrativo'!$F:$AI,9,FALSE())</f>
        <v>Marcelo Eustáquio de Oliveira-EIRELI</v>
      </c>
      <c r="E25" s="1" t="n">
        <f aca="false">VLOOKUP($A25,'Processo Administrativo'!$F:$AI,10,FALSE())</f>
        <v>0</v>
      </c>
      <c r="F25" s="1" t="str">
        <f aca="false">VLOOKUP($A25,'Processo Administrativo'!$F:$AI,11,FALSE())</f>
        <v>Marcelo Eustáquio de Oliveira</v>
      </c>
      <c r="G25" s="1" t="n">
        <f aca="false">VLOOKUP($A25,'Processo Administrativo'!$F:$AI,18,FALSE())</f>
        <v>0</v>
      </c>
      <c r="H25" s="1" t="n">
        <f aca="false">VLOOKUP($A25,'Processo Administrativo'!$F:$AI,19,FALSE())</f>
        <v>0</v>
      </c>
      <c r="I25" s="2" t="n">
        <f aca="false">VLOOKUP($A25,'Processo Administrativo'!$F:$AI,20,FALSE())</f>
        <v>0</v>
      </c>
    </row>
  </sheetData>
  <dataValidations count="1">
    <dataValidation allowBlank="true" errorStyle="stop" operator="between" showDropDown="false" showErrorMessage="false" showInputMessage="false" sqref="H1" type="none">
      <formula1>0</formula1>
      <formula2>0</formula2>
    </dataValidation>
  </dataValidations>
  <hyperlinks>
    <hyperlink ref="G5" r:id="rId1" display="Multa moratória correspondente a R$ 40.000 (quarenta mil reais); multa compensatória no valor de  R$ 40.0000 (quarenta mil reais); rescisão unilateral do contrato; impedimento de licitar e contratar​ com a Administração​ pelo prazo de 2 (dois) anos."/>
    <hyperlink ref="G9" r:id="rId2" display="https://transparencia.mpmg.mp.br/download/sancoes_aplicadas_aos_contratados/2022/PA-001_2021.pdf"/>
    <hyperlink ref="G12" r:id="rId3" display="Aplicação de multa no valor de R$ 1.085,00 (um mil e oitenta e cinco reais), bem como seja infligida a penalidade de suspensão temporária de participação em licitação e impedimento de contratar com a Administração, por prazo de 2 (dois) anos.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8" activeCellId="0" sqref="E8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8.85"/>
    <col collapsed="false" customWidth="true" hidden="false" outlineLevel="0" max="2" min="2" style="0" width="18.58"/>
    <col collapsed="false" customWidth="true" hidden="false" outlineLevel="0" max="3" min="3" style="0" width="17.86"/>
    <col collapsed="false" customWidth="true" hidden="false" outlineLevel="0" max="4" min="4" style="0" width="29.71"/>
    <col collapsed="false" customWidth="true" hidden="false" outlineLevel="0" max="5" min="5" style="0" width="23.28"/>
  </cols>
  <sheetData>
    <row r="1" customFormat="false" ht="36" hidden="false" customHeight="true" outlineLevel="0" collapsed="false">
      <c r="A1" s="19" t="s">
        <v>185</v>
      </c>
      <c r="B1" s="19" t="s">
        <v>186</v>
      </c>
      <c r="C1" s="19" t="s">
        <v>187</v>
      </c>
      <c r="D1" s="19" t="s">
        <v>188</v>
      </c>
      <c r="E1" s="19" t="s">
        <v>189</v>
      </c>
    </row>
    <row r="2" customFormat="false" ht="21.75" hidden="false" customHeight="true" outlineLevel="0" collapsed="false">
      <c r="A2" s="18" t="n">
        <v>44743</v>
      </c>
      <c r="B2" s="18" t="n">
        <v>44748</v>
      </c>
      <c r="C2" s="20" t="s">
        <v>56</v>
      </c>
      <c r="D2" s="17" t="s">
        <v>190</v>
      </c>
      <c r="E2" s="18" t="n">
        <v>44965</v>
      </c>
    </row>
    <row r="3" customFormat="false" ht="21.75" hidden="false" customHeight="true" outlineLevel="0" collapsed="false">
      <c r="A3" s="18" t="n">
        <v>44809</v>
      </c>
      <c r="B3" s="18" t="n">
        <v>44812</v>
      </c>
      <c r="C3" s="20" t="s">
        <v>191</v>
      </c>
      <c r="D3" s="17" t="s">
        <v>192</v>
      </c>
      <c r="E3" s="18" t="n">
        <v>44837</v>
      </c>
    </row>
    <row r="4" customFormat="false" ht="21.75" hidden="false" customHeight="true" outlineLevel="0" collapsed="false">
      <c r="A4" s="18" t="n">
        <v>44838</v>
      </c>
      <c r="B4" s="18" t="n">
        <v>44839</v>
      </c>
      <c r="C4" s="20" t="s">
        <v>56</v>
      </c>
      <c r="D4" s="17" t="s">
        <v>193</v>
      </c>
      <c r="E4" s="18" t="n">
        <v>44894</v>
      </c>
    </row>
    <row r="5" customFormat="false" ht="21.75" hidden="false" customHeight="true" outlineLevel="0" collapsed="false">
      <c r="A5" s="18" t="n">
        <v>44889</v>
      </c>
      <c r="B5" s="18" t="n">
        <v>44889</v>
      </c>
      <c r="C5" s="20" t="s">
        <v>43</v>
      </c>
      <c r="D5" s="17" t="s">
        <v>194</v>
      </c>
      <c r="E5" s="18" t="n">
        <v>44890</v>
      </c>
    </row>
    <row r="6" customFormat="false" ht="21.75" hidden="false" customHeight="true" outlineLevel="0" collapsed="false">
      <c r="A6" s="18" t="n">
        <v>44939</v>
      </c>
      <c r="B6" s="18" t="n">
        <v>44943</v>
      </c>
      <c r="C6" s="20" t="s">
        <v>49</v>
      </c>
      <c r="D6" s="17" t="s">
        <v>194</v>
      </c>
      <c r="E6" s="17"/>
    </row>
    <row r="7" customFormat="false" ht="21.75" hidden="false" customHeight="true" outlineLevel="0" collapsed="false">
      <c r="A7" s="18" t="n">
        <v>44951</v>
      </c>
      <c r="B7" s="18" t="n">
        <v>44958</v>
      </c>
      <c r="C7" s="20" t="s">
        <v>49</v>
      </c>
      <c r="D7" s="17" t="s">
        <v>195</v>
      </c>
      <c r="E7" s="17"/>
    </row>
    <row r="8" customFormat="false" ht="21.75" hidden="false" customHeight="true" outlineLevel="0" collapsed="false">
      <c r="A8" s="18" t="n">
        <v>44956</v>
      </c>
      <c r="B8" s="18" t="n">
        <v>45001</v>
      </c>
      <c r="C8" s="20" t="s">
        <v>49</v>
      </c>
      <c r="D8" s="17" t="s">
        <v>196</v>
      </c>
      <c r="E8" s="17"/>
    </row>
    <row r="9" customFormat="false" ht="21.75" hidden="false" customHeight="true" outlineLevel="0" collapsed="false">
      <c r="A9" s="17"/>
      <c r="B9" s="17"/>
      <c r="C9" s="20"/>
      <c r="D9" s="17"/>
      <c r="E9" s="17"/>
    </row>
    <row r="10" customFormat="false" ht="21.75" hidden="false" customHeight="true" outlineLevel="0" collapsed="false">
      <c r="A10" s="17"/>
      <c r="B10" s="17"/>
      <c r="C10" s="20"/>
      <c r="D10" s="17"/>
      <c r="E10" s="17"/>
    </row>
    <row r="11" customFormat="false" ht="21.75" hidden="false" customHeight="true" outlineLevel="0" collapsed="false">
      <c r="A11" s="17"/>
      <c r="B11" s="17"/>
      <c r="C11" s="20"/>
      <c r="D11" s="17"/>
      <c r="E11" s="17"/>
    </row>
    <row r="12" customFormat="false" ht="21.75" hidden="false" customHeight="true" outlineLevel="0" collapsed="false">
      <c r="A12" s="17"/>
      <c r="B12" s="17"/>
      <c r="C12" s="20"/>
      <c r="D12" s="17"/>
      <c r="E12" s="17"/>
    </row>
    <row r="13" customFormat="false" ht="21.75" hidden="false" customHeight="true" outlineLevel="0" collapsed="false">
      <c r="A13" s="17"/>
      <c r="B13" s="17"/>
      <c r="C13" s="20"/>
      <c r="D13" s="17"/>
      <c r="E13" s="17"/>
    </row>
    <row r="14" customFormat="false" ht="21.75" hidden="false" customHeight="true" outlineLevel="0" collapsed="false">
      <c r="A14" s="17"/>
      <c r="B14" s="17"/>
      <c r="C14" s="20"/>
      <c r="D14" s="17"/>
      <c r="E14" s="17"/>
    </row>
    <row r="15" customFormat="false" ht="21.75" hidden="false" customHeight="true" outlineLevel="0" collapsed="false">
      <c r="A15" s="17"/>
      <c r="B15" s="17"/>
      <c r="C15" s="20"/>
      <c r="D15" s="17"/>
      <c r="E15" s="17"/>
    </row>
    <row r="16" customFormat="false" ht="21.75" hidden="false" customHeight="true" outlineLevel="0" collapsed="false">
      <c r="A16" s="17"/>
      <c r="B16" s="17"/>
      <c r="C16" s="20"/>
      <c r="D16" s="17"/>
      <c r="E16" s="17"/>
    </row>
    <row r="17" customFormat="false" ht="21.75" hidden="false" customHeight="true" outlineLevel="0" collapsed="false">
      <c r="A17" s="17"/>
      <c r="B17" s="17"/>
      <c r="C17" s="20"/>
      <c r="D17" s="17"/>
      <c r="E17" s="17"/>
    </row>
    <row r="18" customFormat="false" ht="21.75" hidden="false" customHeight="true" outlineLevel="0" collapsed="false">
      <c r="A18" s="17"/>
      <c r="B18" s="17"/>
      <c r="C18" s="20"/>
      <c r="D18" s="17"/>
      <c r="E18" s="17"/>
    </row>
    <row r="19" customFormat="false" ht="21" hidden="false" customHeight="true" outlineLevel="0" collapsed="false">
      <c r="A19" s="17"/>
      <c r="B19" s="17"/>
      <c r="C19" s="20"/>
      <c r="D19" s="17"/>
      <c r="E19" s="17"/>
    </row>
    <row r="20" customFormat="false" ht="15" hidden="false" customHeight="false" outlineLevel="0" collapsed="false">
      <c r="A20" s="17"/>
      <c r="B20" s="17"/>
      <c r="C20" s="20"/>
      <c r="D20" s="17"/>
      <c r="E20" s="17"/>
    </row>
  </sheetData>
  <dataValidations count="1">
    <dataValidation allowBlank="true" errorStyle="stop" operator="between" showDropDown="false" showErrorMessage="true" showInputMessage="true" sqref="C2:C20" type="list">
      <formula1>Listas!$B$1:$B$22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U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35.71"/>
    <col collapsed="false" customWidth="true" hidden="false" outlineLevel="0" max="12" min="3" style="0" width="11.42"/>
    <col collapsed="false" customWidth="true" hidden="false" outlineLevel="0" max="13" min="13" style="0" width="12.71"/>
    <col collapsed="false" customWidth="true" hidden="false" outlineLevel="0" max="17" min="14" style="0" width="11.42"/>
    <col collapsed="false" customWidth="true" hidden="false" outlineLevel="0" max="18" min="18" style="0" width="14.15"/>
    <col collapsed="false" customWidth="true" hidden="false" outlineLevel="0" max="21" min="19" style="0" width="11.42"/>
  </cols>
  <sheetData>
    <row r="2" customFormat="false" ht="35.25" hidden="false" customHeight="true" outlineLevel="0" collapsed="false">
      <c r="B2" s="21" t="s">
        <v>197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customFormat="false" ht="35.25" hidden="false" customHeight="true" outlineLevel="0" collapsed="false">
      <c r="B3" s="20" t="s">
        <v>198</v>
      </c>
      <c r="C3" s="3" t="s">
        <v>35</v>
      </c>
      <c r="D3" s="3" t="s">
        <v>49</v>
      </c>
      <c r="E3" s="3" t="s">
        <v>199</v>
      </c>
      <c r="F3" s="3" t="s">
        <v>91</v>
      </c>
      <c r="G3" s="3" t="s">
        <v>157</v>
      </c>
      <c r="H3" s="3" t="s">
        <v>200</v>
      </c>
      <c r="I3" s="3" t="s">
        <v>100</v>
      </c>
      <c r="J3" s="3" t="s">
        <v>201</v>
      </c>
      <c r="K3" s="3" t="s">
        <v>43</v>
      </c>
      <c r="L3" s="3" t="s">
        <v>202</v>
      </c>
      <c r="M3" s="3" t="s">
        <v>56</v>
      </c>
      <c r="N3" s="3" t="s">
        <v>203</v>
      </c>
      <c r="O3" s="3" t="s">
        <v>204</v>
      </c>
      <c r="P3" s="3" t="s">
        <v>205</v>
      </c>
      <c r="Q3" s="3" t="s">
        <v>206</v>
      </c>
      <c r="R3" s="3" t="s">
        <v>191</v>
      </c>
      <c r="S3" s="3" t="s">
        <v>207</v>
      </c>
      <c r="T3" s="3" t="s">
        <v>55</v>
      </c>
      <c r="U3" s="3" t="s">
        <v>208</v>
      </c>
    </row>
    <row r="4" customFormat="false" ht="22.5" hidden="false" customHeight="true" outlineLevel="0" collapsed="false">
      <c r="B4" s="20" t="s">
        <v>209</v>
      </c>
      <c r="C4" s="17" t="n">
        <f aca="false">COUNTIFS('Processo Administrativo'!$C:$C,"Débora Cristina",'Processo Administrativo'!$B:$B,"&lt;=31/12/2022",'Processo Administrativo'!$B:$B,"&gt;=01/01/2022")</f>
        <v>1</v>
      </c>
      <c r="D4" s="17" t="n">
        <f aca="false">COUNTIFS('Processo Administrativo'!$C:$C,"Fernanda Ribeiro",'Processo Administrativo'!$B:$B,"&lt;=31/12/2022",'Processo Administrativo'!$B:$B,"&gt;=01/01/2022")</f>
        <v>2</v>
      </c>
      <c r="E4" s="17" t="n">
        <f aca="false">COUNTIFS('Processo Administrativo'!$C:$C,"Flávia Caram",'Processo Administrativo'!$B:$B,"&lt;=31/12/2022",'Processo Administrativo'!$B:$B,"&gt;=01/01/2022")</f>
        <v>0</v>
      </c>
      <c r="F4" s="17" t="n">
        <f aca="false">COUNTIFS('Processo Administrativo'!$C:$C,"Flávia Vieira",'Processo Administrativo'!$B:$B,"&lt;=31/12/2022",'Processo Administrativo'!$B:$B,"&gt;=01/01/2022")</f>
        <v>2</v>
      </c>
      <c r="G4" s="17" t="n">
        <f aca="false">COUNTIFS('Processo Administrativo'!$C:$C,"Janaína Drumond",'Processo Administrativo'!$B:$B,"&lt;=31/12/2022",'Processo Administrativo'!$B:$B,"&gt;=01/01/2022")</f>
        <v>1</v>
      </c>
      <c r="H4" s="17" t="n">
        <f aca="false">COUNTIFS('Processo Administrativo'!$C:$C,"Laura Chagas",'Processo Administrativo'!$B:$B,"&lt;=31/12/2022",'Processo Administrativo'!$B:$B,"&gt;=01/01/2022")</f>
        <v>0</v>
      </c>
      <c r="I4" s="17" t="n">
        <f aca="false">COUNTIFS('Processo Administrativo'!$C:$C,"Luís Armando",'Processo Administrativo'!$B:$B,"&lt;=31/12/2022",'Processo Administrativo'!$B:$B,"&gt;=01/01/2022")</f>
        <v>1</v>
      </c>
      <c r="J4" s="17" t="n">
        <f aca="false">COUNTIFS('Processo Administrativo'!$C:$C,"Maíra Costa Val",'Processo Administrativo'!$B:$B,"&lt;=31/12/2022",'Processo Administrativo'!$B:$B,"&gt;=01/01/2022")</f>
        <v>0</v>
      </c>
      <c r="K4" s="17" t="n">
        <f aca="false">COUNTIFS('Processo Administrativo'!$C:$C,"Marcela Mussy",'Processo Administrativo'!$B:$B,"&lt;=31/12/2022",'Processo Administrativo'!$B:$B,"&gt;=01/01/2022")</f>
        <v>2</v>
      </c>
      <c r="L4" s="17" t="n">
        <f aca="false">COUNTIFS('Processo Administrativo'!$C:$C,"Maria Amélia",'Processo Administrativo'!$B:$B,"&lt;=31/12/2022",'Processo Administrativo'!$B:$B,"&gt;=01/01/2022")</f>
        <v>0</v>
      </c>
      <c r="M4" s="17" t="n">
        <f aca="false">COUNTIFS('Processo Administrativo'!$C:$C,"Patrícia Fernandes",'Processo Administrativo'!$B:$B,"&lt;=31/12/2022",'Processo Administrativo'!$B:$B,"&gt;=01/01/2022")</f>
        <v>2</v>
      </c>
      <c r="N4" s="17" t="n">
        <f aca="false">COUNTIFS('Processo Administrativo'!$C:$C,"Patrícia Fialho",'Processo Administrativo'!$B:$B,"&lt;=31/12/2022",'Processo Administrativo'!$B:$B,"&gt;=01/01/2022")</f>
        <v>0</v>
      </c>
      <c r="O4" s="17" t="n">
        <f aca="false">COUNTIFS('Processo Administrativo'!$C:$C,"Patrícia Oliveira",'Processo Administrativo'!$B:$B,"&lt;=31/12/2022",'Processo Administrativo'!$B:$B,"&gt;=01/01/2022")</f>
        <v>0</v>
      </c>
      <c r="P4" s="17" t="n">
        <f aca="false">COUNTIFS('Processo Administrativo'!$C:$C,"Paula Murta",'Processo Administrativo'!$B:$B,"&lt;=31/12/2022",'Processo Administrativo'!$B:$B,"&gt;=01/01/2022")</f>
        <v>0</v>
      </c>
      <c r="Q4" s="17" t="n">
        <f aca="false">COUNTIFS('Processo Administrativo'!$C:$C,"Rafaela Lacerda",'Processo Administrativo'!$B:$B,"&lt;=31/12/2022",'Processo Administrativo'!$B:$B,"&gt;=01/01/2022")</f>
        <v>0</v>
      </c>
      <c r="R4" s="17" t="n">
        <f aca="false">COUNTIFS('Processo Administrativo'!$C:$C,"Roberta Vasconcelos",'Processo Administrativo'!$B:$B,"&lt;=31/12/2022",'Processo Administrativo'!$B:$B,"&gt;=01/01/2022")</f>
        <v>0</v>
      </c>
      <c r="S4" s="17" t="n">
        <f aca="false">COUNTIFS('Processo Administrativo'!$C:$C,"Silviene Rocha",'Processo Administrativo'!$B:$B,"&lt;=31/12/2022",'Processo Administrativo'!$B:$B,"&gt;=01/01/2022")</f>
        <v>0</v>
      </c>
      <c r="T4" s="17" t="n">
        <f aca="false">COUNTIFS('Processo Administrativo'!$C:$C,"Thiago Tomé",'Processo Administrativo'!$B:$B,"&lt;=31/12/2022",'Processo Administrativo'!$B:$B,"&gt;=01/01/2022")</f>
        <v>0</v>
      </c>
      <c r="U4" s="17" t="n">
        <f aca="false">COUNTIFS('Processo Administrativo'!$C:$C,"Valdênia Melo",'Processo Administrativo'!$B:$B,"&lt;=31/12/2022",'Processo Administrativo'!$B:$B,"&gt;=01/01/2022")</f>
        <v>0</v>
      </c>
    </row>
    <row r="5" customFormat="false" ht="22.5" hidden="false" customHeight="true" outlineLevel="0" collapsed="false">
      <c r="B5" s="20" t="s">
        <v>17</v>
      </c>
      <c r="C5" s="17" t="n">
        <f aca="false">COUNTIFS('Processo Administrativo'!$R:$R,"Débora Cristina",'Processo Administrativo'!$S:$S,"&lt;=31/12/2022",'Processo Administrativo'!$S:$S,"&gt;=01/01/2022")</f>
        <v>1</v>
      </c>
      <c r="D5" s="17" t="n">
        <f aca="false">COUNTIFS('Processo Administrativo'!$R:$R,"Fernanda Ribeiro",'Processo Administrativo'!$S:$S,"&lt;=31/12/2022",'Processo Administrativo'!$S:$S,"&gt;=01/01/2022")</f>
        <v>0</v>
      </c>
      <c r="E5" s="17" t="n">
        <f aca="false">COUNTIFS('Processo Administrativo'!$R:$R,"Flávia Caram",'Processo Administrativo'!$S:$S,"&lt;=31/12/2022",'Processo Administrativo'!$S:$S,"&gt;=01/01/2022")</f>
        <v>0</v>
      </c>
      <c r="F5" s="17" t="n">
        <f aca="false">COUNTIFS('Processo Administrativo'!$R:$R,"Flávia Vieira",'Processo Administrativo'!$S:$S,"&lt;=31/12/2022",'Processo Administrativo'!$S:$S,"&gt;=01/01/2022")</f>
        <v>1</v>
      </c>
      <c r="G5" s="17" t="n">
        <f aca="false">COUNTIFS('Processo Administrativo'!$R:$R,"Janaína Drumond",'Processo Administrativo'!$S:$S,"&lt;=31/12/2022",'Processo Administrativo'!$S:$S,"&gt;=01/01/2022")</f>
        <v>0</v>
      </c>
      <c r="H5" s="17" t="n">
        <f aca="false">COUNTIFS('Processo Administrativo'!$R:$R,"Laura Chagas",'Processo Administrativo'!$S:$S,"&lt;=31/12/2022",'Processo Administrativo'!$S:$S,"&gt;=01/01/2022")</f>
        <v>0</v>
      </c>
      <c r="I5" s="17" t="n">
        <f aca="false">COUNTIFS('Processo Administrativo'!$R:$R,"Luís Armando",'Processo Administrativo'!$S:$S,"&lt;=31/12/2022",'Processo Administrativo'!$S:$S,"&gt;=01/01/2022")</f>
        <v>3</v>
      </c>
      <c r="J5" s="17" t="n">
        <f aca="false">COUNTIFS('Processo Administrativo'!$R:$R,"Maíra Costa Val",'Processo Administrativo'!$S:$S,"&lt;=31/12/2022",'Processo Administrativo'!$S:$S,"&gt;=01/01/2022")</f>
        <v>0</v>
      </c>
      <c r="K5" s="17" t="n">
        <f aca="false">COUNTIFS('Processo Administrativo'!$R:$R,"Marcela Mussy",'Processo Administrativo'!$S:$S,"&lt;=31/12/2022",'Processo Administrativo'!$S:$S,"&gt;=01/01/2022")</f>
        <v>0</v>
      </c>
      <c r="L5" s="17" t="n">
        <f aca="false">COUNTIFS('Processo Administrativo'!$R:$R,"Maria Amélia",'Processo Administrativo'!$S:$S,"&lt;=31/12/2022",'Processo Administrativo'!$S:$S,"&gt;=01/01/2022")</f>
        <v>0</v>
      </c>
      <c r="M5" s="17" t="n">
        <f aca="false">COUNTIFS('Processo Administrativo'!$R:$R,"Patrícia Fernandes",'Processo Administrativo'!$S:$S,"&lt;=31/12/2022",'Processo Administrativo'!$S:$S,"&gt;=01/01/2022")</f>
        <v>0</v>
      </c>
      <c r="N5" s="17" t="n">
        <f aca="false">COUNTIFS('Processo Administrativo'!$R:$R,"Patrícia Fialho",'Processo Administrativo'!$S:$S,"&lt;=31/12/2022",'Processo Administrativo'!$S:$S,"&gt;=01/01/2022")</f>
        <v>0</v>
      </c>
      <c r="O5" s="17" t="n">
        <f aca="false">COUNTIFS('Processo Administrativo'!$R:$R,"Patrícia Oliveira",'Processo Administrativo'!$S:$S,"&lt;=31/12/2022",'Processo Administrativo'!$S:$S,"&gt;=01/01/2022")</f>
        <v>0</v>
      </c>
      <c r="P5" s="17" t="n">
        <f aca="false">COUNTIFS('Processo Administrativo'!$R:$R,"Paula Murta",'Processo Administrativo'!$S:$S,"&lt;=31/12/2022",'Processo Administrativo'!$S:$S,"&gt;=01/01/2022")</f>
        <v>0</v>
      </c>
      <c r="Q5" s="17" t="n">
        <f aca="false">COUNTIFS('Processo Administrativo'!$R:$R,"Rafaela Lacerda",'Processo Administrativo'!$S:$S,"&lt;=31/12/2022",'Processo Administrativo'!$S:$S,"&gt;=01/01/2022")</f>
        <v>0</v>
      </c>
      <c r="R5" s="17" t="n">
        <f aca="false">COUNTIFS('Processo Administrativo'!$R:$R,"Roberta Vasconcelos",'Processo Administrativo'!$S:$S,"&lt;=31/12/2022",'Processo Administrativo'!$S:$S,"&gt;=01/01/2022")</f>
        <v>0</v>
      </c>
      <c r="S5" s="17" t="n">
        <f aca="false">COUNTIFS('Processo Administrativo'!$R:$R,"Silviene Rocha",'Processo Administrativo'!$S:$S,"&lt;=31/12/2022",'Processo Administrativo'!$S:$S,"&gt;=01/01/2022")</f>
        <v>0</v>
      </c>
      <c r="T5" s="17" t="n">
        <f aca="false">COUNTIFS('Processo Administrativo'!$R:$R,"Thiago Tomé",'Processo Administrativo'!$S:$S,"&lt;=31/12/2022",'Processo Administrativo'!$S:$S,"&gt;=01/01/2022")</f>
        <v>0</v>
      </c>
      <c r="U5" s="17" t="n">
        <f aca="false">COUNTIFS('Processo Administrativo'!$R:$R,"Valdênia Melo",'Processo Administrativo'!$S:$S,"&lt;=31/12/2022",'Processo Administrativo'!$S:$S,"&gt;=01/01/2022")</f>
        <v>0</v>
      </c>
    </row>
    <row r="6" customFormat="false" ht="22.5" hidden="false" customHeight="true" outlineLevel="0" collapsed="false">
      <c r="B6" s="20" t="s">
        <v>19</v>
      </c>
      <c r="C6" s="17" t="n">
        <f aca="false">COUNTIFS('Processo Administrativo'!$T:$T,"Débora Cristina",'Processo Administrativo'!$U:$U,"&lt;=31/12/2022",'Processo Administrativo'!$U:$U,"&gt;=01/01/2022")</f>
        <v>0</v>
      </c>
      <c r="D6" s="17" t="n">
        <f aca="false">COUNTIFS('Processo Administrativo'!$T:$T,"Fernanda Ribeiro",'Processo Administrativo'!$U:$U,"&lt;=31/12/2022",'Processo Administrativo'!$U:$U,"&gt;=01/01/2022")</f>
        <v>1</v>
      </c>
      <c r="E6" s="17" t="n">
        <f aca="false">COUNTIFS('Processo Administrativo'!$T:$T,"Flávia Caram",'Processo Administrativo'!$U:$U,"&lt;=31/12/2022",'Processo Administrativo'!$U:$U,"&gt;=01/01/2022")</f>
        <v>0</v>
      </c>
      <c r="F6" s="17" t="n">
        <f aca="false">COUNTIFS('Processo Administrativo'!$T:$T,"Flávia Vieira",'Processo Administrativo'!$U:$U,"&lt;=31/12/2022",'Processo Administrativo'!$U:$U,"&gt;=01/01/2022")</f>
        <v>0</v>
      </c>
      <c r="G6" s="17" t="n">
        <f aca="false">COUNTIFS('Processo Administrativo'!$T:$T,"Janaína Drumond",'Processo Administrativo'!$U:$U,"&lt;=31/12/2022",'Processo Administrativo'!$U:$U,"&gt;=01/01/2022")</f>
        <v>0</v>
      </c>
      <c r="H6" s="17" t="n">
        <f aca="false">COUNTIFS('Processo Administrativo'!$T:$T,"Laura Chagas",'Processo Administrativo'!$U:$U,"&lt;=31/12/2022",'Processo Administrativo'!$U:$U,"&gt;=01/01/2022")</f>
        <v>0</v>
      </c>
      <c r="I6" s="17" t="n">
        <f aca="false">COUNTIFS('Processo Administrativo'!$T:$T,"Luís Armando",'Processo Administrativo'!$U:$U,"&lt;=31/12/2022",'Processo Administrativo'!$U:$U,"&gt;=01/01/2022")</f>
        <v>0</v>
      </c>
      <c r="J6" s="17" t="n">
        <f aca="false">COUNTIFS('Processo Administrativo'!$T:$T,"Maíra Costa Val",'Processo Administrativo'!$U:$U,"&lt;=31/12/2022",'Processo Administrativo'!$U:$U,"&gt;=01/01/2022")</f>
        <v>0</v>
      </c>
      <c r="K6" s="17" t="n">
        <f aca="false">COUNTIFS('Processo Administrativo'!$T:$T,"Marcela Mussy",'Processo Administrativo'!$U:$U,"&lt;=31/12/2022",'Processo Administrativo'!$U:$U,"&gt;=01/01/2022")</f>
        <v>0</v>
      </c>
      <c r="L6" s="17" t="n">
        <f aca="false">COUNTIFS('Processo Administrativo'!$T:$T,"Maria Amélia",'Processo Administrativo'!$U:$U,"&lt;=31/12/2022",'Processo Administrativo'!$U:$U,"&gt;=01/01/2022")</f>
        <v>0</v>
      </c>
      <c r="M6" s="17" t="n">
        <f aca="false">COUNTIFS('Processo Administrativo'!$T:$T,"Patrícia Fernandes",'Processo Administrativo'!$U:$U,"&lt;=31/12/2022",'Processo Administrativo'!$U:$U,"&gt;=01/01/2022")</f>
        <v>0</v>
      </c>
      <c r="N6" s="17" t="n">
        <f aca="false">COUNTIFS('Processo Administrativo'!$T:$T,"Patrícia Fialho",'Processo Administrativo'!$U:$U,"&lt;=31/12/2022",'Processo Administrativo'!$U:$U,"&gt;=01/01/2022")</f>
        <v>0</v>
      </c>
      <c r="O6" s="17" t="n">
        <f aca="false">COUNTIFS('Processo Administrativo'!$T:$T,"Patrícia Oliveira",'Processo Administrativo'!$U:$U,"&lt;=31/12/2022",'Processo Administrativo'!$U:$U,"&gt;=01/01/2022")</f>
        <v>0</v>
      </c>
      <c r="P6" s="17" t="n">
        <f aca="false">COUNTIFS('Processo Administrativo'!$T:$T,"Paula Murta",'Processo Administrativo'!$U:$U,"&lt;=31/12/2022",'Processo Administrativo'!$U:$U,"&gt;=01/01/2022")</f>
        <v>0</v>
      </c>
      <c r="Q6" s="17" t="n">
        <f aca="false">COUNTIFS('Processo Administrativo'!$T:$T,"Rafaela Lacerda",'Processo Administrativo'!$U:$U,"&lt;=31/12/2022",'Processo Administrativo'!$U:$U,"&gt;=01/01/2022")</f>
        <v>0</v>
      </c>
      <c r="R6" s="17" t="n">
        <f aca="false">COUNTIFS('Processo Administrativo'!$T:$T,"Roberta Vasconcelos",'Processo Administrativo'!$U:$U,"&lt;=31/12/2022",'Processo Administrativo'!$U:$U,"&gt;=01/01/2022")</f>
        <v>0</v>
      </c>
      <c r="S6" s="17" t="n">
        <f aca="false">COUNTIFS('Processo Administrativo'!$T:$T,"Silviene Rocha",'Processo Administrativo'!$U:$U,"&lt;=31/12/2022",'Processo Administrativo'!$U:$U,"&gt;=01/01/2022")</f>
        <v>0</v>
      </c>
      <c r="T6" s="17" t="n">
        <f aca="false">COUNTIFS('Processo Administrativo'!$T:$T,"Thiago Tomé",'Processo Administrativo'!$U:$U,"&lt;=31/12/2022",'Processo Administrativo'!$U:$U,"&gt;=01/01/2022")</f>
        <v>0</v>
      </c>
      <c r="U6" s="17" t="n">
        <f aca="false">COUNTIFS('Processo Administrativo'!$T:$T,"Valdênia Melo",'Processo Administrativo'!$U:$U,"&lt;=31/12/2022",'Processo Administrativo'!$U:$U,"&gt;=01/01/2022")</f>
        <v>0</v>
      </c>
    </row>
    <row r="7" customFormat="false" ht="22.5" hidden="false" customHeight="true" outlineLevel="0" collapsed="false">
      <c r="B7" s="17" t="s">
        <v>210</v>
      </c>
      <c r="C7" s="17" t="n">
        <f aca="false">COUNTIFS('Apuração de descumprimento ct.'!$C:$C,"Débora Cristina",'Apuração de descumprimento ct.'!$B:$B,"&lt;=31/12/2022",'Apuração de descumprimento ct.'!$B:$B,"&gt;=01/01/2022")</f>
        <v>0</v>
      </c>
      <c r="D7" s="17" t="n">
        <f aca="false">COUNTIFS('Apuração de descumprimento ct.'!$C:$C,"Fernanda Ribeiro",'Apuração de descumprimento ct.'!$B:$B,"&lt;=31/12/2022",'Apuração de descumprimento ct.'!$B:$B,"&gt;=01/01/2022")</f>
        <v>0</v>
      </c>
      <c r="E7" s="17" t="n">
        <f aca="false">COUNTIFS('Apuração de descumprimento ct.'!$C:$C,"Flávia Caram",'Apuração de descumprimento ct.'!$B:$B,"&lt;=31/12/2022",'Apuração de descumprimento ct.'!$B:$B,"&gt;=01/01/2022")</f>
        <v>0</v>
      </c>
      <c r="F7" s="17" t="n">
        <f aca="false">COUNTIFS('Apuração de descumprimento ct.'!$C:$C,"Flávia Vieira",'Apuração de descumprimento ct.'!$B:$B,"&lt;=31/12/2022",'Apuração de descumprimento ct.'!$B:$B,"&gt;=01/01/2022")</f>
        <v>0</v>
      </c>
      <c r="G7" s="17" t="n">
        <f aca="false">COUNTIFS('Apuração de descumprimento ct.'!$C:$C,"Janaína Drumond",'Apuração de descumprimento ct.'!$B:$B,"&lt;=31/12/2022",'Apuração de descumprimento ct.'!$B:$B,"&gt;=01/01/2022")</f>
        <v>0</v>
      </c>
      <c r="H7" s="17" t="n">
        <f aca="false">COUNTIFS('Apuração de descumprimento ct.'!$C:$C,"Laura Chagas",'Apuração de descumprimento ct.'!$B:$B,"&lt;=31/12/2022",'Apuração de descumprimento ct.'!$B:$B,"&gt;=01/01/2022")</f>
        <v>0</v>
      </c>
      <c r="I7" s="17" t="n">
        <f aca="false">COUNTIFS('Apuração de descumprimento ct.'!$C:$C,"Luís Armando",'Apuração de descumprimento ct.'!$B:$B,"&lt;=31/12/2022",'Apuração de descumprimento ct.'!$B:$B,"&gt;=01/01/2022")</f>
        <v>0</v>
      </c>
      <c r="J7" s="17" t="n">
        <f aca="false">COUNTIFS('Apuração de descumprimento ct.'!$C:$C,"Maíra Costa Val",'Apuração de descumprimento ct.'!$B:$B,"&lt;=31/12/2022",'Apuração de descumprimento ct.'!$B:$B,"&gt;=01/01/2022")</f>
        <v>0</v>
      </c>
      <c r="K7" s="17" t="n">
        <f aca="false">COUNTIFS('Apuração de descumprimento ct.'!$C:$C,"Marcela Mussy",'Apuração de descumprimento ct.'!$B:$B,"&lt;=31/12/2022",'Apuração de descumprimento ct.'!$B:$B,"&gt;=01/01/2022")</f>
        <v>1</v>
      </c>
      <c r="L7" s="17" t="n">
        <f aca="false">COUNTIFS('Apuração de descumprimento ct.'!$C:$C,"Maria Amélia",'Apuração de descumprimento ct.'!$B:$B,"&lt;=31/12/2022",'Apuração de descumprimento ct.'!$B:$B,"&gt;=01/01/2022")</f>
        <v>0</v>
      </c>
      <c r="M7" s="17" t="n">
        <f aca="false">COUNTIFS('Apuração de descumprimento ct.'!$C:$C,"Patrícia Fernandes",'Apuração de descumprimento ct.'!$B:$B,"&lt;=31/12/2022",'Apuração de descumprimento ct.'!$B:$B,"&gt;=01/01/2022")</f>
        <v>2</v>
      </c>
      <c r="N7" s="17" t="n">
        <f aca="false">COUNTIFS('Apuração de descumprimento ct.'!$C:$C,"Patrícia Fialho",'Apuração de descumprimento ct.'!$B:$B,"&lt;=31/12/2022",'Apuração de descumprimento ct.'!$B:$B,"&gt;=01/01/2022")</f>
        <v>0</v>
      </c>
      <c r="O7" s="17" t="n">
        <f aca="false">COUNTIFS('Apuração de descumprimento ct.'!$C:$C,"Patrícia Oliveira",'Apuração de descumprimento ct.'!$B:$B,"&lt;=31/12/2022",'Apuração de descumprimento ct.'!$B:$B,"&gt;=01/01/2022")</f>
        <v>0</v>
      </c>
      <c r="P7" s="17" t="n">
        <f aca="false">COUNTIFS('Apuração de descumprimento ct.'!$C:$C,"Paula Murta",'Apuração de descumprimento ct.'!$B:$B,"&lt;=31/12/2022",'Apuração de descumprimento ct.'!$B:$B,"&gt;=01/01/2022")</f>
        <v>0</v>
      </c>
      <c r="Q7" s="17" t="n">
        <f aca="false">COUNTIFS('Apuração de descumprimento ct.'!$C:$C,"Rafaela Lacerda",'Apuração de descumprimento ct.'!$B:$B,"&lt;=31/12/2022",'Apuração de descumprimento ct.'!$B:$B,"&gt;=01/01/2022")</f>
        <v>0</v>
      </c>
      <c r="R7" s="17" t="n">
        <f aca="false">COUNTIFS('Apuração de descumprimento ct.'!$C:$C,"Roberta Vasconcelos",'Apuração de descumprimento ct.'!$B:$B,"&lt;=31/12/2022",'Apuração de descumprimento ct.'!$B:$B,"&gt;=01/01/2022")</f>
        <v>1</v>
      </c>
      <c r="S7" s="17" t="n">
        <f aca="false">COUNTIFS('Apuração de descumprimento ct.'!$C:$C,"Silviene Rocha",'Apuração de descumprimento ct.'!$B:$B,"&lt;=31/12/2022",'Apuração de descumprimento ct.'!$B:$B,"&gt;=01/01/2022")</f>
        <v>0</v>
      </c>
      <c r="T7" s="17" t="n">
        <f aca="false">COUNTIFS('Apuração de descumprimento ct.'!$C:$C,"Thiago Tomé",'Apuração de descumprimento ct.'!$B:$B,"&lt;=31/12/2022",'Apuração de descumprimento ct.'!$B:$B,"&gt;=01/01/2022")</f>
        <v>0</v>
      </c>
      <c r="U7" s="17" t="n">
        <f aca="false">COUNTIFS('Apuração de descumprimento ct.'!$C:$C,"Valdênia Melo",'Apuração de descumprimento ct.'!$B:$B,"&lt;=31/12/2022",'Apuração de descumprimento ct.'!$B:$B,"&gt;=01/01/2022")</f>
        <v>0</v>
      </c>
    </row>
    <row r="8" customFormat="false" ht="27.75" hidden="false" customHeight="true" outlineLevel="0" collapsed="false">
      <c r="B8" s="17" t="s">
        <v>211</v>
      </c>
      <c r="C8" s="17" t="n">
        <f aca="false">SUM(C4:C7)</f>
        <v>2</v>
      </c>
      <c r="D8" s="17" t="n">
        <f aca="false">SUM(D4:D7)</f>
        <v>3</v>
      </c>
      <c r="E8" s="17" t="n">
        <f aca="false">SUM(E4:E7)</f>
        <v>0</v>
      </c>
      <c r="F8" s="17" t="n">
        <f aca="false">SUM(F4:F7)</f>
        <v>3</v>
      </c>
      <c r="G8" s="17" t="n">
        <f aca="false">SUM(G4:G7)</f>
        <v>1</v>
      </c>
      <c r="H8" s="17" t="n">
        <f aca="false">SUM(H4:H7)</f>
        <v>0</v>
      </c>
      <c r="I8" s="17" t="n">
        <f aca="false">SUM(I4:I7)</f>
        <v>4</v>
      </c>
      <c r="J8" s="17" t="n">
        <f aca="false">SUM(J4:J7)</f>
        <v>0</v>
      </c>
      <c r="K8" s="17" t="n">
        <f aca="false">SUM(K4:K7)</f>
        <v>3</v>
      </c>
      <c r="L8" s="17" t="n">
        <f aca="false">SUM(L4:L7)</f>
        <v>0</v>
      </c>
      <c r="M8" s="17" t="n">
        <f aca="false">SUM(M4:M7)</f>
        <v>4</v>
      </c>
      <c r="N8" s="17" t="n">
        <f aca="false">SUM(N4:N7)</f>
        <v>0</v>
      </c>
      <c r="O8" s="17" t="n">
        <f aca="false">SUM(O4:O7)</f>
        <v>0</v>
      </c>
      <c r="P8" s="17" t="n">
        <f aca="false">SUM(P4:P7)</f>
        <v>0</v>
      </c>
      <c r="Q8" s="17" t="n">
        <f aca="false">SUM(Q4:Q7)</f>
        <v>0</v>
      </c>
      <c r="R8" s="17" t="n">
        <f aca="false">SUM(R4:R7)</f>
        <v>1</v>
      </c>
      <c r="S8" s="17" t="n">
        <f aca="false">SUM(S4:S7)</f>
        <v>0</v>
      </c>
      <c r="T8" s="17" t="n">
        <f aca="false">SUM(T4:T7)</f>
        <v>0</v>
      </c>
      <c r="U8" s="17" t="n">
        <f aca="false">SUM(U4:U7)</f>
        <v>0</v>
      </c>
    </row>
    <row r="10" customFormat="false" ht="26.25" hidden="false" customHeight="true" outlineLevel="0" collapsed="false">
      <c r="B10" s="21" t="s">
        <v>212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customFormat="false" ht="30.75" hidden="false" customHeight="false" outlineLevel="0" collapsed="false">
      <c r="B11" s="20" t="s">
        <v>198</v>
      </c>
      <c r="C11" s="3" t="s">
        <v>35</v>
      </c>
      <c r="D11" s="3" t="s">
        <v>49</v>
      </c>
      <c r="E11" s="3" t="s">
        <v>199</v>
      </c>
      <c r="F11" s="3" t="s">
        <v>91</v>
      </c>
      <c r="G11" s="3" t="s">
        <v>157</v>
      </c>
      <c r="H11" s="3" t="s">
        <v>200</v>
      </c>
      <c r="I11" s="3" t="s">
        <v>100</v>
      </c>
      <c r="J11" s="3" t="s">
        <v>201</v>
      </c>
      <c r="K11" s="3" t="s">
        <v>43</v>
      </c>
      <c r="L11" s="3" t="s">
        <v>202</v>
      </c>
      <c r="M11" s="3" t="s">
        <v>56</v>
      </c>
      <c r="N11" s="3" t="s">
        <v>203</v>
      </c>
      <c r="O11" s="3" t="s">
        <v>204</v>
      </c>
      <c r="P11" s="3" t="s">
        <v>205</v>
      </c>
      <c r="Q11" s="3" t="s">
        <v>206</v>
      </c>
      <c r="R11" s="3" t="s">
        <v>191</v>
      </c>
      <c r="S11" s="3" t="s">
        <v>207</v>
      </c>
      <c r="T11" s="3" t="s">
        <v>55</v>
      </c>
      <c r="U11" s="3" t="s">
        <v>208</v>
      </c>
    </row>
    <row r="12" customFormat="false" ht="18" hidden="false" customHeight="true" outlineLevel="0" collapsed="false">
      <c r="B12" s="20" t="s">
        <v>209</v>
      </c>
      <c r="C12" s="17" t="n">
        <f aca="false">COUNTIFS('Processo Administrativo'!$C:$C,"Débora Cristina",'Processo Administrativo'!$B:$B,"&lt;=31/12/2023",'Processo Administrativo'!$B:$B,"&gt;=01/01/2023")</f>
        <v>0</v>
      </c>
      <c r="D12" s="17" t="n">
        <f aca="false">COUNTIFS('Processo Administrativo'!$C:$C,"Fernanda Ribeiro",'Processo Administrativo'!$B:$B,"&lt;=31/12/2023",'Processo Administrativo'!$B:$B,"&gt;=01/01/2023")</f>
        <v>0</v>
      </c>
      <c r="E12" s="17" t="n">
        <f aca="false">COUNTIFS('Processo Administrativo'!$C:$C,"Flávia Caram",'Processo Administrativo'!$B:$B,"&lt;=31/12/2023",'Processo Administrativo'!$B:$B,"&gt;=01/01/2023")</f>
        <v>0</v>
      </c>
      <c r="F12" s="17" t="n">
        <f aca="false">COUNTIFS('Processo Administrativo'!$C:$C,"Flávia Vieira",'Processo Administrativo'!$B:$B,"&lt;=31/12/2023",'Processo Administrativo'!$B:$B,"&gt;=01/01/2023")</f>
        <v>1</v>
      </c>
      <c r="G12" s="17" t="n">
        <f aca="false">COUNTIFS('Processo Administrativo'!$C:$C,"Janaína Drumond",'Processo Administrativo'!$B:$B,"&lt;=31/12/2023",'Processo Administrativo'!$B:$B,"&gt;=01/01/2023")</f>
        <v>0</v>
      </c>
      <c r="H12" s="17" t="n">
        <f aca="false">COUNTIFS('Processo Administrativo'!$C:$C,"Laura Chagas",'Processo Administrativo'!$B:$B,"&lt;=31/12/2023",'Processo Administrativo'!$B:$B,"&gt;=01/01/2023")</f>
        <v>0</v>
      </c>
      <c r="I12" s="17" t="n">
        <f aca="false">COUNTIFS('Processo Administrativo'!$C:$C,"Luís Armando",'Processo Administrativo'!$B:$B,"&lt;=31/12/2023",'Processo Administrativo'!$B:$B,"&gt;=01/01/2023")</f>
        <v>0</v>
      </c>
      <c r="J12" s="17" t="n">
        <f aca="false">COUNTIFS('Processo Administrativo'!$C:$C,"Maíra Costa Val",'Processo Administrativo'!$B:$B,"&lt;=31/12/2023",'Processo Administrativo'!$B:$B,"&gt;=01/01/2023")</f>
        <v>0</v>
      </c>
      <c r="K12" s="17" t="n">
        <f aca="false">COUNTIFS('Processo Administrativo'!$C:$C,"Marcela Mussy",'Processo Administrativo'!$B:$B,"&lt;=31/12/2023",'Processo Administrativo'!$B:$B,"&gt;=01/01/2023")</f>
        <v>0</v>
      </c>
      <c r="L12" s="17" t="n">
        <f aca="false">COUNTIFS('Processo Administrativo'!$C:$C,"Maria Amélia",'Processo Administrativo'!$B:$B,"&lt;=31/12/2023",'Processo Administrativo'!$B:$B,"&gt;=01/01/2023")</f>
        <v>0</v>
      </c>
      <c r="M12" s="17" t="n">
        <f aca="false">COUNTIFS('Processo Administrativo'!$C:$C,"Patrícia Fernandes",'Processo Administrativo'!$B:$B,"&lt;=31/12/2023",'Processo Administrativo'!$B:$B,"&gt;=01/01/2023")</f>
        <v>1</v>
      </c>
      <c r="N12" s="17" t="n">
        <f aca="false">COUNTIFS('Processo Administrativo'!$C:$C,"Patrícia Fialho",'Processo Administrativo'!$B:$B,"&lt;=31/12/2023",'Processo Administrativo'!$B:$B,"&gt;=01/01/2023")</f>
        <v>0</v>
      </c>
      <c r="O12" s="17" t="n">
        <f aca="false">COUNTIFS('Processo Administrativo'!$C:$C,"Patrícia Oliveira",'Processo Administrativo'!$B:$B,"&lt;=31/12/2023",'Processo Administrativo'!$B:$B,"&gt;=01/01/2023")</f>
        <v>0</v>
      </c>
      <c r="P12" s="17" t="n">
        <f aca="false">COUNTIFS('Processo Administrativo'!$C:$C,"Paula Murta",'Processo Administrativo'!$B:$B,"&lt;=31/12/2023",'Processo Administrativo'!$B:$B,"&gt;=01/01/2023")</f>
        <v>0</v>
      </c>
      <c r="Q12" s="17" t="n">
        <f aca="false">COUNTIFS('Processo Administrativo'!$C:$C,"Rafaela Lacerda",'Processo Administrativo'!$B:$B,"&lt;=31/12/2023",'Processo Administrativo'!$B:$B,"&gt;=01/01/2023")</f>
        <v>0</v>
      </c>
      <c r="R12" s="17" t="n">
        <f aca="false">COUNTIFS('Processo Administrativo'!$C:$C,"Roberta Vasconcelos",'Processo Administrativo'!$B:$B,"&lt;=31/12/2023",'Processo Administrativo'!$B:$B,"&gt;=01/01/2023")</f>
        <v>0</v>
      </c>
      <c r="S12" s="17" t="n">
        <f aca="false">COUNTIFS('Processo Administrativo'!$C:$C,"Silviene Rocha",'Processo Administrativo'!$B:$B,"&lt;=31/12/2023",'Processo Administrativo'!$B:$B,"&gt;=01/01/2023")</f>
        <v>0</v>
      </c>
      <c r="T12" s="17" t="n">
        <f aca="false">COUNTIFS('Processo Administrativo'!$C:$C,"Thiago Tomé",'Processo Administrativo'!$B:$B,"&lt;=31/12/2023",'Processo Administrativo'!$B:$B,"&gt;=01/01/2023")</f>
        <v>0</v>
      </c>
      <c r="U12" s="17" t="n">
        <f aca="false">COUNTIFS('Processo Administrativo'!$C:$C,"Valdênia Melo",'Processo Administrativo'!$B:$B,"&lt;=31/12/2023",'Processo Administrativo'!$B:$B,"&gt;=01/01/2023")</f>
        <v>0</v>
      </c>
    </row>
    <row r="13" customFormat="false" ht="18" hidden="false" customHeight="true" outlineLevel="0" collapsed="false">
      <c r="B13" s="20" t="s">
        <v>17</v>
      </c>
      <c r="C13" s="17" t="n">
        <f aca="false">COUNTIFS('Processo Administrativo'!$R:$R,"Débora Cristina",'Processo Administrativo'!$S:$S,"&lt;=31/12/2023",'Processo Administrativo'!$S:$S,"&gt;=01/01/2023")</f>
        <v>0</v>
      </c>
      <c r="D13" s="17" t="n">
        <f aca="false">COUNTIFS('Processo Administrativo'!$R:$R,"Fernanda Ribeiro",'Processo Administrativo'!$S:$S,"&lt;=31/12/2023",'Processo Administrativo'!$S:$S,"&gt;=01/01/2023")</f>
        <v>0</v>
      </c>
      <c r="E13" s="17" t="n">
        <f aca="false">COUNTIFS('Processo Administrativo'!$R:$R,"Flávia Caram",'Processo Administrativo'!$S:$S,"&lt;=31/12/2023",'Processo Administrativo'!$S:$S,"&gt;=01/01/2023")</f>
        <v>0</v>
      </c>
      <c r="F13" s="17" t="n">
        <f aca="false">COUNTIFS('Processo Administrativo'!$R:$R,"Flávia Vieira",'Processo Administrativo'!$S:$S,"&lt;=31/12/2023",'Processo Administrativo'!$S:$S,"&gt;=01/01/2023")</f>
        <v>0</v>
      </c>
      <c r="G13" s="17" t="n">
        <f aca="false">COUNTIFS('Processo Administrativo'!$R:$R,"Janaína Drumond",'Processo Administrativo'!$S:$S,"&lt;=31/12/2023",'Processo Administrativo'!$S:$S,"&gt;=01/01/2023")</f>
        <v>0</v>
      </c>
      <c r="H13" s="17" t="n">
        <f aca="false">COUNTIFS('Processo Administrativo'!$R:$R,"Laura Chagas",'Processo Administrativo'!$S:$S,"&lt;=31/12/2023",'Processo Administrativo'!$S:$S,"&gt;=01/01/2023")</f>
        <v>0</v>
      </c>
      <c r="I13" s="17" t="n">
        <f aca="false">COUNTIFS('Processo Administrativo'!$R:$R,"Luís Armando",'Processo Administrativo'!$S:$S,"&lt;=31/12/2023",'Processo Administrativo'!$S:$S,"&gt;=01/01/2023")</f>
        <v>0</v>
      </c>
      <c r="J13" s="17" t="n">
        <f aca="false">COUNTIFS('Processo Administrativo'!$R:$R,"Maíra Costa Val",'Processo Administrativo'!$S:$S,"&lt;=31/12/2023",'Processo Administrativo'!$S:$S,"&gt;=01/01/2023")</f>
        <v>0</v>
      </c>
      <c r="K13" s="17" t="n">
        <f aca="false">COUNTIFS('Processo Administrativo'!$R:$R,"Marcela Mussy",'Processo Administrativo'!$S:$S,"&lt;=31/12/2023",'Processo Administrativo'!$S:$S,"&gt;=01/01/2023")</f>
        <v>0</v>
      </c>
      <c r="L13" s="17" t="n">
        <f aca="false">COUNTIFS('Processo Administrativo'!$R:$R,"Maria Amélia",'Processo Administrativo'!$S:$S,"&lt;=31/12/2023",'Processo Administrativo'!$S:$S,"&gt;=01/01/2023")</f>
        <v>0</v>
      </c>
      <c r="M13" s="17" t="n">
        <f aca="false">COUNTIFS('Processo Administrativo'!$R:$R,"Patrícia Fernandes",'Processo Administrativo'!$S:$S,"&lt;=31/12/2023",'Processo Administrativo'!$S:$S,"&gt;=01/01/2023")</f>
        <v>0</v>
      </c>
      <c r="N13" s="17" t="n">
        <f aca="false">COUNTIFS('Processo Administrativo'!$R:$R,"Patrícia Fialho",'Processo Administrativo'!$S:$S,"&lt;=31/12/2023",'Processo Administrativo'!$S:$S,"&gt;=01/01/2023")</f>
        <v>0</v>
      </c>
      <c r="O13" s="17" t="n">
        <f aca="false">COUNTIFS('Processo Administrativo'!$R:$R,"Patrícia Oliveira",'Processo Administrativo'!$S:$S,"&lt;=31/12/2023",'Processo Administrativo'!$S:$S,"&gt;=01/01/2023")</f>
        <v>0</v>
      </c>
      <c r="P13" s="17" t="n">
        <f aca="false">COUNTIFS('Processo Administrativo'!$R:$R,"Paula Murta",'Processo Administrativo'!$S:$S,"&lt;=31/12/2023",'Processo Administrativo'!$S:$S,"&gt;=01/01/2023")</f>
        <v>0</v>
      </c>
      <c r="Q13" s="17" t="n">
        <f aca="false">COUNTIFS('Processo Administrativo'!$R:$R,"Rafaela Lacerda",'Processo Administrativo'!$S:$S,"&lt;=31/12/2023",'Processo Administrativo'!$S:$S,"&gt;=01/01/2023")</f>
        <v>0</v>
      </c>
      <c r="R13" s="17" t="n">
        <f aca="false">COUNTIFS('Processo Administrativo'!$R:$R,"Roberta Vasconcelos",'Processo Administrativo'!$S:$S,"&lt;=31/12/2023",'Processo Administrativo'!$S:$S,"&gt;=01/01/2023")</f>
        <v>0</v>
      </c>
      <c r="S13" s="17" t="n">
        <f aca="false">COUNTIFS('Processo Administrativo'!$R:$R,"Silviene Rocha",'Processo Administrativo'!$S:$S,"&lt;=31/12/2023",'Processo Administrativo'!$S:$S,"&gt;=01/01/2023")</f>
        <v>0</v>
      </c>
      <c r="T13" s="17" t="n">
        <f aca="false">COUNTIFS('Processo Administrativo'!$R:$R,"Thiago Tomé",'Processo Administrativo'!$S:$S,"&lt;=31/12/2023",'Processo Administrativo'!$S:$S,"&gt;=01/01/2023")</f>
        <v>0</v>
      </c>
      <c r="U13" s="17" t="n">
        <f aca="false">COUNTIFS('Processo Administrativo'!$R:$R,"Valdênia Melo",'Processo Administrativo'!$S:$S,"&lt;=31/12/2023",'Processo Administrativo'!$S:$S,"&gt;=01/01/2023")</f>
        <v>0</v>
      </c>
    </row>
    <row r="14" customFormat="false" ht="18" hidden="false" customHeight="true" outlineLevel="0" collapsed="false">
      <c r="B14" s="20" t="s">
        <v>19</v>
      </c>
      <c r="C14" s="17" t="n">
        <f aca="false">COUNTIFS('Processo Administrativo'!$T:$T,"Débora Cristina",'Processo Administrativo'!$U:$U,"&lt;=31/12/2023",'Processo Administrativo'!$U:$U,"&gt;=01/01/2023")</f>
        <v>0</v>
      </c>
      <c r="D14" s="17" t="n">
        <f aca="false">COUNTIFS('Processo Administrativo'!$T:$T,"Fernanda Ribeiro",'Processo Administrativo'!$U:$U,"&lt;=31/12/2023",'Processo Administrativo'!$U:$U,"&gt;=01/01/2023")</f>
        <v>0</v>
      </c>
      <c r="E14" s="17" t="n">
        <f aca="false">COUNTIFS('Processo Administrativo'!$T:$T,"Flávia Caram",'Processo Administrativo'!$U:$U,"&lt;=31/12/2023",'Processo Administrativo'!$U:$U,"&gt;=01/01/2023")</f>
        <v>0</v>
      </c>
      <c r="F14" s="17" t="n">
        <f aca="false">COUNTIFS('Processo Administrativo'!$T:$T,"Flávia Vieira",'Processo Administrativo'!$U:$U,"&lt;=31/12/2023",'Processo Administrativo'!$U:$U,"&gt;=01/01/2023")</f>
        <v>0</v>
      </c>
      <c r="G14" s="17" t="n">
        <f aca="false">COUNTIFS('Processo Administrativo'!$T:$T,"Janaína Drumond",'Processo Administrativo'!$U:$U,"&lt;=31/12/2023",'Processo Administrativo'!$U:$U,"&gt;=01/01/2023")</f>
        <v>0</v>
      </c>
      <c r="H14" s="17" t="n">
        <f aca="false">COUNTIFS('Processo Administrativo'!$T:$T,"Laura Chagas",'Processo Administrativo'!$U:$U,"&lt;=31/12/2023",'Processo Administrativo'!$U:$U,"&gt;=01/01/2023")</f>
        <v>0</v>
      </c>
      <c r="I14" s="17" t="n">
        <f aca="false">COUNTIFS('Processo Administrativo'!$T:$T,"Luís Armando",'Processo Administrativo'!$U:$U,"&lt;=31/12/2023",'Processo Administrativo'!$U:$U,"&gt;=01/01/2023")</f>
        <v>0</v>
      </c>
      <c r="J14" s="17" t="n">
        <f aca="false">COUNTIFS('Processo Administrativo'!$T:$T,"Maíra Costa Val",'Processo Administrativo'!$U:$U,"&lt;=31/12/2023",'Processo Administrativo'!$U:$U,"&gt;=01/01/2023")</f>
        <v>0</v>
      </c>
      <c r="K14" s="17" t="n">
        <f aca="false">COUNTIFS('Processo Administrativo'!$T:$T,"Marcela Mussy",'Processo Administrativo'!$U:$U,"&lt;=31/12/2023",'Processo Administrativo'!$U:$U,"&gt;=01/01/2023")</f>
        <v>0</v>
      </c>
      <c r="L14" s="17" t="n">
        <f aca="false">COUNTIFS('Processo Administrativo'!$T:$T,"Maria Amélia",'Processo Administrativo'!$U:$U,"&lt;=31/12/2023",'Processo Administrativo'!$U:$U,"&gt;=01/01/2023")</f>
        <v>0</v>
      </c>
      <c r="M14" s="17" t="n">
        <f aca="false">COUNTIFS('Processo Administrativo'!$T:$T,"Patrícia Fernandes",'Processo Administrativo'!$U:$U,"&lt;=31/12/2023",'Processo Administrativo'!$U:$U,"&gt;=01/01/2023")</f>
        <v>0</v>
      </c>
      <c r="N14" s="17" t="n">
        <f aca="false">COUNTIFS('Processo Administrativo'!$T:$T,"Patrícia Fialho",'Processo Administrativo'!$U:$U,"&lt;=31/12/2023",'Processo Administrativo'!$U:$U,"&gt;=01/01/2023")</f>
        <v>0</v>
      </c>
      <c r="O14" s="17" t="n">
        <f aca="false">COUNTIFS('Processo Administrativo'!$T:$T,"Patrícia Oliveira",'Processo Administrativo'!$U:$U,"&lt;=31/12/2023",'Processo Administrativo'!$U:$U,"&gt;=01/01/2023")</f>
        <v>0</v>
      </c>
      <c r="P14" s="17" t="n">
        <f aca="false">COUNTIFS('Processo Administrativo'!$T:$T,"Paula Murta",'Processo Administrativo'!$U:$U,"&lt;=31/12/2023",'Processo Administrativo'!$U:$U,"&gt;=01/01/2023")</f>
        <v>0</v>
      </c>
      <c r="Q14" s="17" t="n">
        <f aca="false">COUNTIFS('Processo Administrativo'!$T:$T,"Rafaela Lacerda",'Processo Administrativo'!$U:$U,"&lt;=31/12/2023",'Processo Administrativo'!$U:$U,"&gt;=01/01/2023")</f>
        <v>0</v>
      </c>
      <c r="R14" s="17" t="n">
        <f aca="false">COUNTIFS('Processo Administrativo'!$T:$T,"Roberta Vasconcelos",'Processo Administrativo'!$U:$U,"&lt;=31/12/2023",'Processo Administrativo'!$U:$U,"&gt;=01/01/2023")</f>
        <v>0</v>
      </c>
      <c r="S14" s="17" t="n">
        <f aca="false">COUNTIFS('Processo Administrativo'!$T:$T,"Silviene Rocha",'Processo Administrativo'!$U:$U,"&lt;=31/12/2023",'Processo Administrativo'!$U:$U,"&gt;=01/01/2023")</f>
        <v>0</v>
      </c>
      <c r="T14" s="17" t="n">
        <f aca="false">COUNTIFS('Processo Administrativo'!$T:$T,"Thiago Tomé",'Processo Administrativo'!$U:$U,"&lt;=31/12/2023",'Processo Administrativo'!$U:$U,"&gt;=01/01/2023")</f>
        <v>0</v>
      </c>
      <c r="U14" s="17" t="n">
        <f aca="false">COUNTIFS('Processo Administrativo'!$T:$T,"Valdênia Melo",'Processo Administrativo'!$U:$U,"&lt;=31/12/2023",'Processo Administrativo'!$U:$U,"&gt;=01/01/2023")</f>
        <v>0</v>
      </c>
    </row>
    <row r="15" customFormat="false" ht="18" hidden="false" customHeight="true" outlineLevel="0" collapsed="false">
      <c r="B15" s="17" t="s">
        <v>210</v>
      </c>
      <c r="C15" s="17" t="n">
        <f aca="false">COUNTIFS('Apuração de descumprimento ct.'!$C:$C,"Débora Cristina",'Apuração de descumprimento ct.'!$B:$B,"&lt;=31/12/2023",'Apuração de descumprimento ct.'!$B:$B,"&gt;=01/01/2023")</f>
        <v>0</v>
      </c>
      <c r="D15" s="17" t="n">
        <f aca="false">COUNTIFS('Apuração de descumprimento ct.'!$C:$C,"Fernanda Ribeiro",'Apuração de descumprimento ct.'!$B:$B,"&lt;=31/12/2023",'Apuração de descumprimento ct.'!$B:$B,"&gt;=01/01/2023")</f>
        <v>3</v>
      </c>
      <c r="E15" s="17" t="n">
        <f aca="false">COUNTIFS('Apuração de descumprimento ct.'!$C:$C,"Flávia Caram",'Apuração de descumprimento ct.'!$B:$B,"&lt;=31/12/2023",'Apuração de descumprimento ct.'!$B:$B,"&gt;=01/01/2023")</f>
        <v>0</v>
      </c>
      <c r="F15" s="17" t="n">
        <f aca="false">COUNTIFS('Apuração de descumprimento ct.'!$C:$C,"Flávia Vieira",'Apuração de descumprimento ct.'!$B:$B,"&lt;=31/12/2023",'Apuração de descumprimento ct.'!$B:$B,"&gt;=01/01/2023")</f>
        <v>0</v>
      </c>
      <c r="G15" s="17" t="n">
        <f aca="false">COUNTIFS('Apuração de descumprimento ct.'!$C:$C,"Janaína Drumond",'Apuração de descumprimento ct.'!$B:$B,"&lt;=31/12/2023",'Apuração de descumprimento ct.'!$B:$B,"&gt;=01/01/2023")</f>
        <v>0</v>
      </c>
      <c r="H15" s="17" t="n">
        <f aca="false">COUNTIFS('Apuração de descumprimento ct.'!$C:$C,"Laura Chagas",'Apuração de descumprimento ct.'!$B:$B,"&lt;=31/12/2023",'Apuração de descumprimento ct.'!$B:$B,"&gt;=01/01/2023")</f>
        <v>0</v>
      </c>
      <c r="I15" s="17" t="n">
        <f aca="false">COUNTIFS('Apuração de descumprimento ct.'!$C:$C,"Luís Armando",'Apuração de descumprimento ct.'!$B:$B,"&lt;=31/12/2023",'Apuração de descumprimento ct.'!$B:$B,"&gt;=01/01/2023")</f>
        <v>0</v>
      </c>
      <c r="J15" s="17" t="n">
        <f aca="false">COUNTIFS('Apuração de descumprimento ct.'!$C:$C,"Maíra Costa Val",'Apuração de descumprimento ct.'!$B:$B,"&lt;=31/12/2023",'Apuração de descumprimento ct.'!$B:$B,"&gt;=01/01/2023")</f>
        <v>0</v>
      </c>
      <c r="K15" s="17" t="n">
        <f aca="false">COUNTIFS('Apuração de descumprimento ct.'!$C:$C,"Marcela Mussy",'Apuração de descumprimento ct.'!$B:$B,"&lt;=31/12/2023",'Apuração de descumprimento ct.'!$B:$B,"&gt;=01/01/2023")</f>
        <v>0</v>
      </c>
      <c r="L15" s="17" t="n">
        <f aca="false">COUNTIFS('Apuração de descumprimento ct.'!$C:$C,"Maria Amélia",'Apuração de descumprimento ct.'!$B:$B,"&lt;=31/12/2023",'Apuração de descumprimento ct.'!$B:$B,"&gt;=01/01/2023")</f>
        <v>0</v>
      </c>
      <c r="M15" s="17" t="n">
        <f aca="false">COUNTIFS('Apuração de descumprimento ct.'!$C:$C,"Patrícia Fernandes",'Apuração de descumprimento ct.'!$B:$B,"&lt;=31/12/2023",'Apuração de descumprimento ct.'!$B:$B,"&gt;=01/01/2023")</f>
        <v>0</v>
      </c>
      <c r="N15" s="17" t="n">
        <f aca="false">COUNTIFS('Apuração de descumprimento ct.'!$C:$C,"Patrícia Fialho",'Apuração de descumprimento ct.'!$B:$B,"&lt;=31/12/2023",'Apuração de descumprimento ct.'!$B:$B,"&gt;=01/01/2023")</f>
        <v>0</v>
      </c>
      <c r="O15" s="17" t="n">
        <f aca="false">COUNTIFS('Apuração de descumprimento ct.'!$C:$C,"Patrícia Oliveira",'Apuração de descumprimento ct.'!$B:$B,"&lt;=31/12/2023",'Apuração de descumprimento ct.'!$B:$B,"&gt;=01/01/2023")</f>
        <v>0</v>
      </c>
      <c r="P15" s="17" t="n">
        <f aca="false">COUNTIFS('Apuração de descumprimento ct.'!$C:$C,"Paula Murta",'Apuração de descumprimento ct.'!$B:$B,"&lt;=31/12/2023",'Apuração de descumprimento ct.'!$B:$B,"&gt;=01/01/2023")</f>
        <v>0</v>
      </c>
      <c r="Q15" s="17" t="n">
        <f aca="false">COUNTIFS('Apuração de descumprimento ct.'!$C:$C,"Rafaela Lacerda",'Apuração de descumprimento ct.'!$B:$B,"&lt;=31/12/2023",'Apuração de descumprimento ct.'!$B:$B,"&gt;=01/01/2023")</f>
        <v>0</v>
      </c>
      <c r="R15" s="17" t="n">
        <f aca="false">COUNTIFS('Apuração de descumprimento ct.'!$C:$C,"Roberta Vasconcelos",'Apuração de descumprimento ct.'!$B:$B,"&lt;=31/12/2023",'Apuração de descumprimento ct.'!$B:$B,"&gt;=01/01/2023")</f>
        <v>0</v>
      </c>
      <c r="S15" s="17" t="n">
        <f aca="false">COUNTIFS('Apuração de descumprimento ct.'!$C:$C,"Silviene Rocha",'Apuração de descumprimento ct.'!$B:$B,"&lt;=31/12/2023",'Apuração de descumprimento ct.'!$B:$B,"&gt;=01/01/2023")</f>
        <v>0</v>
      </c>
      <c r="T15" s="17" t="n">
        <f aca="false">COUNTIFS('Apuração de descumprimento ct.'!$C:$C,"Thiago Tomé",'Apuração de descumprimento ct.'!$B:$B,"&lt;=31/12/2023",'Apuração de descumprimento ct.'!$B:$B,"&gt;=01/01/2023")</f>
        <v>0</v>
      </c>
      <c r="U15" s="17" t="n">
        <f aca="false">COUNTIFS('Apuração de descumprimento ct.'!$C:$C,"Valdênia Melo",'Apuração de descumprimento ct.'!$B:$B,"&lt;=31/12/2023",'Apuração de descumprimento ct.'!$B:$B,"&gt;=01/01/2023")</f>
        <v>0</v>
      </c>
    </row>
    <row r="16" customFormat="false" ht="18" hidden="false" customHeight="true" outlineLevel="0" collapsed="false">
      <c r="B16" s="17" t="s">
        <v>211</v>
      </c>
      <c r="C16" s="17" t="n">
        <f aca="false">SUM(C12:C15)</f>
        <v>0</v>
      </c>
      <c r="D16" s="17" t="n">
        <f aca="false">SUM(D12:D15)</f>
        <v>3</v>
      </c>
      <c r="E16" s="17" t="n">
        <f aca="false">SUM(E12:E15)</f>
        <v>0</v>
      </c>
      <c r="F16" s="17" t="n">
        <f aca="false">SUM(F12:F15)</f>
        <v>1</v>
      </c>
      <c r="G16" s="17" t="n">
        <f aca="false">SUM(G12:G15)</f>
        <v>0</v>
      </c>
      <c r="H16" s="17" t="n">
        <f aca="false">SUM(H12:H15)</f>
        <v>0</v>
      </c>
      <c r="I16" s="17" t="n">
        <f aca="false">SUM(I12:I15)</f>
        <v>0</v>
      </c>
      <c r="J16" s="17" t="n">
        <f aca="false">SUM(J12:J15)</f>
        <v>0</v>
      </c>
      <c r="K16" s="17" t="n">
        <f aca="false">SUM(K12:K15)</f>
        <v>0</v>
      </c>
      <c r="L16" s="17" t="n">
        <f aca="false">SUM(L12:L15)</f>
        <v>0</v>
      </c>
      <c r="M16" s="17" t="n">
        <f aca="false">SUM(M12:M15)</f>
        <v>1</v>
      </c>
      <c r="N16" s="17" t="n">
        <f aca="false">SUM(N12:N15)</f>
        <v>0</v>
      </c>
      <c r="O16" s="17" t="n">
        <f aca="false">SUM(O12:O15)</f>
        <v>0</v>
      </c>
      <c r="P16" s="17" t="n">
        <f aca="false">SUM(P12:P15)</f>
        <v>0</v>
      </c>
      <c r="Q16" s="17" t="n">
        <f aca="false">SUM(Q12:Q15)</f>
        <v>0</v>
      </c>
      <c r="R16" s="17" t="n">
        <f aca="false">SUM(R12:R15)</f>
        <v>0</v>
      </c>
      <c r="S16" s="17" t="n">
        <f aca="false">SUM(S12:S15)</f>
        <v>0</v>
      </c>
      <c r="T16" s="17" t="n">
        <f aca="false">SUM(T12:T15)</f>
        <v>0</v>
      </c>
      <c r="U16" s="17" t="n">
        <f aca="false">SUM(U12:U15)</f>
        <v>0</v>
      </c>
    </row>
  </sheetData>
  <mergeCells count="2">
    <mergeCell ref="B2:U2"/>
    <mergeCell ref="B10:U10"/>
  </mergeCells>
  <dataValidations count="1">
    <dataValidation allowBlank="true" errorStyle="stop" operator="between" showDropDown="false" showErrorMessage="true" showInputMessage="true" sqref="B4:B6 B12:B14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N30" activeCellId="0" sqref="N30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G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8" activeCellId="0" sqref="J28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6.14"/>
    <col collapsed="false" customWidth="true" hidden="false" outlineLevel="0" max="2" min="2" style="0" width="17.42"/>
    <col collapsed="false" customWidth="true" hidden="false" outlineLevel="0" max="4" min="4" style="0" width="10.71"/>
    <col collapsed="false" customWidth="true" hidden="false" outlineLevel="0" max="33" min="33" style="0" width="44.58"/>
  </cols>
  <sheetData>
    <row r="1" customFormat="false" ht="15" hidden="false" customHeight="false" outlineLevel="0" collapsed="false">
      <c r="A1" s="0" t="s">
        <v>51</v>
      </c>
      <c r="B1" s="22" t="s">
        <v>35</v>
      </c>
      <c r="C1" s="0" t="n">
        <v>2015</v>
      </c>
      <c r="D1" s="23" t="n">
        <v>42005</v>
      </c>
      <c r="AG1" s="0" t="s">
        <v>213</v>
      </c>
    </row>
    <row r="2" customFormat="false" ht="15" hidden="false" customHeight="false" outlineLevel="0" collapsed="false">
      <c r="A2" s="0" t="s">
        <v>110</v>
      </c>
      <c r="B2" s="22" t="s">
        <v>49</v>
      </c>
      <c r="C2" s="0" t="n">
        <v>2016</v>
      </c>
      <c r="D2" s="23" t="n">
        <v>45291</v>
      </c>
      <c r="F2" s="0" t="s">
        <v>214</v>
      </c>
      <c r="AG2" s="0" t="s">
        <v>70</v>
      </c>
    </row>
    <row r="3" customFormat="false" ht="15" hidden="false" customHeight="false" outlineLevel="0" collapsed="false">
      <c r="A3" s="0" t="s">
        <v>37</v>
      </c>
      <c r="B3" s="22" t="s">
        <v>199</v>
      </c>
      <c r="C3" s="0" t="n">
        <v>2017</v>
      </c>
      <c r="AG3" s="0" t="s">
        <v>46</v>
      </c>
    </row>
    <row r="4" customFormat="false" ht="15" hidden="false" customHeight="false" outlineLevel="0" collapsed="false">
      <c r="A4" s="0" t="s">
        <v>215</v>
      </c>
      <c r="B4" s="22" t="s">
        <v>91</v>
      </c>
      <c r="C4" s="0" t="n">
        <v>2018</v>
      </c>
    </row>
    <row r="5" customFormat="false" ht="15" hidden="false" customHeight="false" outlineLevel="0" collapsed="false">
      <c r="A5" s="0" t="s">
        <v>216</v>
      </c>
      <c r="B5" s="22" t="s">
        <v>157</v>
      </c>
      <c r="C5" s="0" t="n">
        <v>2019</v>
      </c>
      <c r="F5" s="0" t="s">
        <v>217</v>
      </c>
    </row>
    <row r="6" customFormat="false" ht="15" hidden="false" customHeight="false" outlineLevel="0" collapsed="false">
      <c r="B6" s="22" t="s">
        <v>200</v>
      </c>
      <c r="C6" s="0" t="n">
        <v>2020</v>
      </c>
    </row>
    <row r="7" customFormat="false" ht="15" hidden="false" customHeight="false" outlineLevel="0" collapsed="false">
      <c r="B7" s="22" t="s">
        <v>100</v>
      </c>
      <c r="C7" s="0" t="n">
        <v>2021</v>
      </c>
      <c r="F7" s="0" t="s">
        <v>218</v>
      </c>
    </row>
    <row r="8" customFormat="false" ht="15" hidden="false" customHeight="false" outlineLevel="0" collapsed="false">
      <c r="B8" s="22" t="s">
        <v>219</v>
      </c>
    </row>
    <row r="9" customFormat="false" ht="15" hidden="false" customHeight="false" outlineLevel="0" collapsed="false">
      <c r="B9" s="22" t="s">
        <v>43</v>
      </c>
      <c r="F9" s="0" t="s">
        <v>217</v>
      </c>
    </row>
    <row r="10" customFormat="false" ht="15" hidden="false" customHeight="false" outlineLevel="0" collapsed="false">
      <c r="B10" s="22" t="s">
        <v>202</v>
      </c>
    </row>
    <row r="11" customFormat="false" ht="15" hidden="false" customHeight="false" outlineLevel="0" collapsed="false">
      <c r="B11" s="22" t="s">
        <v>56</v>
      </c>
      <c r="F11" s="0" t="s">
        <v>220</v>
      </c>
    </row>
    <row r="12" customFormat="false" ht="15" hidden="false" customHeight="false" outlineLevel="0" collapsed="false">
      <c r="B12" s="22" t="s">
        <v>203</v>
      </c>
    </row>
    <row r="13" customFormat="false" ht="15" hidden="false" customHeight="false" outlineLevel="0" collapsed="false">
      <c r="B13" s="22" t="s">
        <v>204</v>
      </c>
    </row>
    <row r="14" customFormat="false" ht="15" hidden="false" customHeight="false" outlineLevel="0" collapsed="false">
      <c r="B14" s="22" t="s">
        <v>221</v>
      </c>
    </row>
    <row r="15" customFormat="false" ht="15" hidden="false" customHeight="false" outlineLevel="0" collapsed="false">
      <c r="B15" s="22" t="s">
        <v>206</v>
      </c>
    </row>
    <row r="16" customFormat="false" ht="15" hidden="false" customHeight="false" outlineLevel="0" collapsed="false">
      <c r="B16" s="0" t="s">
        <v>191</v>
      </c>
    </row>
    <row r="17" customFormat="false" ht="15" hidden="false" customHeight="false" outlineLevel="0" collapsed="false">
      <c r="B17" s="22" t="s">
        <v>61</v>
      </c>
    </row>
    <row r="18" customFormat="false" ht="15" hidden="false" customHeight="false" outlineLevel="0" collapsed="false">
      <c r="B18" s="22" t="s">
        <v>222</v>
      </c>
    </row>
    <row r="19" customFormat="false" ht="15" hidden="false" customHeight="false" outlineLevel="0" collapsed="false">
      <c r="B19" s="22" t="s">
        <v>207</v>
      </c>
    </row>
    <row r="20" customFormat="false" ht="15" hidden="false" customHeight="false" outlineLevel="0" collapsed="false">
      <c r="B20" s="22" t="s">
        <v>55</v>
      </c>
    </row>
    <row r="21" customFormat="false" ht="15" hidden="false" customHeight="false" outlineLevel="0" collapsed="false">
      <c r="B21" s="22" t="s">
        <v>208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66810F3571A045AFE15E5668B16395" ma:contentTypeVersion="13" ma:contentTypeDescription="Crie um novo documento." ma:contentTypeScope="" ma:versionID="3ff40af33baa836c77f0486c98745147">
  <xsd:schema xmlns:xsd="http://www.w3.org/2001/XMLSchema" xmlns:xs="http://www.w3.org/2001/XMLSchema" xmlns:p="http://schemas.microsoft.com/office/2006/metadata/properties" xmlns:ns2="1eb315a1-fd1d-4c46-bc29-5324cfd31550" xmlns:ns3="040f40de-0951-4de2-aa99-b1ea904a966c" targetNamespace="http://schemas.microsoft.com/office/2006/metadata/properties" ma:root="true" ma:fieldsID="6b2af017ef8fe3d88f663e5a77a87910" ns2:_="" ns3:_="">
    <xsd:import namespace="1eb315a1-fd1d-4c46-bc29-5324cfd31550"/>
    <xsd:import namespace="040f40de-0951-4de2-aa99-b1ea904a96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315a1-fd1d-4c46-bc29-5324cfd31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6905f465-c0dd-4870-bbe2-ba24a410d0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f40de-0951-4de2-aa99-b1ea904a966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08d499b-789e-42d4-84aa-016bf83cfd98}" ma:internalName="TaxCatchAll" ma:showField="CatchAllData" ma:web="040f40de-0951-4de2-aa99-b1ea904a96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40f40de-0951-4de2-aa99-b1ea904a966c">
      <UserInfo>
        <DisplayName>Silviene Ferreira da Rocha</DisplayName>
        <AccountId>22</AccountId>
        <AccountType/>
      </UserInfo>
      <UserInfo>
        <DisplayName>Roberta Juliana Costa Vasconcelos</DisplayName>
        <AccountId>47</AccountId>
        <AccountType/>
      </UserInfo>
    </SharedWithUsers>
    <lcf76f155ced4ddcb4097134ff3c332f xmlns="1eb315a1-fd1d-4c46-bc29-5324cfd31550">
      <Terms xmlns="http://schemas.microsoft.com/office/infopath/2007/PartnerControls"/>
    </lcf76f155ced4ddcb4097134ff3c332f>
    <TaxCatchAll xmlns="040f40de-0951-4de2-aa99-b1ea904a966c" xsi:nil="true"/>
  </documentManagement>
</p:properties>
</file>

<file path=customXml/itemProps1.xml><?xml version="1.0" encoding="utf-8"?>
<ds:datastoreItem xmlns:ds="http://schemas.openxmlformats.org/officeDocument/2006/customXml" ds:itemID="{59BD9EAF-57B3-4309-A775-B01EB08CA923}"/>
</file>

<file path=customXml/itemProps2.xml><?xml version="1.0" encoding="utf-8"?>
<ds:datastoreItem xmlns:ds="http://schemas.openxmlformats.org/officeDocument/2006/customXml" ds:itemID="{2056AAA9-3627-44B1-B979-77BE8D4EA9F8}"/>
</file>

<file path=customXml/itemProps3.xml><?xml version="1.0" encoding="utf-8"?>
<ds:datastoreItem xmlns:ds="http://schemas.openxmlformats.org/officeDocument/2006/customXml" ds:itemID="{AF45A607-3FD5-4092-8CC0-369B1619E234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2020-09-22T11:43:29Z</dcterms:created>
  <dc:creator>Laura</dc:creator>
  <dc:description/>
  <dc:language>pt-BR</dc:language>
  <cp:lastModifiedBy/>
  <dcterms:modified xsi:type="dcterms:W3CDTF">2023-03-17T12:29:52Z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0x0101005766810F3571A045AFE15E5668B16395</vt:lpwstr>
  </property>
  <property fmtid="{D5CDD505-2E9C-101B-9397-08002B2CF9AE}" pid="3" name="MediaServiceImageTags">
    <vt:lpwstr/>
  </property>
  <property fmtid="{D5CDD505-2E9C-101B-9397-08002B2CF9AE}" pid="4" name="ProgId">
    <vt:lpwstr>Excel.Sheet</vt:lpwstr>
  </property>
</Properties>
</file>