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6201e19682575c/Desktop/Portal/2026/Sanções e impedimentos/04.2026/"/>
    </mc:Choice>
  </mc:AlternateContent>
  <xr:revisionPtr revIDLastSave="20" documentId="8_{7B19C979-D2B9-4D77-8168-9C08AC0620C0}" xr6:coauthVersionLast="47" xr6:coauthVersionMax="47" xr10:uidLastSave="{7A95AD7D-91C1-4D86-A7BC-88006D0D5758}"/>
  <bookViews>
    <workbookView xWindow="-120" yWindow="-120" windowWidth="20730" windowHeight="11160" firstSheet="8" activeTab="8" xr2:uid="{00000000-000D-0000-FFFF-FFFF00000000}"/>
  </bookViews>
  <sheets>
    <sheet name="Apuração de descumprimento" sheetId="6" state="hidden" r:id="rId1"/>
    <sheet name="Manual do portal" sheetId="5" state="hidden" r:id="rId2"/>
    <sheet name="Listas" sheetId="2" state="hidden" r:id="rId3"/>
    <sheet name="Relatório" sheetId="7" state="hidden" r:id="rId4"/>
    <sheet name="PARF" sheetId="1" state="hidden" r:id="rId5"/>
    <sheet name="Numeração Portaria" sheetId="8" state="hidden" r:id="rId6"/>
    <sheet name="Descumprimento contratual - SGA" sheetId="13" state="hidden" r:id="rId7"/>
    <sheet name="PARF - Atualizada" sheetId="12" state="hidden" r:id="rId8"/>
    <sheet name="Sanções Aplicadas aos Contrat." sheetId="3" r:id="rId9"/>
    <sheet name="Empresas Suspensas ou Impedidas" sheetId="4" state="hidden" r:id="rId10"/>
    <sheet name="Lista" sheetId="9" state="hidden" r:id="rId11"/>
    <sheet name="Portal MPMG" sheetId="14" state="hidden" r:id="rId12"/>
    <sheet name="Distribuição" sheetId="15" state="hidden" r:id="rId13"/>
  </sheets>
  <definedNames>
    <definedName name="_xlnm._FilterDatabase" localSheetId="9" hidden="1">'Empresas Suspensas ou Impedidas'!$E$46:$E$46</definedName>
    <definedName name="_xlnm._FilterDatabase" localSheetId="4" hidden="1">PARF!$M$62:$M$62</definedName>
    <definedName name="_xlnm._FilterDatabase" localSheetId="8" hidden="1">'Sanções Aplicadas aos Contrat.'!$A$46:$A$46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4" l="1"/>
  <c r="B51" i="14"/>
  <c r="D51" i="14"/>
  <c r="E51" i="14"/>
  <c r="B51" i="4"/>
  <c r="C51" i="4"/>
  <c r="D51" i="4"/>
  <c r="E51" i="4"/>
  <c r="F51" i="4"/>
  <c r="G51" i="4"/>
  <c r="H51" i="4"/>
  <c r="I51" i="4"/>
  <c r="J51" i="4"/>
  <c r="B51" i="3"/>
  <c r="C51" i="3"/>
  <c r="D51" i="3"/>
  <c r="E51" i="3"/>
  <c r="F51" i="3"/>
  <c r="G51" i="3"/>
  <c r="G38" i="4"/>
  <c r="G30" i="4"/>
  <c r="G22" i="4"/>
  <c r="G14" i="4"/>
  <c r="F37" i="3"/>
  <c r="F38" i="3"/>
  <c r="E38" i="3"/>
  <c r="E30" i="3"/>
  <c r="E22" i="3"/>
  <c r="E14" i="3"/>
  <c r="B14" i="3"/>
  <c r="A42" i="14"/>
  <c r="A43" i="14"/>
  <c r="A39" i="14"/>
  <c r="A38" i="14"/>
  <c r="A44" i="14"/>
  <c r="A45" i="14"/>
  <c r="A46" i="14"/>
  <c r="A47" i="14"/>
  <c r="A48" i="14"/>
  <c r="A49" i="14"/>
  <c r="A50" i="14"/>
  <c r="B42" i="14"/>
  <c r="B43" i="14"/>
  <c r="B44" i="14"/>
  <c r="B45" i="14"/>
  <c r="B46" i="14"/>
  <c r="B47" i="14"/>
  <c r="B48" i="14"/>
  <c r="B49" i="14"/>
  <c r="B50" i="14"/>
  <c r="D42" i="14"/>
  <c r="D43" i="14"/>
  <c r="D44" i="14"/>
  <c r="D45" i="14"/>
  <c r="D46" i="14"/>
  <c r="D47" i="14"/>
  <c r="D48" i="14"/>
  <c r="D49" i="14"/>
  <c r="D50" i="14"/>
  <c r="E42" i="14"/>
  <c r="E43" i="14"/>
  <c r="E44" i="14"/>
  <c r="E45" i="14"/>
  <c r="E46" i="14"/>
  <c r="E47" i="14"/>
  <c r="E48" i="14"/>
  <c r="E49" i="14"/>
  <c r="E50" i="14"/>
  <c r="A41" i="14"/>
  <c r="B41" i="14"/>
  <c r="D41" i="14"/>
  <c r="E41" i="14"/>
  <c r="E34" i="14"/>
  <c r="E35" i="14"/>
  <c r="E36" i="14"/>
  <c r="E37" i="14"/>
  <c r="E38" i="14"/>
  <c r="E39" i="14"/>
  <c r="E40" i="14"/>
  <c r="A40" i="14"/>
  <c r="B45" i="4"/>
  <c r="B46" i="4"/>
  <c r="B47" i="4"/>
  <c r="B48" i="4"/>
  <c r="B49" i="4"/>
  <c r="B50" i="4"/>
  <c r="C45" i="4"/>
  <c r="C46" i="4"/>
  <c r="C47" i="4"/>
  <c r="C48" i="4"/>
  <c r="C49" i="4"/>
  <c r="C50" i="4"/>
  <c r="D45" i="4"/>
  <c r="D46" i="4"/>
  <c r="D47" i="4"/>
  <c r="D48" i="4"/>
  <c r="D49" i="4"/>
  <c r="D50" i="4"/>
  <c r="E45" i="4"/>
  <c r="E46" i="4"/>
  <c r="E47" i="4"/>
  <c r="E48" i="4"/>
  <c r="E49" i="4"/>
  <c r="E50" i="4"/>
  <c r="F45" i="4"/>
  <c r="F46" i="4"/>
  <c r="F47" i="4"/>
  <c r="F48" i="4"/>
  <c r="F49" i="4"/>
  <c r="F50" i="4"/>
  <c r="G45" i="4"/>
  <c r="G46" i="4"/>
  <c r="G47" i="4"/>
  <c r="G48" i="4"/>
  <c r="G49" i="4"/>
  <c r="G50" i="4"/>
  <c r="H45" i="4"/>
  <c r="H46" i="4"/>
  <c r="H47" i="4"/>
  <c r="H48" i="4"/>
  <c r="H49" i="4"/>
  <c r="H50" i="4"/>
  <c r="I45" i="4"/>
  <c r="I46" i="4"/>
  <c r="I47" i="4"/>
  <c r="I48" i="4"/>
  <c r="I49" i="4"/>
  <c r="I50" i="4"/>
  <c r="J45" i="4"/>
  <c r="J46" i="4"/>
  <c r="J47" i="4"/>
  <c r="J48" i="4"/>
  <c r="J49" i="4"/>
  <c r="J50" i="4"/>
  <c r="B45" i="3"/>
  <c r="B46" i="3"/>
  <c r="B47" i="3"/>
  <c r="B48" i="3"/>
  <c r="B49" i="3"/>
  <c r="B50" i="3"/>
  <c r="C45" i="3"/>
  <c r="C46" i="3"/>
  <c r="C47" i="3"/>
  <c r="C48" i="3"/>
  <c r="C49" i="3"/>
  <c r="C50" i="3"/>
  <c r="D45" i="3"/>
  <c r="D46" i="3"/>
  <c r="D47" i="3"/>
  <c r="D48" i="3"/>
  <c r="D49" i="3"/>
  <c r="D50" i="3"/>
  <c r="E45" i="3"/>
  <c r="E46" i="3"/>
  <c r="E47" i="3"/>
  <c r="E48" i="3"/>
  <c r="E49" i="3"/>
  <c r="E50" i="3"/>
  <c r="F45" i="3"/>
  <c r="F46" i="3"/>
  <c r="F47" i="3"/>
  <c r="F48" i="3"/>
  <c r="F49" i="3"/>
  <c r="F50" i="3"/>
  <c r="G45" i="3"/>
  <c r="G46" i="3"/>
  <c r="G47" i="3"/>
  <c r="G48" i="3"/>
  <c r="G49" i="3"/>
  <c r="G50" i="3"/>
  <c r="D41" i="4"/>
  <c r="G16" i="4"/>
  <c r="E16" i="3"/>
  <c r="M2" i="15"/>
  <c r="M3" i="15"/>
  <c r="M4" i="15"/>
  <c r="H2" i="15"/>
  <c r="H3" i="15"/>
  <c r="H4" i="15"/>
  <c r="C2" i="15"/>
  <c r="C3" i="15"/>
  <c r="C4" i="15"/>
  <c r="L2" i="15"/>
  <c r="N2" i="15" s="1"/>
  <c r="L3" i="15"/>
  <c r="N3" i="15" s="1"/>
  <c r="L4" i="15"/>
  <c r="N4" i="15" s="1"/>
  <c r="G2" i="15"/>
  <c r="I2" i="15" s="1"/>
  <c r="G3" i="15"/>
  <c r="I3" i="15" s="1"/>
  <c r="G4" i="15"/>
  <c r="I4" i="15" s="1"/>
  <c r="B2" i="15"/>
  <c r="D2" i="15" s="1"/>
  <c r="B3" i="15"/>
  <c r="D3" i="15" s="1"/>
  <c r="B4" i="15"/>
  <c r="D4" i="15" s="1"/>
  <c r="A33" i="14"/>
  <c r="H4" i="4"/>
  <c r="H3" i="4"/>
  <c r="H2" i="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A2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4" i="14"/>
  <c r="A35" i="14"/>
  <c r="A36" i="14"/>
  <c r="A37" i="14"/>
  <c r="G37" i="4"/>
  <c r="E37" i="3"/>
  <c r="G32" i="4"/>
  <c r="E32" i="3"/>
  <c r="G31" i="4"/>
  <c r="E31" i="3"/>
  <c r="G29" i="4"/>
  <c r="E29" i="3"/>
  <c r="G25" i="4"/>
  <c r="E25" i="3"/>
  <c r="G23" i="4"/>
  <c r="E23" i="3"/>
  <c r="G21" i="4"/>
  <c r="E21" i="3"/>
  <c r="G20" i="4"/>
  <c r="E20" i="3"/>
  <c r="G19" i="4"/>
  <c r="E19" i="3"/>
  <c r="G18" i="4"/>
  <c r="E18" i="3"/>
  <c r="G15" i="4"/>
  <c r="E15" i="3"/>
  <c r="G13" i="4"/>
  <c r="E13" i="3"/>
  <c r="G12" i="4"/>
  <c r="E12" i="3"/>
  <c r="G11" i="4"/>
  <c r="E11" i="3"/>
  <c r="G10" i="4"/>
  <c r="E10" i="3"/>
  <c r="G9" i="4"/>
  <c r="E9" i="3"/>
  <c r="G8" i="4"/>
  <c r="E8" i="3"/>
  <c r="G7" i="4"/>
  <c r="E7" i="3"/>
  <c r="G5" i="4"/>
  <c r="E5" i="3"/>
  <c r="G4" i="4"/>
  <c r="E4" i="3"/>
  <c r="G3" i="4"/>
  <c r="E3" i="3"/>
  <c r="G2" i="4"/>
  <c r="E2" i="3"/>
  <c r="B44" i="4"/>
  <c r="C44" i="4"/>
  <c r="D44" i="4"/>
  <c r="E44" i="4"/>
  <c r="F44" i="4"/>
  <c r="G44" i="4"/>
  <c r="H44" i="4"/>
  <c r="I44" i="4"/>
  <c r="J44" i="4"/>
  <c r="B44" i="3"/>
  <c r="C44" i="3"/>
  <c r="D44" i="3"/>
  <c r="E44" i="3"/>
  <c r="F44" i="3"/>
  <c r="G44" i="3"/>
  <c r="B43" i="4"/>
  <c r="C43" i="4"/>
  <c r="D43" i="4"/>
  <c r="E43" i="4"/>
  <c r="F43" i="4"/>
  <c r="G43" i="4"/>
  <c r="H43" i="4"/>
  <c r="I43" i="4"/>
  <c r="J43" i="4"/>
  <c r="B43" i="3"/>
  <c r="C43" i="3"/>
  <c r="D43" i="3"/>
  <c r="E43" i="3"/>
  <c r="F43" i="3"/>
  <c r="G43" i="3"/>
  <c r="B42" i="4"/>
  <c r="C42" i="4"/>
  <c r="D42" i="4"/>
  <c r="E42" i="4"/>
  <c r="F42" i="4"/>
  <c r="G42" i="4"/>
  <c r="H42" i="4"/>
  <c r="I42" i="4"/>
  <c r="J42" i="4"/>
  <c r="B42" i="3"/>
  <c r="C42" i="3"/>
  <c r="D42" i="3"/>
  <c r="E42" i="3"/>
  <c r="F42" i="3"/>
  <c r="G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B2" i="3"/>
  <c r="B3" i="3"/>
  <c r="B4" i="3"/>
  <c r="B5" i="3"/>
  <c r="B6" i="3"/>
  <c r="B7" i="3"/>
  <c r="B8" i="3"/>
  <c r="B9" i="3"/>
  <c r="B10" i="3"/>
  <c r="B11" i="3"/>
  <c r="B12" i="3"/>
  <c r="B1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2" i="4"/>
  <c r="F3" i="4"/>
  <c r="G6" i="4"/>
  <c r="G17" i="4"/>
  <c r="G24" i="4"/>
  <c r="G26" i="4"/>
  <c r="G27" i="4"/>
  <c r="G28" i="4"/>
  <c r="G33" i="4"/>
  <c r="G34" i="4"/>
  <c r="G35" i="4"/>
  <c r="G36" i="4"/>
  <c r="G39" i="4"/>
  <c r="G40" i="4"/>
  <c r="G4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2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C3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" i="4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9" i="3"/>
  <c r="F40" i="3"/>
  <c r="F41" i="3"/>
  <c r="F2" i="3"/>
  <c r="E6" i="3"/>
  <c r="E17" i="3"/>
  <c r="E24" i="3"/>
  <c r="E26" i="3"/>
  <c r="E27" i="3"/>
  <c r="E28" i="3"/>
  <c r="E33" i="3"/>
  <c r="E34" i="3"/>
  <c r="E35" i="3"/>
  <c r="E36" i="3"/>
  <c r="E39" i="3"/>
  <c r="E40" i="3"/>
  <c r="E4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2" i="3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D9" i="7"/>
  <c r="C9" i="7"/>
  <c r="E9" i="7"/>
  <c r="G4" i="7"/>
  <c r="F4" i="7"/>
  <c r="E4" i="7"/>
  <c r="D4" i="7"/>
  <c r="C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tc={0D9AE2A4-8629-471F-8C29-C143E7AD5D20}</author>
    <author>tc={6F5D67EC-A41C-40D1-9B26-FCB218D65F9A}</author>
    <author>tc={64502011-0CF2-496B-A693-D04D9B33754E}</author>
    <author>tc={3E304C70-952A-49E4-BC73-5BB51316ECDC}</author>
    <author>tc={311BC758-8BDB-48A2-ADB5-AA55990488B2}</author>
    <author>tc={AE24B640-0BC3-47E7-82AA-703D7C486A12}</author>
    <author>tc={7DDBDC5E-AD7F-4565-A3AE-461511B907DF}</author>
  </authors>
  <commentList>
    <comment ref="U1" authorId="0" shapeId="0" xr:uid="{0D9AE2A4-8629-471F-8C29-C143E7AD5D2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o ramo da empresa</t>
      </text>
    </comment>
    <comment ref="V1" authorId="1" shapeId="0" xr:uid="{6F5D67EC-A41C-40D1-9B26-FCB218D65F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nome completo dos sócios da empresa</t>
      </text>
    </comment>
    <comment ref="AA1" authorId="2" shapeId="0" xr:uid="{64502011-0CF2-496B-A693-D04D9B3375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AB1" authorId="3" shapeId="0" xr:uid="{3E304C70-952A-49E4-BC73-5BB51316EC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D1" authorId="4" shapeId="0" xr:uid="{311BC758-8BDB-48A2-ADB5-AA55990488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H2" authorId="5" shapeId="0" xr:uid="{AE24B640-0BC3-47E7-82AA-703D7C486A1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  <comment ref="J42" authorId="6" shapeId="0" xr:uid="{7DDBDC5E-AD7F-4565-A3AE-461511B907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Ultimo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tc={384EC0FD-EF6C-44F9-BC98-DFDAA4585DD9}</author>
    <author>tc={C4BD264C-331A-4867-BC0E-F665FFBD72F1}</author>
    <author>tc={8FA4DD39-D13A-430F-9A78-C4F7079CE4FC}</author>
    <author>tc={29957C99-D88A-41F8-B248-30D58BC2C2A4}</author>
  </authors>
  <commentList>
    <comment ref="Y1" authorId="0" shapeId="0" xr:uid="{384EC0FD-EF6C-44F9-BC98-DFDAA4585DD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Z1" authorId="1" shapeId="0" xr:uid="{C4BD264C-331A-4867-BC0E-F665FFBD72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B1" authorId="2" shapeId="0" xr:uid="{8FA4DD39-D13A-430F-9A78-C4F7079CE4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L2" authorId="3" shapeId="0" xr:uid="{29957C99-D88A-41F8-B248-30D58BC2C2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</commentList>
</comments>
</file>

<file path=xl/sharedStrings.xml><?xml version="1.0" encoding="utf-8"?>
<sst xmlns="http://schemas.openxmlformats.org/spreadsheetml/2006/main" count="2365" uniqueCount="875">
  <si>
    <t>Data de entrada na DGCT</t>
  </si>
  <si>
    <t>Data de Distribuição</t>
  </si>
  <si>
    <t>Responsável</t>
  </si>
  <si>
    <t>Processo SEI</t>
  </si>
  <si>
    <t>Data de conclusão</t>
  </si>
  <si>
    <t>Patrícia Fernandes</t>
  </si>
  <si>
    <t>19.16.3897.0007502/2022-06</t>
  </si>
  <si>
    <t>Roberta Vasconcelos</t>
  </si>
  <si>
    <t>19.16.3702.0112748/2022-91</t>
  </si>
  <si>
    <t>19.16.1216.0098285/2022-15</t>
  </si>
  <si>
    <t>Marcela Mussy</t>
  </si>
  <si>
    <t>19.16.3897.0065819/2022-48</t>
  </si>
  <si>
    <t>Fernanda Ribeiro</t>
  </si>
  <si>
    <t>19.16.2479.0010115/2023-95</t>
  </si>
  <si>
    <t>19.16.3900.0086696/2022-88</t>
  </si>
  <si>
    <t>19.16.2481.0058297/2023-18</t>
  </si>
  <si>
    <t>19.16.2481.0076154/2023-66</t>
  </si>
  <si>
    <t>19.16.3897.0004218/2022-16</t>
  </si>
  <si>
    <t>19.16.3897.0071701/2023-20</t>
  </si>
  <si>
    <t>Tipo de instrumento</t>
  </si>
  <si>
    <t>Colaborador</t>
  </si>
  <si>
    <t>Ano</t>
  </si>
  <si>
    <t>Data</t>
  </si>
  <si>
    <t>FÓRMULAS</t>
  </si>
  <si>
    <t>e Empresas Suspensas ou Impedidas</t>
  </si>
  <si>
    <t>Contrato</t>
  </si>
  <si>
    <t>Débora Cristina</t>
  </si>
  <si>
    <t>SE(AA31&gt;0;"Concluído";SE(A31&gt;0;"Em andamento";""))</t>
  </si>
  <si>
    <t>Sim</t>
  </si>
  <si>
    <t>ARP</t>
  </si>
  <si>
    <t>Eliana Dias</t>
  </si>
  <si>
    <t>Não</t>
  </si>
  <si>
    <t>PL Substitutivo</t>
  </si>
  <si>
    <t>Dispensa</t>
  </si>
  <si>
    <t>Flávia Vieira</t>
  </si>
  <si>
    <t>SE(A2="";"";SE(D2="";"Aguarda instauração";SE(P2="";"Aguarda decisão";SE(S2="";"Aguarda recurso";SE(Z2="";"Aguarda retorno da AGE";SE(AB2="";"Aguarda conclusão";"Concluído"))))))</t>
  </si>
  <si>
    <t>Inexigibilidade</t>
  </si>
  <si>
    <t>Luís Armando</t>
  </si>
  <si>
    <t>Valmy Lessa</t>
  </si>
  <si>
    <t>SE(Y2="";"";SE(Y2="NA";"NA";HOJE()-Y2))</t>
  </si>
  <si>
    <t>Zezito</t>
  </si>
  <si>
    <t>SE(A2="";"";SE(D2="";"Aguarda instauração";SE(O2="";"Aguarda decisão";SE(Q2="";"Aguarda recurso"; SE(T2="";"Aguarda conversão de multa pela SUF"; SE(U2="";"Aguarda déposito de multa";SE(W2="";"Aguarda retorno da AGE";SE(Y2="";"Aguarda conclusão";"Concluído"))))))))</t>
  </si>
  <si>
    <t>Distribuição de PARF - 2023</t>
  </si>
  <si>
    <t>Relator</t>
  </si>
  <si>
    <t>Apuração de descumprimento contratual - 2023</t>
  </si>
  <si>
    <t>Tipo</t>
  </si>
  <si>
    <t>Bruno Barros</t>
  </si>
  <si>
    <t>Flávia Caram</t>
  </si>
  <si>
    <t>Janaína Drumond</t>
  </si>
  <si>
    <t>Laura Chagas</t>
  </si>
  <si>
    <t>Letícia Santana</t>
  </si>
  <si>
    <t>Maíra Costa Val</t>
  </si>
  <si>
    <t>Maria Amélia</t>
  </si>
  <si>
    <t>Patrícia Fialho</t>
  </si>
  <si>
    <t>Patrícia Oliveira</t>
  </si>
  <si>
    <t>Paula Murta</t>
  </si>
  <si>
    <t>Rafaela Lacerda</t>
  </si>
  <si>
    <t>Silviene Rocha</t>
  </si>
  <si>
    <t>Thiago Tomé</t>
  </si>
  <si>
    <t>Apuração de Descumprimento contratual</t>
  </si>
  <si>
    <t>Revisor</t>
  </si>
  <si>
    <t>Apoio técnico</t>
  </si>
  <si>
    <t>Observações da presidência</t>
  </si>
  <si>
    <t>Entrada na SGA (mudamos para CPARF)</t>
  </si>
  <si>
    <t>Data efetiva de término da apuração (diligências)</t>
  </si>
  <si>
    <t>Data de assinatura da Portaria</t>
  </si>
  <si>
    <t>Situação</t>
  </si>
  <si>
    <t>Número do processo de compras</t>
  </si>
  <si>
    <t>Processo SEI! do PARF</t>
  </si>
  <si>
    <t>Procedimentos apuratórios e feitos correlacionados (SEI!)</t>
  </si>
  <si>
    <t>Órgão representante</t>
  </si>
  <si>
    <t>Nome Social</t>
  </si>
  <si>
    <t>Nome fantasia</t>
  </si>
  <si>
    <t>N° da portaria</t>
  </si>
  <si>
    <t>Ano da portaria</t>
  </si>
  <si>
    <t>N° do instrumento (alteramos para nº SEI)</t>
  </si>
  <si>
    <t xml:space="preserve">Ano </t>
  </si>
  <si>
    <t>CNPJ/CPF</t>
  </si>
  <si>
    <t>Área / Setor de
atuação da empresa</t>
  </si>
  <si>
    <t xml:space="preserve"> Sócios</t>
  </si>
  <si>
    <t>Objeto do PARF</t>
  </si>
  <si>
    <t>Transação Administrativa</t>
  </si>
  <si>
    <t>Data da assinatura da decisão</t>
  </si>
  <si>
    <t>Data da assinatura da decisão de recurso</t>
  </si>
  <si>
    <t>Descrição do motivo da sanção</t>
  </si>
  <si>
    <t>Decisão final (sanção aplicada)</t>
  </si>
  <si>
    <t>Link da publicação da decisão final no DOMP</t>
  </si>
  <si>
    <t>Data da publicação da decisão</t>
  </si>
  <si>
    <t>Punição de suspensão ou impedimento?</t>
  </si>
  <si>
    <t>Data de trânsito em julgadoe conclusão do processo na CPARF</t>
  </si>
  <si>
    <t>Valor da penalidade</t>
  </si>
  <si>
    <t>Valor retido convertido em multa pela SUF (alteramos para sim ou não)</t>
  </si>
  <si>
    <t>Data da conversão do valor pela SUF</t>
  </si>
  <si>
    <t>Valor do débito depositado pela empresa (alterar para "multa quitada" "sim ou não"</t>
  </si>
  <si>
    <t>Data de depósito do débito pela empresa</t>
  </si>
  <si>
    <t>Data de envio para AGE</t>
  </si>
  <si>
    <t>Data de consulta à AGE (Quadrimestral)</t>
  </si>
  <si>
    <t>Situação na AGE</t>
  </si>
  <si>
    <t>Data de retorno da AGE</t>
  </si>
  <si>
    <t>Conclusão do processo</t>
  </si>
  <si>
    <t>Arquivado</t>
  </si>
  <si>
    <t>19.16.2256.0001845/2020-50</t>
  </si>
  <si>
    <t>19.16.3899.0031764/2021-43</t>
  </si>
  <si>
    <t>DSMT</t>
  </si>
  <si>
    <t>Techminas Tecnologia e Informação EIRELI - EPP</t>
  </si>
  <si>
    <t>NA</t>
  </si>
  <si>
    <t>07.099.398/0001-04</t>
  </si>
  <si>
    <t>Comércio varejista especializado em equipamentos e suprimentos de informática</t>
  </si>
  <si>
    <t>Elair Sá de Azevedo</t>
  </si>
  <si>
    <t>Inexecução parcial</t>
  </si>
  <si>
    <t>inexecução parcial na entrega dos produtos de informática, objeto da contratação por intrumento substitutivo, decorrente do Processo Licitatório nº 045/2017.</t>
  </si>
  <si>
    <t>Aplicação de multa correspondente a R$ 10.388,20 (dez mil, trezentos e oitenta e oito reais e vinte centavos). Obs. valor atualizado pela AUDI: R$ 12.158,25</t>
  </si>
  <si>
    <t>Não houve</t>
  </si>
  <si>
    <t>19.16.0260.0003445/2019-82</t>
  </si>
  <si>
    <t>19.16.2256.0000546/2018-15</t>
  </si>
  <si>
    <t>DGET</t>
  </si>
  <si>
    <t>Empresário Individual Heberth Gomes França-ME</t>
  </si>
  <si>
    <t>TECNO HEBERTH</t>
  </si>
  <si>
    <t>05.198.462/0001-89</t>
  </si>
  <si>
    <t>Comércio a varejo de peças e acessórios novos para veículos automotores</t>
  </si>
  <si>
    <t>Inadimplemento e rescisão unilateral</t>
  </si>
  <si>
    <t>Descumprimento reiterado de obrigações contratuais: atrasos injustificados; não-devolução de peças e embalagens utilizados nos serviços; problemas na execução dos serviços em quatro veículos destacados.</t>
  </si>
  <si>
    <t>Multa moratória correspondente a R$ 40.000 (quarenta mil reais); multa compensatória no valor de  R$ 40.0000 (quarenta mil reais); rescisão unilateral do contrato; impedimento de licitar e contratar​ com a Administração​ pelo prazo de 2 (dois) anos.</t>
  </si>
  <si>
    <t>https://www.mpmg.mp.br/diariooficial/DO-20191121.PDF</t>
  </si>
  <si>
    <t>Concluído</t>
  </si>
  <si>
    <t>Para análise de arquivamento do feito. 26/03/2025</t>
  </si>
  <si>
    <t>Com Clarissa. Em contato com Julio e Danilo. 26/03</t>
  </si>
  <si>
    <t>19.16.3901.0008399/2020-80</t>
  </si>
  <si>
    <t>19.16.0268.0003345/2020-40</t>
  </si>
  <si>
    <t>DFOB</t>
  </si>
  <si>
    <t>Construtora Ambiental Ltda.</t>
  </si>
  <si>
    <t>Construtora Ambiental</t>
  </si>
  <si>
    <t>06.216.846/0001-40</t>
  </si>
  <si>
    <t>Construtora</t>
  </si>
  <si>
    <t>Lucitani Santos Andrade Guimarães; Marco Aurélio Cunha Guimarães; Guilherme Augusto de Paula da Silva</t>
  </si>
  <si>
    <t>Inexecução</t>
  </si>
  <si>
    <t>Mora contratual, irregularidade documental e inadimplemento de contas de energia elétrica vinculadas à execução da obra.</t>
  </si>
  <si>
    <t>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</t>
  </si>
  <si>
    <t>19.16.3897.0009401/2020-52</t>
  </si>
  <si>
    <t>19.16.2431.0004940/2020-93</t>
  </si>
  <si>
    <t>DPRO</t>
  </si>
  <si>
    <t>Eficácia Projetos e Consultoria Ltda.</t>
  </si>
  <si>
    <t>06.301.115/0001-00</t>
  </si>
  <si>
    <t xml:space="preserve"> Serviços de engenharia</t>
  </si>
  <si>
    <t>Fábio José Maciel de Oliveira, Fabrício Silva Lima, Raphael Sernizon Franca, Bernardo Diniz Felicissimo, Rodolfo Mezencio Godinho, Vinícius Carvalho Lacerda, Mariana Leandro Gobbi Ferreira, Barbara, Morato Resende, Maura Chaves Braga e Ludmila Sara Santos Xavier</t>
  </si>
  <si>
    <t>Mora</t>
  </si>
  <si>
    <t>Descumprimento de obrigação contratual do Contrato nº 032/2019.</t>
  </si>
  <si>
    <t>Aplicação de multa moratória correspondente a R$9.243,15 (nove mil duzentos e quarenta e três reais e quinze centavos)​.</t>
  </si>
  <si>
    <t>Jeremias</t>
  </si>
  <si>
    <t>Ronaldo</t>
  </si>
  <si>
    <t>Minuta relatório</t>
  </si>
  <si>
    <t>Minuta relatório pronta. Atribuído a Ronaldo para revisão.</t>
  </si>
  <si>
    <t>19.16.2304.0010990/2020-56</t>
  </si>
  <si>
    <t>19.16.2256.0000833/2019-23</t>
  </si>
  <si>
    <t>Sengel Construções Ltda</t>
  </si>
  <si>
    <t>SENGEL CONSTRUCOES LTDA E ST UNIF</t>
  </si>
  <si>
    <t>17.723.933/0001-00</t>
  </si>
  <si>
    <t>Obras de urbanização - ruas, praças e calçadas</t>
  </si>
  <si>
    <t xml:space="preserve">José Soares Diniz Neto e Gustavo Carvalho Diniz </t>
  </si>
  <si>
    <t>_</t>
  </si>
  <si>
    <t>19.16.3897.0013085/2021-06</t>
  </si>
  <si>
    <t>19.16.3720.0000067/2019-06</t>
  </si>
  <si>
    <t xml:space="preserve">Descumprimento de obrigação, atraso na execução doContrato 032/2019. </t>
  </si>
  <si>
    <t>Aplicação da penalidade de multa moratória, correspondente a R$36.979,06.</t>
  </si>
  <si>
    <t>SIM</t>
  </si>
  <si>
    <t>Nao houve</t>
  </si>
  <si>
    <t>19.16.3897.0022483/2021-12</t>
  </si>
  <si>
    <t>19.16.0944.0039266/2020-24</t>
  </si>
  <si>
    <t>DCMI</t>
  </si>
  <si>
    <t xml:space="preserve"> Schneider Elevadores Ltda.-ME</t>
  </si>
  <si>
    <t>Elevadores  Schneider</t>
  </si>
  <si>
    <t>11.206.617/0001-84</t>
  </si>
  <si>
    <t>Instalação, manutenção e reparação de elevadores, escadas e esteiras rolantes</t>
  </si>
  <si>
    <t>Pablo Felipe Soares Fernandes e Warley Soares Fernandes</t>
  </si>
  <si>
    <t>Descumprimento de obrigação acessória- certidão irregular</t>
  </si>
  <si>
    <t>Descumprimento de obrigação acessória de manutenção da condição de regularidade fiscal de forma definitiva.</t>
  </si>
  <si>
    <t xml:space="preserve">Aplicação de multa, correspondente a R$ 351,25 (trezentos e cinquenta e um reais e vinte e cinco centavos). </t>
  </si>
  <si>
    <t>19.16.3897.0043845/2021-97</t>
  </si>
  <si>
    <t>19.16.2481.0005682/2020-67</t>
  </si>
  <si>
    <t>WT Comércio e Serviços Serralheria Ltda</t>
  </si>
  <si>
    <t>21.636.856/0001-28</t>
  </si>
  <si>
    <t>Thiago Aparecido Vieira e Wilian Ferreira de Brito</t>
  </si>
  <si>
    <t xml:space="preserve"> Descumprimento de obrigação acessória contratual, prevista na alínea "f", da Cláusula Quinta do Contrato nº 035/2017.</t>
  </si>
  <si>
    <t>Aplicação de multa no valor de R$ 6.185,07 (seis mil cento e oitenta e cinco reais e sete centavos).</t>
  </si>
  <si>
    <t>19.16.3897.0062661/2021-54</t>
  </si>
  <si>
    <t>19.16.3913.0005236/2021-35</t>
  </si>
  <si>
    <t>DMAS</t>
  </si>
  <si>
    <t>Primer Materiais e Peças Eireli</t>
  </si>
  <si>
    <t>PRIMER COMERCIO DE SUPRIMENTOS</t>
  </si>
  <si>
    <t>29-C</t>
  </si>
  <si>
    <t>29.936.551/0001-43</t>
  </si>
  <si>
    <t>Comércio varejista de materiais de construção em geral</t>
  </si>
  <si>
    <t>Thiago de Souza Cabral</t>
  </si>
  <si>
    <t>Descumprimento de obrigação de contratar</t>
  </si>
  <si>
    <t>Não fornecimento dos bens objeto da contratação.</t>
  </si>
  <si>
    <t>Aplicação de multa no valor de R$ 1.085,00 (um mil e oitenta e cinco reais), bem como seja infligida a penalidade de suspensão temporária de participação em licitação e impedimento de contratar com a Administração, por prazo de 2 (dois) anos.</t>
  </si>
  <si>
    <t>https://www.mpmg.mp.br/diariooficial/DO-20220308.PDF</t>
  </si>
  <si>
    <t>Enviar para CGE para impedimento</t>
  </si>
  <si>
    <t>Arquivado (enviado para a CGE)</t>
  </si>
  <si>
    <t xml:space="preserve">19.16.3897.0069064/2021-27  </t>
  </si>
  <si>
    <t>19.16.2480.0005916/2021-66</t>
  </si>
  <si>
    <t>Construtora Campos e Filhos Ltda.-ME</t>
  </si>
  <si>
    <t>15.862.332/0001-52</t>
  </si>
  <si>
    <t>Serviços diversos civil, elétrica, hidraulica e afins.</t>
  </si>
  <si>
    <t>Eduardo de Almeida Café, Helbert Julio Campos e Construtora Gaeme LTDA</t>
  </si>
  <si>
    <t>Mora / Inexecução parcial</t>
  </si>
  <si>
    <t>Mora na entrega dos serviços, inexecuções parciais e descumprimentos de deveres acessórios (dificuldade de comunicação e planejamento conjunto com a contratada, etc.</t>
  </si>
  <si>
    <t>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</t>
  </si>
  <si>
    <t>https://www.mpmg.mp.br/diariooficial/DO-20240124.PDF</t>
  </si>
  <si>
    <t>sim</t>
  </si>
  <si>
    <t>21/12/23- enviado à AUDI</t>
  </si>
  <si>
    <t>Arquivado (enviado à CGE e AGE)</t>
  </si>
  <si>
    <t>19.16.3897.0010633/2022-53</t>
  </si>
  <si>
    <t>19.16.2480.0008379/2022-07 19.16.3901.0002396/2020-74  19.16.2480.0128713/2021-07
(processo duplicado 19.16.3895.0004609/2025-53 para envio CGE)</t>
  </si>
  <si>
    <t xml:space="preserve"> Diex Participações EIRELI</t>
  </si>
  <si>
    <t xml:space="preserve"> Diex Participações</t>
  </si>
  <si>
    <t xml:space="preserve">21.948.551/0001-51 </t>
  </si>
  <si>
    <t xml:space="preserve"> Serviços Especializados Para Construção</t>
  </si>
  <si>
    <t>Daniel Nunes de Souza</t>
  </si>
  <si>
    <t>Inadimplemento e descumprimentos de obrigações</t>
  </si>
  <si>
    <t xml:space="preserve"> Descumprimento de prazo de execução dos serviços e sua inadequada execução, demora e ineficiência na comunicação,  atrasos na mobilização das equipes para a realização das demandas, má qualidade na execução de alguns serviços de manutenção do telhado que continuavam apresentando infiltrações e vazamentos, lentidão no cumprimento dos serviços, desatendimento das determinações regulares da fiscalização e atraso injustificado para dar início aos serviços</t>
  </si>
  <si>
    <t>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</t>
  </si>
  <si>
    <t>https://www.mpmg.mp.br/diariooficial/DO-20231108.PDF</t>
  </si>
  <si>
    <t>19.16.3897.0009718/2022-23</t>
  </si>
  <si>
    <t>19.16.0132.0027122/2020-10</t>
  </si>
  <si>
    <t>Paraense Construções e Comércio Imobiliário Ltda</t>
  </si>
  <si>
    <t>22.266.589/0001-07</t>
  </si>
  <si>
    <t>Aluguel de imóveis próprios</t>
  </si>
  <si>
    <t>Ricardo Matoso Almeida, Ney Campolina Ferreira, Maria Alice Barbosa Duarte, Márcio Campolina Ferreira, Maisa Maria Matoso Almeida Ferraz e Heleno Geraldo Campolina Ferreira</t>
  </si>
  <si>
    <t>Irregularidades na cobrança do condomínio</t>
  </si>
  <si>
    <t>Irregularidades na cobrança da despesa de condomínio</t>
  </si>
  <si>
    <t>https://www.mpmg.mp.br/diariooficial/DO-20240320.PDF</t>
  </si>
  <si>
    <t>Decisão feita por Ana Paula pronta para conferência</t>
  </si>
  <si>
    <t>Com Clarissa para conferência da decisão. 25/03</t>
  </si>
  <si>
    <t>19.16.3897.0015988/2022-95</t>
  </si>
  <si>
    <t>19.16.3897.0028208/2020-58 19.16.2481.0122500/2021-30</t>
  </si>
  <si>
    <t xml:space="preserve"> Elevadores Milênio Ltda.-EPP</t>
  </si>
  <si>
    <t>03.539.398/0001-27</t>
  </si>
  <si>
    <t>Instalação, manutenção, reparos, modernização e reformas de elevadores</t>
  </si>
  <si>
    <t>Ornelino Conceição de Sousa e Marcelo Aguiar de Sousa</t>
  </si>
  <si>
    <t>Recurso em processamento - Doc 4166630</t>
  </si>
  <si>
    <t>Descumprimento dos prazos de execução dos serviços e sua inadequada execução, demora e ineficiência na comunicação, bem como não cumprimento de outras exigências contidas no contrato.</t>
  </si>
  <si>
    <t>DECISÃO EM GRAU DE RECURSO - Aplicação de multa compensatória, reduzida em 50%, correspondente a R$ 62.602,17 (sessenta e dois mil, seiscentos e dois reais e dezessete centavos), bem como o impedimento de licitar e contratar com a Administração pautado no art. 7º da Lei 10.520/02, por prazo de 2 (dois) anos.</t>
  </si>
  <si>
    <t>https://www.mpmg.mp.br/diariooficial/DO-20221112.PDF</t>
  </si>
  <si>
    <t>Enviar para a AGE, para protesto, e CGE, para impedimento</t>
  </si>
  <si>
    <t>Arquivado (enviado à AGE e CGE)</t>
  </si>
  <si>
    <t>19.16.3897.0018469/2022-38</t>
  </si>
  <si>
    <t>19.16.3913.0105902/2021-90
(processo duplicado 19.16.3895.0137834/2024-32, para envio CGE).</t>
  </si>
  <si>
    <t>Jéssica dos Santos Soares Fonseca 10870220616-ME</t>
  </si>
  <si>
    <t>034 e 038</t>
  </si>
  <si>
    <t>21.286.361/0001-16</t>
  </si>
  <si>
    <t>Comércio varejista de diversos itens, inclusive utensílios para cozinha.</t>
  </si>
  <si>
    <t>Jessica dos santos Fonseca</t>
  </si>
  <si>
    <t>Mora e inexecução parcial</t>
  </si>
  <si>
    <t>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</t>
  </si>
  <si>
    <t>https://www.mpmg.mp.br/diariooficial/DO-20240322.PDF</t>
  </si>
  <si>
    <t>Aguarda determinação DG sobre despacho DCON. 24/03</t>
  </si>
  <si>
    <t>19.16.3899.0040853/2022-47</t>
  </si>
  <si>
    <t>19.16.3897.0115483/2022-48 19.16.3669.0009148/2019-24</t>
  </si>
  <si>
    <t>CAOET</t>
  </si>
  <si>
    <t>Raedarius M8 SDN BHD</t>
  </si>
  <si>
    <t>99.999.990/1092-71</t>
  </si>
  <si>
    <t>Serviços relacionados à informação, comunicação e tecnologia (ICT)</t>
  </si>
  <si>
    <t>Nurfazreen Hazrina Binti Rahim, Christoph Diekhofer,Edgar Adolf Bucheli</t>
  </si>
  <si>
    <t xml:space="preserve"> Inexecução parcial</t>
  </si>
  <si>
    <t>Descumprimento de suas obrigações contratuais, tendo deixado de prestar, a tempo e modo, os serviços referentes aos treinamentos de operação do sistema, na modalidade presencial, e os que seriam decorrentes da continuidade da execução contratual, itens 4 (subitens 5 e 8) e 12 (Subitens 12.4 e 12.6) do Termo de Referência (serviços de suporte, upgrades, updates de todos os itens da solução por 2 anos.</t>
  </si>
  <si>
    <t>Macgarem Hubner</t>
  </si>
  <si>
    <t>19.16.3897.0030995/2022-75</t>
  </si>
  <si>
    <t>19.16.1087.0012689/2022-77</t>
  </si>
  <si>
    <t>GAECO</t>
  </si>
  <si>
    <t>Telefônica Brasil S/A</t>
  </si>
  <si>
    <t>02.558.157/0001-62</t>
  </si>
  <si>
    <t>Telecomunicação</t>
  </si>
  <si>
    <t xml:space="preserve"> Descumprimento de obrigação contratual</t>
  </si>
  <si>
    <t>Problemas recorrentes no Link-E1 da operadora Vivo, bem como consequentes interrupções nas interceptações telefônicas.</t>
  </si>
  <si>
    <t>Vânia</t>
  </si>
  <si>
    <t xml:space="preserve"> Intimar parte do teor da decisão.</t>
  </si>
  <si>
    <t>Agurada decurso prazo pgto multa.</t>
  </si>
  <si>
    <t>19.16.3897.0095041/2022-52</t>
  </si>
  <si>
    <t>19.16.4761.0069659/2021-05 19.16.5882.0048049/2022-80</t>
  </si>
  <si>
    <t>SEME Serviços Especializados em Manutenção de Elevadores Ltda.-EPP</t>
  </si>
  <si>
    <t>02.755.159/0001-41</t>
  </si>
  <si>
    <t>Prestação de serviços técnico, manutenção e modernização em elevadores, escadas rolantes e esteiras o comércio de peças exclusivo para clientes da empresa.</t>
  </si>
  <si>
    <t>Ciro Tadeu de Souza Marques; Sergio Dalvi; Carmo Rodrigues da Costa</t>
  </si>
  <si>
    <t>Mora/Inexecução parcial</t>
  </si>
  <si>
    <t>Descumprimento de prazos previstos contratualmente, bem como inexecução parcial das especificações dos serviços descritas no termo contratual.</t>
  </si>
  <si>
    <t>Enviar para AGE</t>
  </si>
  <si>
    <t>Arquivado (enviado AGE)</t>
  </si>
  <si>
    <t>19.16.3897.0101145/2022-47</t>
  </si>
  <si>
    <t>19.16.3712.0014477/2021-20</t>
  </si>
  <si>
    <t>Evani de Fátima Sousa Ávila e Cláudio Antônio de Ávila</t>
  </si>
  <si>
    <t>476.771.636-53 e 708.782.006-06</t>
  </si>
  <si>
    <t>Aluguel de imóvel próprio (Pessoa Física)</t>
  </si>
  <si>
    <t>Descumprimento integral dos deveres contratuais previstos no contrato de locação, pois não houve sequer a entrega das chaves à locatária do imóvel</t>
  </si>
  <si>
    <t xml:space="preserve">Descumprimento integral dos deveres contratuais previstos no contrato de locação, pois não houve sequer a entrega das chaves à locatária do imóvel objeto do referido ajuste.  </t>
  </si>
  <si>
    <t>Aplicação de penalidade de multa compensatória correspondente a R$ 21.750,00</t>
  </si>
  <si>
    <t>https://www.mpmg.mp.br/diariooficial/DO-20231101.PDF</t>
  </si>
  <si>
    <t>19.16.3897.0152877/2022-83</t>
  </si>
  <si>
    <t>DRBD</t>
  </si>
  <si>
    <t>Oi S/A Em Recuperação Judicial</t>
  </si>
  <si>
    <t>Oi</t>
  </si>
  <si>
    <t>76.535.764/0001-43</t>
  </si>
  <si>
    <t>Internet</t>
  </si>
  <si>
    <t>Mitsuo Orlando Nonaka e Eduardo Camargos Lopes Batista</t>
  </si>
  <si>
    <t>mora na execução</t>
  </si>
  <si>
    <t>Aplicação da penalidade de multa moratória no valor de R$ 17.953,66</t>
  </si>
  <si>
    <t>https://www.mpmg.mp.br/diariooficial/DO-20230825.PDF</t>
  </si>
  <si>
    <t>Zezito Bispo</t>
  </si>
  <si>
    <t>19.16.3897.0162660/2022-73</t>
  </si>
  <si>
    <t>19.16.3913.0150201/2022-24</t>
  </si>
  <si>
    <t>Comércio Silveira Atacadista de Móveis Mogi Mirim - Ltda</t>
  </si>
  <si>
    <t>10.205.116/0001-10</t>
  </si>
  <si>
    <t>Comércio atacadista de móveis e artigos de colchoaria</t>
  </si>
  <si>
    <t>Rafael Henrique Silveira</t>
  </si>
  <si>
    <t>Mora na entrega</t>
  </si>
  <si>
    <t>Aplicação da penalidade de multa moratória no valor de R$ 49.691,31.</t>
  </si>
  <si>
    <t>https://www.mpmg.mp.br/diariooficial/DO-20250208.PDF</t>
  </si>
  <si>
    <t>Parecer e despacho feito por Vânia. Com Flávia para conferência</t>
  </si>
  <si>
    <t>19.16.3897.0163181/2022-71</t>
  </si>
  <si>
    <t>19.16.3913.0152832/2022-88 19.16.3911.0016075/2022-58</t>
  </si>
  <si>
    <t>Marcelo Eustáquio de Oliveira-EIRELI</t>
  </si>
  <si>
    <t>18.132.510/0001-88</t>
  </si>
  <si>
    <t xml:space="preserve">Comércio de eletrodoméstico  e eletrônicos, ferramentas, etc. </t>
  </si>
  <si>
    <t>Marcelo Eustáquio de Oliveira</t>
  </si>
  <si>
    <t>Inadimplemento parcial do contrato</t>
  </si>
  <si>
    <t>Inexecução parcial na entrega</t>
  </si>
  <si>
    <t>19.16.3897.0017751/2023-21</t>
  </si>
  <si>
    <t xml:space="preserve">DRBD </t>
  </si>
  <si>
    <t>Decision Serviços de Tecnologia da Informação Ltda.</t>
  </si>
  <si>
    <t>03.535.902/0004-63</t>
  </si>
  <si>
    <t>Aguarda resposta SEA questionamento da DAFI, sobre retenção não apurada em PARF.</t>
  </si>
  <si>
    <t>19.16.6341.0131415/2023-82</t>
  </si>
  <si>
    <t>19.16.2431.0130567/2022-54 19.16.2431.0117702/2023-49 19.16.2431.0079948/2022-37 19.16.3720.0000067/2019-06 19.16.2431.0048008/2022-87</t>
  </si>
  <si>
    <t>Eficácia Projetos e Consultoria LTDA</t>
  </si>
  <si>
    <t>Serviços de Engenharia</t>
  </si>
  <si>
    <t>Fábio José Maciel de Oliveira e Fabrício Silva Lima</t>
  </si>
  <si>
    <t>Atraso nas medições  (2ª e 3ª)</t>
  </si>
  <si>
    <t>Mora na execução dos serviços relativos à 2º e à 3ª medições.</t>
  </si>
  <si>
    <t>Aplicação da penalidade de multa moratória no valor de R$ 21.981,62 (vinte e um mil novecentos e oitenta e um reais e sessenta e dois centavos), mediante a reversão dos valores retidos aos cofres públicos.</t>
  </si>
  <si>
    <t>https://www.mpmg.mp.br/diariooficial/DO-20240813.PDF</t>
  </si>
  <si>
    <t xml:space="preserve"> conferir </t>
  </si>
  <si>
    <t>Com Clarissa, para conferência. 25/03</t>
  </si>
  <si>
    <t>19.16.3897.0042096/2023-75</t>
  </si>
  <si>
    <t>19.16.3897.0013296/2023-26</t>
  </si>
  <si>
    <t>ASSCOM</t>
  </si>
  <si>
    <t xml:space="preserve"> Acrilades Placas Ltda -ME</t>
  </si>
  <si>
    <t>17.501.123/0001-09</t>
  </si>
  <si>
    <t>Fabricação de letras, letreiros e placas de qualquer material, exceto luminosos</t>
  </si>
  <si>
    <t>Adis Francisco dos Santos e  Selandia Duarte de Souza</t>
  </si>
  <si>
    <t>Inexecução parcial do contrato</t>
  </si>
  <si>
    <t>inexecução parcial</t>
  </si>
  <si>
    <t>19.16.3897.0042070/2023-98</t>
  </si>
  <si>
    <t>19.16.0747.0027730/2023-65</t>
  </si>
  <si>
    <t xml:space="preserve">SECCON </t>
  </si>
  <si>
    <t>Fundação de Desenvolvimento da Pesquisa-FUNDEP</t>
  </si>
  <si>
    <t>18.720.938/0001-41</t>
  </si>
  <si>
    <t xml:space="preserve"> Instabilidade do link no site da fundação organizadora, disponibilização aos candidatos de apontamentos que os examinadores realizaram na correção das provas especializadas e ferramentas do sistema apresentaram funcionamento precário</t>
  </si>
  <si>
    <t>Flávia, conferir</t>
  </si>
  <si>
    <t xml:space="preserve"> Atribuído à Clarissa para conferir decisão Ana e despacho Vânia 09/04</t>
  </si>
  <si>
    <t>19.16.3897.0059064/2023-70</t>
  </si>
  <si>
    <t>Etera Construções e Isolamentos Ltda​</t>
  </si>
  <si>
    <t>04.947.516/0001-07</t>
  </si>
  <si>
    <t>Serviços diversos.</t>
  </si>
  <si>
    <t>Clayton Costa Lima</t>
  </si>
  <si>
    <t>Mora e inadimplemento parcial da execução  e descunmpromento de obrigações acessorias.</t>
  </si>
  <si>
    <t xml:space="preserve">Atraso injustificado para dar início aos serviços, bem como para refazer os trabalhos impugnados; descumprimento de prazos, inadequação e não execução dos serviços; demora e ineficiência na comunicação; má qualidade na execução de alguns serviços executados; conduta inadequada de profissional que foi preso, por encontrar-se embriagado, portando as chaves do imóvel da Promotoria de Justiça;  irregularidades na compra de materiais divergentes do padrão MPMG; erros recorrentes na qualidade de materiais e mão de obra; desatendimento das determinações regulares da fiscalização
</t>
  </si>
  <si>
    <t>19.16.6341.0079231/2023-28</t>
  </si>
  <si>
    <t>19.16.2305.0066978/2023-04 19.16.2305.0063150/2023-55</t>
  </si>
  <si>
    <t>Controle Engenharia Ltda</t>
  </si>
  <si>
    <t>Serviços de engenharia</t>
  </si>
  <si>
    <t>André Rocha Nunes</t>
  </si>
  <si>
    <t>Mora na execução dos serviços relativos à 10 ª medição</t>
  </si>
  <si>
    <t>mora na execução dos serviços relativos à 10 ª medição</t>
  </si>
  <si>
    <t>19.16.3897.0143400/2022-76</t>
  </si>
  <si>
    <t xml:space="preserve">19.16.3897.0043737/2022-03 19.16.3897.0008939/2020-13  19.16.2305.0060931/2022-25 </t>
  </si>
  <si>
    <t>SPR Engenharia e Construção Ltda</t>
  </si>
  <si>
    <t>28.053.583/0001-38</t>
  </si>
  <si>
    <t>Construção de edifício</t>
  </si>
  <si>
    <t>Maria Celina Valadares Gontijo D Aguiar e Paulo Henrique de Oliveira</t>
  </si>
  <si>
    <t>Mora na execução dos serviços relativos à 13ª, 14ª, 15ª, 16ª, 17ª, 18ª, 19ª, 20ª e 21ª medições,</t>
  </si>
  <si>
    <t>Mora na execução dos serviços relativos à 13ª, 14ª, 15ª, 16ª, 17ª, 18ª, 19ª, 20ª e 21ª medições</t>
  </si>
  <si>
    <t>Flávia, favor informar à DGCT (rescisão). Encaminhar à AUDI para análise.</t>
  </si>
  <si>
    <t>Aguarda AUDI análise de conformidade.</t>
  </si>
  <si>
    <t>19.16.6341.0158884/2023-81</t>
  </si>
  <si>
    <t>19.16.3897.0071701/2023-20 19.16.3901.0063795/2023-22</t>
  </si>
  <si>
    <t>Front Estruturas Eireli - EPP</t>
  </si>
  <si>
    <t>12.219.645/0001-07</t>
  </si>
  <si>
    <t>Comércio, locação, montagem de estruturas metálicas etc.</t>
  </si>
  <si>
    <t xml:space="preserve"> 
Rita de Cássia Vieira Borges</t>
  </si>
  <si>
    <t>Inexecução total</t>
  </si>
  <si>
    <t xml:space="preserve">Inexecução total </t>
  </si>
  <si>
    <t>Multa compensatória no valor de R$7.000,00 (sete mil reais), cumulada com a penalidade administrativa de suspensão temporária de participação em licitação e impedimento de contratar com a Administração, pelo prazo de 2 (dois) anos.</t>
  </si>
  <si>
    <t>https://www.mpmg.mp.br/diariooficial/DO-20240702.PDF</t>
  </si>
  <si>
    <t>Flávia, conferir decisão</t>
  </si>
  <si>
    <t>Com Clarissa para conferência.</t>
  </si>
  <si>
    <t>19.16.6341.0019780/2024-46</t>
  </si>
  <si>
    <t xml:space="preserve"> 19.16.2481.0076154/2023-66  19.16.3900.0005340/2022-38</t>
  </si>
  <si>
    <t>Solflex Comércio e Serviços LTDA</t>
  </si>
  <si>
    <t>47.417.971/0001-03</t>
  </si>
  <si>
    <t>Fornecimento de persianas verticais e horizontais e materiais</t>
  </si>
  <si>
    <t>Luiz Carlos Lima Albani</t>
  </si>
  <si>
    <t>19.16.2256.0003435/2019-94</t>
  </si>
  <si>
    <t>19.16.2256.0001557/2019-69 19.16.2431.0001332/2019-27</t>
  </si>
  <si>
    <t>Elo Arquitetura e Engenharia Ltda</t>
  </si>
  <si>
    <t>23.219.028/0001-10</t>
  </si>
  <si>
    <t>Anaíde Silveira e Bruno Silveira Martins</t>
  </si>
  <si>
    <t>Inadimplemento contratual</t>
  </si>
  <si>
    <t xml:space="preserve">09/11/2023
</t>
  </si>
  <si>
    <t>Falha na prestação do serviço de avaliação de conformidade do Projeto Estrutural, tendo inadequadamente aprovado um projeto que continha erros</t>
  </si>
  <si>
    <t>Multa compensatória correspondente a R$ 3.340,00 (três mil, trezentos e quarenta reais) e suspensão do direito de licitar e impedimento de contratar com a Administração Pública, pelo prazo de 1 (um) ano</t>
  </si>
  <si>
    <t>https://www.mpmg.mp.br/diariooficial/DO-20231111.PDF</t>
  </si>
  <si>
    <t xml:space="preserve">11/11/2023
</t>
  </si>
  <si>
    <t>Zezito, analisar peça da AUDI</t>
  </si>
  <si>
    <t>Enviado à AGE e cópia à CGE.</t>
  </si>
  <si>
    <t>19.16.2256.0003329/2019-46</t>
  </si>
  <si>
    <t>19.16.2256.0001403/2019-56
(cópia enviada à CGE 19.16.3895.0028954/2025-10)</t>
  </si>
  <si>
    <t>Primeira Engenharia Ltda.-EPP</t>
  </si>
  <si>
    <t>14.920.928/0001-07</t>
  </si>
  <si>
    <t xml:space="preserve">Serviços de desenho técnico relacionados à arquitetura e engenharia </t>
  </si>
  <si>
    <t>Maria Adelaide Ferraz</t>
  </si>
  <si>
    <t>Atraso na entrega dos serviços e erro de projeto estrutural</t>
  </si>
  <si>
    <t>Atraso na entrega dos serviços e erro de projeto estrutural.</t>
  </si>
  <si>
    <t>Multa compensatória correspondente a R$ 4.913,92 (quatro mil novecentos e treze reais e noventa e dois centavos), cumulada com a pena de suspensão temporária de participação em licitação e impedimento em contratar com a Administração, pelo prazo de 01 (um) ano.</t>
  </si>
  <si>
    <t>https://www.mpmg.mp.br/diariooficial/DO-20240420.PDF</t>
  </si>
  <si>
    <t>Parf instaurado. Intimação ok.</t>
  </si>
  <si>
    <t>Aguarda manifestação DPRO 08/02/24</t>
  </si>
  <si>
    <t>19.16.6341.0166277/2023-96</t>
  </si>
  <si>
    <t>19.16.2431.0090802/2023-13 19.16.3720.0000067/2019-06 9.16.3897.0011455/2020-78</t>
  </si>
  <si>
    <t>Eficácia Projetos e Consultoria Ltda e Consmara Engenharia Ltda</t>
  </si>
  <si>
    <t>Eficácia / Consmara</t>
  </si>
  <si>
    <t>06.301.115/0001-00 e 05.133.376/0002-79</t>
  </si>
  <si>
    <t xml:space="preserve"> inexecução total das OS 426/2020 e 58/2021</t>
  </si>
  <si>
    <t>Falhas nos projetos estruturais, resultando na inexecução total do objeto relativo à OS 426/2020 e inexecução total da OS 58/2021</t>
  </si>
  <si>
    <t>Encaminhado à SEA para análise da defesa prévia 23/01</t>
  </si>
  <si>
    <t>19.16.6341.0007087/2024-56</t>
  </si>
  <si>
    <t>19.16.3897.0049738/2021-66 19.16.2305.0078558/2023-72 19.16.3897.0061561/2020-75 19.16.0258.0129150/2024-92 19.16.2292.0085956/2024-47</t>
  </si>
  <si>
    <t>Endeal Engenharia e Construções LTDA</t>
  </si>
  <si>
    <t>Endeal</t>
  </si>
  <si>
    <t>03.430.585/0001-78</t>
  </si>
  <si>
    <t>obras de engenharia civil</t>
  </si>
  <si>
    <t>Nalmir Fontana Feder, Elias Feder, Alline Martins Pereira Marin, Silmara Fancher, GUilherme M Pereira Fontana Feder, Janari Martins de Almeida e Ramon Palomero Machado</t>
  </si>
  <si>
    <t>mora na execução dos serviços relativos à 17ª medição e à 21ª medição</t>
  </si>
  <si>
    <t>Mora na execução dos serviços relativos à 17ª medição e à 21ª medição</t>
  </si>
  <si>
    <t>Após retorno da SEA, analisar</t>
  </si>
  <si>
    <t>Com Flávia para conferência de intimação e portaria</t>
  </si>
  <si>
    <t>19.16.6341.0012931/2024-87</t>
  </si>
  <si>
    <t>19.16.2431.0124344/2023-68 19.16.3897.0150335/2022-41</t>
  </si>
  <si>
    <t>Pórtico Engenharia e Consultoria Eireli</t>
  </si>
  <si>
    <t>26.717.532/0001-38</t>
  </si>
  <si>
    <t>Zezito, verificar na DMAT</t>
  </si>
  <si>
    <t>Minuta de portaria pronta. Para conferência.</t>
  </si>
  <si>
    <t>19.16.6341.0015532/2024-88</t>
  </si>
  <si>
    <t xml:space="preserve">19.16.3913.0136496/2023-98 19.16.2256.0007874/2019-36 19.16.2256.0000618/2018-11 19.16.2256.0013750/2019-76 </t>
  </si>
  <si>
    <t>DMAT</t>
  </si>
  <si>
    <t>Marcelli Móveis Para Escritório e Informática LTDA-EPP</t>
  </si>
  <si>
    <t>03.098.864/0001-86</t>
  </si>
  <si>
    <t>Fornecimento de mobiliário, componentes e peças</t>
  </si>
  <si>
    <t>Marcelino  Antônio dos Santos; Marco Antônio dos Santos (representante)</t>
  </si>
  <si>
    <t xml:space="preserve">Inadimplemento contratual - Descumprimento das obrigações expressamente previstas nas cláusulas segunda e décima dos Contratos nº 013/2019, nº 078/2019 e nº 147/2019, bem como aos Anexos I (artigos 2.4, 2.4.1, 2.5.1, 2.5.3) e II (artigos 10, 11). </t>
  </si>
  <si>
    <t>Aguarda análise de conformidade  da AUDI e pagamento do restante da multa.</t>
  </si>
  <si>
    <t>19.16.6341.0163368/2023-69</t>
  </si>
  <si>
    <t xml:space="preserve">19.16.2480.0162646/2023-72 19.16.3897.0108516/2022-74 19.16.3897.0094409/2023-41 19.16.3895.0041509/2025-40 (cópia do PARF enviada à CGE) </t>
  </si>
  <si>
    <t>A&amp;R Comércio e Serviços Ltda.</t>
  </si>
  <si>
    <t>Feito à Mão</t>
  </si>
  <si>
    <t>13.050.599/0001-10</t>
  </si>
  <si>
    <t>Inexecução parcial, mora reiterada,  emprego de mão de obra não qualificada e materiais inadequados,  a paralisação dos serviços sem prévia comunicação à fiscalização com a devida justificativa, o desatendimento das determinações regulares da fiscalização</t>
  </si>
  <si>
    <t>Flávia</t>
  </si>
  <si>
    <t>Ana Paula</t>
  </si>
  <si>
    <t>Empresa apreserntou alegações finais, haverá tentativa de realização de transação administrativa</t>
  </si>
  <si>
    <t>apresentação de alegações finais (aguardando definição de acordo)</t>
  </si>
  <si>
    <t>19.16.6341.0011784/2024-16</t>
  </si>
  <si>
    <t>19.16.3898.0003575/2024-90</t>
  </si>
  <si>
    <t>DIFIT</t>
  </si>
  <si>
    <t>Ágile Empreendimentos e Serviços EIRELI</t>
  </si>
  <si>
    <t>11.312.296/0001-00</t>
  </si>
  <si>
    <t>Serviços de apoio administrativo e suporte operacional, com dedicação exclusiva de mão de obra, a serem executados nas dependências do MPMG</t>
  </si>
  <si>
    <t>Adailton Fernandes de Oliveira. Representante: Júlio Augusto Martins Figueiredo Pinto</t>
  </si>
  <si>
    <t>Descumprimento de obrigações contratuais ao não efetuar a escorreita entrega das prestações de contas referentes a uniformes, benefícios de vale-alimentação e vale-transporte, e do 13º (décimo terceiro) salário do exercício de 2022.</t>
  </si>
  <si>
    <t>Ana Cláudia Wellington Júlio César</t>
  </si>
  <si>
    <t>19.16.6341.0061977/2024-89</t>
  </si>
  <si>
    <r>
      <rPr>
        <sz val="11"/>
        <color rgb="FF000000"/>
        <rFont val="Calibri"/>
        <scheme val="minor"/>
      </rPr>
      <t xml:space="preserve">19.16.3913.0054607/2024-80 19.16.3913.0050235/2024-75 </t>
    </r>
    <r>
      <rPr>
        <u/>
        <sz val="11"/>
        <color rgb="FF000000"/>
        <rFont val="Calibri"/>
        <scheme val="minor"/>
      </rPr>
      <t>19.16.3913.0069753/2024-90</t>
    </r>
    <r>
      <rPr>
        <sz val="11"/>
        <color rgb="FF000000"/>
        <rFont val="Calibri"/>
        <scheme val="minor"/>
      </rPr>
      <t xml:space="preserve"> 19.16.3913.0069751/2024-47</t>
    </r>
  </si>
  <si>
    <t>RBQ COMERCIAL LTDA</t>
  </si>
  <si>
    <t>6 Cancelada</t>
  </si>
  <si>
    <t>19.16.3913.0069751/2024-47</t>
  </si>
  <si>
    <t>48.282.307/0001-59</t>
  </si>
  <si>
    <t>Comércio atacadista de artigos de escritório e de papelaria</t>
  </si>
  <si>
    <t>Rilza de Britto Queiroz Gomes</t>
  </si>
  <si>
    <t>Ana Cláudia</t>
  </si>
  <si>
    <t>Intimação entregue no protocolo 13/05, aguarda retorno do AR</t>
  </si>
  <si>
    <t>19.16.6341.0074719/2024-17</t>
  </si>
  <si>
    <t>19.16.3913.0067001/2024-92</t>
  </si>
  <si>
    <t>DIMAT</t>
  </si>
  <si>
    <t>Marcelo Eustáquio de Oliveira Eireli</t>
  </si>
  <si>
    <t>Comércio de eletrodoméstico  e eletrônicos, ferramentas, etc.</t>
  </si>
  <si>
    <t>Marcelo Eustáquio Oliveira</t>
  </si>
  <si>
    <t>Mora e inadimplemento parcial</t>
  </si>
  <si>
    <t>Wellington e Ana Cláudia</t>
  </si>
  <si>
    <t>19.16.6341.0074880/2024-35</t>
  </si>
  <si>
    <t>19.16.3913.0066900/2024-06   19.16.3913.0019091/2024-70  19.16.3913.0054654/2024-72</t>
  </si>
  <si>
    <t>Globo Comércio de Informática Eireli-ME</t>
  </si>
  <si>
    <t>31.588.978/0001-40</t>
  </si>
  <si>
    <t>Comércio varejista de diversos itens</t>
  </si>
  <si>
    <t>Lila campos Moura</t>
  </si>
  <si>
    <t>Mora na entrega e inexecução</t>
  </si>
  <si>
    <t>Aguardando ok do Luis para minutar a Portaria</t>
  </si>
  <si>
    <t>Com Ana Paula para minutar Portaria</t>
  </si>
  <si>
    <t>19.16.3891.0002932/2025-93</t>
  </si>
  <si>
    <t>DAFI</t>
  </si>
  <si>
    <t>Rocket-tec Sistemas Eletrônicos LTDA</t>
  </si>
  <si>
    <t xml:space="preserve">Aguarda definição Clarissa </t>
  </si>
  <si>
    <t>19.16.3889.0010848/2025-82 19.16.3889.0112509/2024-47</t>
  </si>
  <si>
    <t>Roseli de Sales Silva</t>
  </si>
  <si>
    <t>Minuta de portaria pronta aguardar esclarecimento de algumas questões.</t>
  </si>
  <si>
    <t>19.16.1216.0012667/2025-85</t>
  </si>
  <si>
    <t>STI</t>
  </si>
  <si>
    <t>OI móvel S/A</t>
  </si>
  <si>
    <t>Serviços de conectividade (internet)</t>
  </si>
  <si>
    <t>Mora e inexecução</t>
  </si>
  <si>
    <t>N° do PARF ( nº SEI do processo)</t>
  </si>
  <si>
    <t>N° da Portaria (sequencial)</t>
  </si>
  <si>
    <t xml:space="preserve">Ano da Portaria </t>
  </si>
  <si>
    <t>19.16.3897.0069064/2021-27</t>
  </si>
  <si>
    <t>8 (cancelada)</t>
  </si>
  <si>
    <t>1 (cancelada)</t>
  </si>
  <si>
    <t>5 (aditamento)</t>
  </si>
  <si>
    <t>19.16.3899.0030658/2025-17</t>
  </si>
  <si>
    <t>7 (aditamento)</t>
  </si>
  <si>
    <t xml:space="preserve">8 (aditamento) </t>
  </si>
  <si>
    <t xml:space="preserve">9 (aditamento) </t>
  </si>
  <si>
    <t>10 (cancelada)</t>
  </si>
  <si>
    <t>19.16.6341.0050177/2025-41</t>
  </si>
  <si>
    <t>19.16.6341.0039212/2025-52</t>
  </si>
  <si>
    <t>19.16.6341.0045279/2025-76</t>
  </si>
  <si>
    <t>19.16.6341.0084395/2025-80</t>
  </si>
  <si>
    <t>15 (nomeação de comissão)</t>
  </si>
  <si>
    <t>19.16.6341.0090083/2025-55</t>
  </si>
  <si>
    <t>17 (nomeação comissão)</t>
  </si>
  <si>
    <t>19.16.6341.0095429/2025-49</t>
  </si>
  <si>
    <t>19.16.6341.0096683/2025-44</t>
  </si>
  <si>
    <t>19 (cancelada)</t>
  </si>
  <si>
    <t xml:space="preserve">20 (aditamento Portaria nº 12/2025) </t>
  </si>
  <si>
    <t>19.16.6341.0101499/2025-89</t>
  </si>
  <si>
    <t>19.16.6341.0010612/2026-32</t>
  </si>
  <si>
    <t>19.16.6341.0018619/2026-56</t>
  </si>
  <si>
    <t>19.16.3899.0003131/2026-29</t>
  </si>
  <si>
    <t>Processo SEI! que relata o descumprimento contratual</t>
  </si>
  <si>
    <t>Contratada</t>
  </si>
  <si>
    <t>Data de entrada na SGA</t>
  </si>
  <si>
    <t>Responsável pela análise</t>
  </si>
  <si>
    <t>Observações</t>
  </si>
  <si>
    <t>Gerou PARF?</t>
  </si>
  <si>
    <t>Conclusão do processo na SGA</t>
  </si>
  <si>
    <t>OI S/A - em Recuperação Judicial</t>
  </si>
  <si>
    <t>19.16.3889.0010848/2025-82</t>
  </si>
  <si>
    <t xml:space="preserve">Zezito Bispo </t>
  </si>
  <si>
    <t>Aguarda resposta do setor fiscal</t>
  </si>
  <si>
    <t>19.16.3702.0048085/2025-80</t>
  </si>
  <si>
    <t>Christiane Aparecida Kalab, Alessandra de Fátima Kalab e Fabiana Kalab</t>
  </si>
  <si>
    <t>Vânia Lima</t>
  </si>
  <si>
    <t>Representação para PARF</t>
  </si>
  <si>
    <t>19.16.3900.0086647/2022-53</t>
  </si>
  <si>
    <t>Coolabore - Cooperativa Regional de Indústria e Comércio de Produtos Agrículas e Artesanais</t>
  </si>
  <si>
    <t>Roberto vai alinhar com a DG se é possível afastar o descumprimento pelas razoes alegadas e prosseguir com a rescisão amigável</t>
  </si>
  <si>
    <t>19.16.3897.0156412/2023-83</t>
  </si>
  <si>
    <t>Fábrica Civil – Engenharia de Projetos Ltda</t>
  </si>
  <si>
    <t>Ana Paula Araújo</t>
  </si>
  <si>
    <t>Aguardando análise da representação.</t>
  </si>
  <si>
    <t>19.16.3897.0009876/2025-16</t>
  </si>
  <si>
    <t>Método System Comércio de Equipamentos para Telecomunicações e Serviços Ltda</t>
  </si>
  <si>
    <t>Pedido de complementqação da representação</t>
  </si>
  <si>
    <t>Rocket-Tec Sistemas Eletrônicos Ltda</t>
  </si>
  <si>
    <t>Pedido de diligência em representação p/ PARF</t>
  </si>
  <si>
    <t>19.16.3897.0113317/2024-33</t>
  </si>
  <si>
    <t>Squadra Comércio e Serviços Ltda</t>
  </si>
  <si>
    <t>Aguardando manifestação setor técnico sobre interesse em representar</t>
  </si>
  <si>
    <t>19.16.6382.0127799/2024-96</t>
  </si>
  <si>
    <t>Friominas Máquinas Representações Ltda</t>
  </si>
  <si>
    <t xml:space="preserve">Roberto, vai verificar com a Clarissa o que ela quer que seja feito </t>
  </si>
  <si>
    <t>19.16.2305.0097727/2023-04</t>
  </si>
  <si>
    <t xml:space="preserve">Endeal Engenharia </t>
  </si>
  <si>
    <t>Aguardando resposta de Julio se será readquado o cronograma ou haverá representação p/ PARF</t>
  </si>
  <si>
    <t>19.16.3669.0007268/2019-53</t>
  </si>
  <si>
    <t>Unidata Automação Ltda</t>
  </si>
  <si>
    <t>Verificar com SRH se não é o caso de abertura de PDA</t>
  </si>
  <si>
    <t>19.16.2372.0043966/2024-05</t>
  </si>
  <si>
    <t>KM Júnior</t>
  </si>
  <si>
    <t>19.16.3897.0024062/2025-47</t>
  </si>
  <si>
    <t>UFFICIO INDÚSTRIA E COMÉRCIO DE MÓVEIS LTDA.</t>
  </si>
  <si>
    <t>19.16.3897.0124701/2024-58</t>
  </si>
  <si>
    <t>Método System Comércio de Equipamentos para Telecomunicações e Serviços Ltda.- EPP</t>
  </si>
  <si>
    <t>19.16.3913.0072293/2025-86</t>
  </si>
  <si>
    <t xml:space="preserve">Clésio Menes Bernardes </t>
  </si>
  <si>
    <t>19.16.6294.0084140/2025-07</t>
  </si>
  <si>
    <t xml:space="preserve"> Liderança Limpeza e Conservação Ltda</t>
  </si>
  <si>
    <t>19.16.3898.0099355/2025-47</t>
  </si>
  <si>
    <t>Plansul Planejamento e Consultoria LTDA</t>
  </si>
  <si>
    <t>19.16.3913.0101181/2025-87</t>
  </si>
  <si>
    <t>Expresso Minas Frios Ltda.</t>
  </si>
  <si>
    <t>19.16.2305.0003297/2026-57</t>
  </si>
  <si>
    <t>Malbec Engenharia de Obras Ltda (então PGC Engenharia de Obras Ltda),</t>
  </si>
  <si>
    <t>19.16.2431.0042467/2022-23</t>
  </si>
  <si>
    <t>Eficácia Projetos e Consultoria Ltda</t>
  </si>
  <si>
    <t>19.16.6531.0018869/2026-59</t>
  </si>
  <si>
    <t>Conexão Máxima Informática LTDA</t>
  </si>
  <si>
    <t>Nome Fantasia</t>
  </si>
  <si>
    <t>Sócios</t>
  </si>
  <si>
    <t>Data de entrada na CPARF</t>
  </si>
  <si>
    <t>Setor representante</t>
  </si>
  <si>
    <t>Valor retido?</t>
  </si>
  <si>
    <t>Número do instrumento</t>
  </si>
  <si>
    <t>O instrumento possui garantia de execução contratual?</t>
  </si>
  <si>
    <t>Processo suspenso? (em razão de transação adm)</t>
  </si>
  <si>
    <t>Data da assinatura da decisão inicial</t>
  </si>
  <si>
    <t>Link da publicação da decisão no DOMP</t>
  </si>
  <si>
    <t>Data de trânsito em julgado e conclusão do processo na CPARF</t>
  </si>
  <si>
    <t>Valor retido convertido em multa pela SUF?</t>
  </si>
  <si>
    <t>Multa quitada?</t>
  </si>
  <si>
    <t>Valor atualizado da multa</t>
  </si>
  <si>
    <t>Data de envio para CGE</t>
  </si>
  <si>
    <t>Situação na CGE</t>
  </si>
  <si>
    <t>Data de retorno da CGE</t>
  </si>
  <si>
    <t>PL nº 045/2017</t>
  </si>
  <si>
    <t>Multa correspondente a R$ 10.388,20. Obs. valor atualizado pela AUDI: R$ 12.158,25</t>
  </si>
  <si>
    <t>Tecno Heberth</t>
  </si>
  <si>
    <t>CT nº 150/2016</t>
  </si>
  <si>
    <t>Multa moratória correspondente a R$ 40.000; multa compensatória no valor de  R$ 40.0000; rescisão unilateral do contrato e; impedimento de licitar e contratar​ com a Administração​ pelo prazo de 2 anos</t>
  </si>
  <si>
    <t>CT nº 208/2017</t>
  </si>
  <si>
    <t>Multa moratória correspondente a R$ 35.281,78; multa compensatória correspondente a R$ 4.591,66 e; R$ 3.662,40 como forma de ressarcimento à Administração Pública</t>
  </si>
  <si>
    <t>CT nº 032/2019</t>
  </si>
  <si>
    <t>Multa moratória correspondente a R$9.243,15</t>
  </si>
  <si>
    <t>Sengel Construções Ltda.</t>
  </si>
  <si>
    <t>Sengel Construções Ltda. e St Unif</t>
  </si>
  <si>
    <t>01/26- Com DG para assinatura</t>
  </si>
  <si>
    <t>CT nº 139/2015</t>
  </si>
  <si>
    <t>Multa moratória correspondente a R$36.979,06.</t>
  </si>
  <si>
    <t>CT nº 198/2016</t>
  </si>
  <si>
    <t xml:space="preserve">Descumprimento de obrigação acessória </t>
  </si>
  <si>
    <t xml:space="preserve">Multa correspondente a R$ 351,25 </t>
  </si>
  <si>
    <t>W Tech Comércio e Serviços de Serralheria Ltda</t>
  </si>
  <si>
    <t>WT Comércio e Serviços</t>
  </si>
  <si>
    <t>Prestação de serviços de manutenção corretiva em portas de vidro pivotantes e em portas de vidro de correr</t>
  </si>
  <si>
    <t>CT nº 035/2017</t>
  </si>
  <si>
    <t xml:space="preserve">Multa no valor de R$ 6.185,07 </t>
  </si>
  <si>
    <t>Primer Comércio e Suprimentos</t>
  </si>
  <si>
    <t>ARP nº 29-C/2020</t>
  </si>
  <si>
    <t>Multa no valor de R$ 1.085,00 cumulada com suspensão temporária de participação em licitação e impedimento de contratar com a Administração, por prazo de 2 (dois) anos</t>
  </si>
  <si>
    <t>JHC Construções</t>
  </si>
  <si>
    <t>Setviços de engenharia</t>
  </si>
  <si>
    <t>DCIMO</t>
  </si>
  <si>
    <t>CT nº 146/2020</t>
  </si>
  <si>
    <t>Multa moratória correspondente a R$ 12.086,76 cumulada com suspensão temporária de participação em licitação e impedimento de contratar com a Administração, pelo prazo de 1 (um) ano</t>
  </si>
  <si>
    <t xml:space="preserve"> Diex Construções e Empreendimentos Ltda.</t>
  </si>
  <si>
    <t>Barramento (enviado AGE e CGE) P/ monitoração</t>
  </si>
  <si>
    <t>CT nº 002/2019</t>
  </si>
  <si>
    <t>Ressarcimento à Administração no valor de R$ 821,37, a título de indenização; multa moratória no valor de R$ 34.659,96; multa compensatória correspondente a R$ 103.979,88 e; impedimento de licitar e contratar com a Administração, pelo prazo de 2 (dois) anos</t>
  </si>
  <si>
    <t>Pendente</t>
  </si>
  <si>
    <t>CT nº 310/2011</t>
  </si>
  <si>
    <t xml:space="preserve">Recomposição do erário, em favor da Procuradoria-Geral de Justiça do Estado de Minas Gerais, no valor de R$ 10.689,73 </t>
  </si>
  <si>
    <t>11/03 - Com Rafa para conferência do Parecer</t>
  </si>
  <si>
    <t>CT nº 142/2019</t>
  </si>
  <si>
    <t>Multa compensatória no valor de 83.469,56 cumulada com a penalidade de impedimento de licitar e contratar com a Administração, pelo prazo de 02 (dois) anos.</t>
  </si>
  <si>
    <t>https://www.mpmg.mp.br/diariooficial/DO-20260109.PDF</t>
  </si>
  <si>
    <t>ARP nº 034/2021</t>
  </si>
  <si>
    <t>Multa correspondente a R$ 4.473,52, sendo R$ 4.417,75 a título de multa compensatória e R$ 55,77 a título de multa moratória, cumulada impedimento de licitar e contratar com o Poder Público pelo prazo de 1 ano</t>
  </si>
  <si>
    <t>CT nº 182/2019</t>
  </si>
  <si>
    <t xml:space="preserve">Multa compensatória correspondente a R$ 469.554,78 </t>
  </si>
  <si>
    <t>https://www.mpmg.mp.br/diariooficial/DO-20240417.PDF</t>
  </si>
  <si>
    <t>Telefônica Brasil S.A.</t>
  </si>
  <si>
    <t>Carlota Braga de Assis Lima; Margareth da Rocha Passos Medina Rangel</t>
  </si>
  <si>
    <t>CT nº 043/2018</t>
  </si>
  <si>
    <t xml:space="preserve"> Arquivado (remessa à AGE em 14/09/25) </t>
  </si>
  <si>
    <t>CT nº 070/2020</t>
  </si>
  <si>
    <t>Multa compensatória correspondente a R$14.187,60, cumulada com suspensão temporária de participação em licitação e impedimento de contratar com a Administração, pelo prazo de 2 (dois) anos</t>
  </si>
  <si>
    <t>https://www.mpmg.mp.br/diariooficial/DO-20250516.PDF</t>
  </si>
  <si>
    <t>16/07/2025 (cópia enviada no PARF 19.16.6341.0059377/2025-58)</t>
  </si>
  <si>
    <t>Remessa à AGE em 16/12/2024</t>
  </si>
  <si>
    <t>CT nº 027/2021</t>
  </si>
  <si>
    <t>Multa compensatória correspondente a R$ 21.750,00</t>
  </si>
  <si>
    <t>CT nº 091/2022</t>
  </si>
  <si>
    <t>Multa moratória no valor de R$ 17.953,66</t>
  </si>
  <si>
    <t>ARP nº 39/2022</t>
  </si>
  <si>
    <t>Multa moratória no valor de R$ 49.691,31</t>
  </si>
  <si>
    <t>Marcelo Eustáquio de Oliveira Ltda.</t>
  </si>
  <si>
    <t>Somae Eletroferragens</t>
  </si>
  <si>
    <t>Rafaela Resende</t>
  </si>
  <si>
    <t>17/03- intimar e certificar o transito.</t>
  </si>
  <si>
    <t>CT nº 176/2021</t>
  </si>
  <si>
    <t>Multa compensatória no valor de R$ 13.140,00. Em juízo de retratação, a penalidade de impedimento de licitar e contratar com a Administração foi decotada</t>
  </si>
  <si>
    <t>https://www.mpmg.mp.br/diariooficial/DO-20251025.PDF</t>
  </si>
  <si>
    <t xml:space="preserve">Multa moratória no valor de R$ 21.981,62 </t>
  </si>
  <si>
    <t>03/02 - Aguarda definição sobre documentos juntados. 14/01- Atribuído à Rafa para conferência</t>
  </si>
  <si>
    <t>CT nº 005/2023</t>
  </si>
  <si>
    <t>Administração pública em geral</t>
  </si>
  <si>
    <t>CT nº 123/2022</t>
  </si>
  <si>
    <t>Acolhimento integral das justificativas apresentadas pela parte processada e arquivamento do feito</t>
  </si>
  <si>
    <t>https://www.mpmg.mp.br/diariooficial/DO-20240402.PDF</t>
  </si>
  <si>
    <t>Etera Construções e Isolamentos Ltda​.</t>
  </si>
  <si>
    <t>Serviços diversos</t>
  </si>
  <si>
    <t>02/02- Com Lilian para conferir.</t>
  </si>
  <si>
    <t>CT nº 066/2022</t>
  </si>
  <si>
    <t>CT nº 050/2022</t>
  </si>
  <si>
    <t>SPR Engenharia e Construção Ltda.</t>
  </si>
  <si>
    <t>CT nº 077/2020</t>
  </si>
  <si>
    <t>Front Estruturas Ltda.</t>
  </si>
  <si>
    <t>18/12- Ecaminhado AGE</t>
  </si>
  <si>
    <t>CT nº 060/2023</t>
  </si>
  <si>
    <t>Multa compensatória no valor de R$7.000,00 cumulada com suspensão temporária de participação em licitação e impedimento de contratar com a Administração, pelo prazo de 2 (dois) anos</t>
  </si>
  <si>
    <t>19/08/2025 (cópia enviada do PARF 19.16.6341.0070215/2025-81)</t>
  </si>
  <si>
    <t>Solflex Comércio e Serviços Ltda.</t>
  </si>
  <si>
    <t xml:space="preserve">03/03- Despacho DGCT, AUDI, DIMAN. Intimação eletrônica disponibilizada para pagamento da multa. </t>
  </si>
  <si>
    <t>ARP nº 163/2022</t>
  </si>
  <si>
    <t>Multa compensatória no valor de R$13.113,54</t>
  </si>
  <si>
    <t>https://www.mpmg.mp.br/diariooficial/DO-20260120.PDF</t>
  </si>
  <si>
    <t>CT nº 116/2016</t>
  </si>
  <si>
    <t>Multa compensatória correspondente a R$ 3.340,00 cumulada com suspensão do direito de licitar e impedimento de contratar com a Administração Pública, pelo prazo de 1 (um) ano</t>
  </si>
  <si>
    <t>Primeira Engenharia Ltda.</t>
  </si>
  <si>
    <t>Primeira Engenharia</t>
  </si>
  <si>
    <t>Serviços de arquitetura, engenharia, cartografia, topografia e geodésia</t>
  </si>
  <si>
    <t>Remessa à AGE em 25/04/2025</t>
  </si>
  <si>
    <t>CT nº 060/2016</t>
  </si>
  <si>
    <t>Multa compensatória correspondente a R$ 4.913,92, cumulada com suspensão temporária de participação em licitação e impedimento em contratar com a Administração, pelo prazo de 01 (um) ano</t>
  </si>
  <si>
    <t>Eficácia Projetos e Consultoria Ltda; Consmara Engenharia Ltda.</t>
  </si>
  <si>
    <t>NA; Consmara Engenharia Ltda.</t>
  </si>
  <si>
    <t>06.301.115/0001-00; 05.133.376/0002-79</t>
  </si>
  <si>
    <t>Serviços de engenharia e arquitetura; Serviços de engenharia, arquitetura e adminstração de obras</t>
  </si>
  <si>
    <t>Fabrício Silva, Fábio José Maciel de Oliveira, Mateus Moreira Pontes, Raphael Sernizon França, Rogério Flaviano dos Santos; Maria Margarida Bomjardim Porto, Alberto Bomjardim Porto</t>
  </si>
  <si>
    <t>17/03 - Aguarda indicação membro da AJAD para compora comissão</t>
  </si>
  <si>
    <t>CT nº 032/2019 e CT nº 094/2020</t>
  </si>
  <si>
    <t>Endeal Engenharia e Construções Ltda.</t>
  </si>
  <si>
    <t>Obras de engenharia civil</t>
  </si>
  <si>
    <t>22/12- Com DG para assinar decisão. Com Vânia para acompanhar 12/01</t>
  </si>
  <si>
    <t>CT nº 203/2020</t>
  </si>
  <si>
    <t>Pórtico Engenharia e Consultoria Ltda.</t>
  </si>
  <si>
    <t>Pórtico Engenharia</t>
  </si>
  <si>
    <t xml:space="preserve"> Atividades de estudos geológicos
e serviços de desenho técnico relacionados à arquitetura e engenharia</t>
  </si>
  <si>
    <t xml:space="preserve"> Raphael da Costa Araújo</t>
  </si>
  <si>
    <t>14/01- Com Lilian para conferir decisão</t>
  </si>
  <si>
    <t>CT nº 174/2022</t>
  </si>
  <si>
    <t>Marcelli Móveis Para Escritório e Informática Ltda.-EPP</t>
  </si>
  <si>
    <t>Marcelli</t>
  </si>
  <si>
    <t>Fabricação de móveis com predominância de madeira</t>
  </si>
  <si>
    <t>Marcelino  Antônio dos Santos; Marco Antônio dos Santos</t>
  </si>
  <si>
    <t>10/02- atribuido a Flávia para conferência</t>
  </si>
  <si>
    <t>CT nº 013/2019, CT nº 078/2019 e CT nº 147/2019</t>
  </si>
  <si>
    <t>Feito à Mão Reformas e Construções</t>
  </si>
  <si>
    <t>Execução de serviços diversos – Civil, Hidráulica, Elétrica e afins</t>
  </si>
  <si>
    <t>Adriana Alves da Silva</t>
  </si>
  <si>
    <t xml:space="preserve">19.16.2480.0162646/2023-72 19.16.3897.0108516/2022-74 19.16.3897.0094409/2023-41 19.16.3895.0046150/2025-57 (cópia do PARF enviada à CGE) </t>
  </si>
  <si>
    <t>CT nº 134/2022 e CT nº 082/2023</t>
  </si>
  <si>
    <t>Multa moratória e compensatória no valor de R$ 263.955,97 cumulada com impedimento de licitar e contratar com a Administração, pelo prazo de 2 (dois) anos e; reparação ao erário no valor de R$ 14.323,78</t>
  </si>
  <si>
    <t>https://www.mpmg.mp.br/diariooficial/DO-20250201.PDF</t>
  </si>
  <si>
    <t>Ágile Empreendimentos e Serviços Ltda.</t>
  </si>
  <si>
    <t>Serviços de apoio administrativo e suporte operacional, com dedicação exclusiva de mão de obra</t>
  </si>
  <si>
    <t>Adailton Fernandes de Oliveira</t>
  </si>
  <si>
    <t>09/02- Trânsito em julgado ocorrido. Certidão e despachos feitos e encaminhados</t>
  </si>
  <si>
    <t>DFIT</t>
  </si>
  <si>
    <t>Glosa</t>
  </si>
  <si>
    <t>CT nº 127/2022</t>
  </si>
  <si>
    <t>Multa no valor de R$32.287,68. Decisão recorrida reformada</t>
  </si>
  <si>
    <t>https://www.mpmg.mp.br/diariooficial/DO-20260116.PDF</t>
  </si>
  <si>
    <t>Somar Eletroferragens</t>
  </si>
  <si>
    <t>04/03- Decisão administrativa para conferência da Flávia</t>
  </si>
  <si>
    <t>ARP nº 125/2023</t>
  </si>
  <si>
    <t>Aguarda decisão final (decisão inicial não publicada no DOMP)</t>
  </si>
  <si>
    <t>Globo Comércio de Informática Ltda.</t>
  </si>
  <si>
    <t xml:space="preserve">Globo Comércio de Informática </t>
  </si>
  <si>
    <t>Comércio varejista de itens diversos</t>
  </si>
  <si>
    <t>17/03 Com Lili para conferência</t>
  </si>
  <si>
    <t>OI S.A. - Em Recuperação Judicial</t>
  </si>
  <si>
    <t>OI</t>
  </si>
  <si>
    <t>Serviços de conectividade</t>
  </si>
  <si>
    <t>Eduardo Camargos Lopes Batista; Tarcísio  Mesquita Monteiro</t>
  </si>
  <si>
    <t>Aguarda AJAD. Com Vânia para acompanhar em 12/01</t>
  </si>
  <si>
    <t>CSTI</t>
  </si>
  <si>
    <t>CT nº 091/2020</t>
  </si>
  <si>
    <t>Aguarda orientação</t>
  </si>
  <si>
    <t>Terra e Técnica Engenharia e Empreendimentos Ltda</t>
  </si>
  <si>
    <t xml:space="preserve">Terra e Técnica Engenharia e Empreendimentos </t>
  </si>
  <si>
    <t>02.790.940/0001-42</t>
  </si>
  <si>
    <t>Execução de obras e reformas</t>
  </si>
  <si>
    <t>José Geraldo da Silva e Maira de Souza Lemos</t>
  </si>
  <si>
    <t>30/12- Aguarda concluir</t>
  </si>
  <si>
    <t xml:space="preserve">19.16.3897.0157207/2023-55 19.16.3901.0147163/2023-68 </t>
  </si>
  <si>
    <t>CT nº 19.16.3901.0147163/2023-68</t>
  </si>
  <si>
    <t>Christiane Aparecida Kalab;  Alessandra de Fátima Kalab; Fabiana Kalab</t>
  </si>
  <si>
    <t xml:space="preserve"> 901.531.976-68; 813.848.906-53; 013.721.266-60</t>
  </si>
  <si>
    <t>17/03- Com vânia para elaborar decisão.</t>
  </si>
  <si>
    <t>19.16.3702.0048085/2025-80; 19.16.2479.0064151/2024-97; 19.16.3702.0032476/2025-58</t>
  </si>
  <si>
    <t>SEA</t>
  </si>
  <si>
    <t>CT nº 19.16.2479.0064151/2024-97</t>
  </si>
  <si>
    <t>Método System Comércio de Equipamentos para Telecomunicações e Serviços Ltda.-EPP</t>
  </si>
  <si>
    <t>07.346.478/0001-17</t>
  </si>
  <si>
    <t>Atividades de monitoramento de sistemas de segurança eletrônico</t>
  </si>
  <si>
    <t>Whytech Ativos e Participações LTDA; Pedro Elias Duguet Arruda Ferrreira; Erick Janser Lobo</t>
  </si>
  <si>
    <t>10/03- Com Ana Paula para conferência de Relatório, Parecer e Decisão administrativa</t>
  </si>
  <si>
    <t>19.16.3897.0124701/2024-58; 19.16.3901.0123199/2024-06</t>
  </si>
  <si>
    <t>DSEG</t>
  </si>
  <si>
    <t>CT nº 19.16.3901.0123199/2024-06</t>
  </si>
  <si>
    <t>Ufficio Indústria e Comércio de Móveis Ltda - EPP</t>
  </si>
  <si>
    <t>Ufficio Móveis</t>
  </si>
  <si>
    <t>04.443.182/0001-26</t>
  </si>
  <si>
    <t>Josias A. da Silva</t>
  </si>
  <si>
    <t>14/02 - Publicação da Rescição Unilateral do contrato</t>
  </si>
  <si>
    <t>CT nº 19.16.3913.0018844/2025-43</t>
  </si>
  <si>
    <t>Fábrica Civil – Engenharia de Projetos Ltda.</t>
  </si>
  <si>
    <t>Fábrica Civil</t>
  </si>
  <si>
    <t>66.679.697/0001-87</t>
  </si>
  <si>
    <t>Elaboração de projetos executivos
 e orçamentos para as obras de construções</t>
  </si>
  <si>
    <t>Rosa Maria Alves de Vasconcelos</t>
  </si>
  <si>
    <t>17-03- Para conferir decisão unilateral (Flávia)</t>
  </si>
  <si>
    <t>CT nº 083/2023</t>
  </si>
  <si>
    <t>Liderança Limpeza e Conservação Ltda</t>
  </si>
  <si>
    <t>Liderança Serviços.</t>
  </si>
  <si>
    <t>00.482.840/0001-38</t>
  </si>
  <si>
    <t>Serviços de limpeza predial</t>
  </si>
  <si>
    <t>Francisco Lopes de Aguiar e Gilvana Méri Belegante</t>
  </si>
  <si>
    <t>17/03 Aguarda decurso prazo (defesa prévia)</t>
  </si>
  <si>
    <t>19.16.6294.0084140/2025-07; 19.16.3901.0110139/2024-31</t>
  </si>
  <si>
    <t>DTER</t>
  </si>
  <si>
    <t>CT nº 19.16.3901.0110139/2024-31</t>
  </si>
  <si>
    <t>Clesio Menes Bernardes</t>
  </si>
  <si>
    <t>Gráfica São Jorge</t>
  </si>
  <si>
    <t>09.447.062/0001-00</t>
  </si>
  <si>
    <t>Serviços gráficos</t>
  </si>
  <si>
    <t>11/02- intimação por consulta direta. Prazo para apresentação de defesa prévia até 09/03</t>
  </si>
  <si>
    <t>CT nº 19.16.3901.0035512/2025-73</t>
  </si>
  <si>
    <t>Plansul Planejamento e Consultoria Ltda</t>
  </si>
  <si>
    <t>Plansur Planejamento e Consultoria Ltda</t>
  </si>
  <si>
    <t>78.533.312/0001-58</t>
  </si>
  <si>
    <t>Fornecimento e Gestão de Recursos Humanos</t>
  </si>
  <si>
    <t>Rafael Beda Gualda e Rogério Crespo Gualda</t>
  </si>
  <si>
    <t>11/03- Aguardando transcurso do prazo para apresentação de defesa prévia até 19/03</t>
  </si>
  <si>
    <t>19.16.3897.0076217/2021-23; 19.16.3898.0099355/2025-47</t>
  </si>
  <si>
    <t>CT nº 086/2021 e CT nº 038/2023</t>
  </si>
  <si>
    <t>Malbec Engenharia de Obras Ltda.</t>
  </si>
  <si>
    <t>59.171.999/0001-84</t>
  </si>
  <si>
    <t>Paulo Guilherme Adayr Moser Cabral</t>
  </si>
  <si>
    <t>16/03 Com DG para assinar Portaria</t>
  </si>
  <si>
    <t>19.16.3897.0032777/2024-67, 19.16.2305.0003297/2026-57, 19.16.3901.0157115/2023-54</t>
  </si>
  <si>
    <t>CT nº 19.16.3901.0157115/2023-54</t>
  </si>
  <si>
    <t>Fábio José Maciel de Oliveira</t>
  </si>
  <si>
    <t>17/03- Com Flávia para conferir Portaria</t>
  </si>
  <si>
    <t>PROCESSO SEI do PARF</t>
  </si>
  <si>
    <t>Nome do Contratado</t>
  </si>
  <si>
    <t>Data de trânsito em julgado</t>
  </si>
  <si>
    <t>Sanção Aplicada</t>
  </si>
  <si>
    <t>Motivo</t>
  </si>
  <si>
    <t>CNPJ</t>
  </si>
  <si>
    <t>Área / Setor de atuação da empresa</t>
  </si>
  <si>
    <t>Tipo de punição</t>
  </si>
  <si>
    <t>Redator e revisor</t>
  </si>
  <si>
    <t>Apoio Técnico</t>
  </si>
  <si>
    <t>O Instrumento possui garantia de execução contratual?</t>
  </si>
  <si>
    <t>Punição de Suspensão ou impedimento</t>
  </si>
  <si>
    <t>Ana Cláudia Aguiar</t>
  </si>
  <si>
    <t xml:space="preserve">Responsável pela análise </t>
  </si>
  <si>
    <t>Gerou PARF</t>
  </si>
  <si>
    <t>Empresa</t>
  </si>
  <si>
    <t>Penalidade aplicada</t>
  </si>
  <si>
    <t xml:space="preserve">Data de início do período de vigência da penalidade </t>
  </si>
  <si>
    <t>Data de fim do período da vigência da penalidade</t>
  </si>
  <si>
    <t>Impedimento de licitar e contratar com a Administração pelo prazo de 02 (dois) anos.</t>
  </si>
  <si>
    <t>Suspensão temporária de participação em licitação e impedimento de contratar com a Administração pelo prazo de 2 (dois) anos.</t>
  </si>
  <si>
    <t>Suspensão de participação em licitação e impedimento de contratar com a Administração pelo prazo de 1 (um) ano.</t>
  </si>
  <si>
    <t xml:space="preserve"> Impedimento de licitar e contratar com o Poder Público pelo prazo de 1 (um) ano.</t>
  </si>
  <si>
    <t>Suspensão temporária de participação em licitação e impedimento de contratar com a Administração, pelo prazo de 2 (dois) anos.</t>
  </si>
  <si>
    <t>Suspensão do direito de licitar e impedimento de contratar com a Administração Pública pelo prazo de 1 (um) ano.</t>
  </si>
  <si>
    <t>__</t>
  </si>
  <si>
    <t>Suspensão temporária de participação em licitação e impedimento em contratar com a Administração, pelo prazo de 01 (um) ano.</t>
  </si>
  <si>
    <t>Processos</t>
  </si>
  <si>
    <t>Aquivados</t>
  </si>
  <si>
    <t>Quantitativo Atualizado</t>
  </si>
  <si>
    <t>Arquivados</t>
  </si>
  <si>
    <t>Fonte da informação: Comissão processante de PARF</t>
  </si>
  <si>
    <t>Data da última atualização: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</si>
</sst>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sz val="11"/>
      <color rgb="FF0070C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546A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14" fontId="6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 wrapText="1"/>
    </xf>
    <xf numFmtId="0" fontId="2" fillId="8" borderId="8" xfId="0" applyFont="1" applyFill="1" applyBorder="1" applyAlignment="1">
      <alignment wrapText="1"/>
    </xf>
    <xf numFmtId="14" fontId="2" fillId="8" borderId="8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3" fillId="0" borderId="0" xfId="2" applyNumberFormat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4" fontId="0" fillId="9" borderId="0" xfId="0" applyNumberForma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4" fontId="2" fillId="10" borderId="8" xfId="0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14" fontId="0" fillId="11" borderId="0" xfId="0" applyNumberFormat="1" applyFill="1" applyAlignment="1">
      <alignment horizontal="center" vertical="center" wrapText="1"/>
    </xf>
    <xf numFmtId="14" fontId="3" fillId="11" borderId="0" xfId="2" applyNumberFormat="1" applyFill="1" applyAlignment="1">
      <alignment horizontal="center" vertical="center" wrapText="1"/>
    </xf>
    <xf numFmtId="0" fontId="3" fillId="11" borderId="0" xfId="2" applyFill="1" applyAlignment="1">
      <alignment horizontal="center" vertical="center" wrapText="1"/>
    </xf>
    <xf numFmtId="0" fontId="0" fillId="11" borderId="0" xfId="0" applyFill="1"/>
    <xf numFmtId="14" fontId="0" fillId="0" borderId="0" xfId="0" applyNumberFormat="1"/>
    <xf numFmtId="0" fontId="13" fillId="0" borderId="0" xfId="0" applyFont="1"/>
    <xf numFmtId="14" fontId="0" fillId="1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11" borderId="0" xfId="0" applyNumberFormat="1" applyFill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2" xfId="1" xr:uid="{00000000-0005-0000-0000-000001000000}"/>
  </cellStyles>
  <dxfs count="188"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theme="3"/>
      </font>
      <fill>
        <patternFill patternType="solid">
          <bgColor theme="4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font>
        <u val="none"/>
      </font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64" formatCode="&quot;R$&quot;\ 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1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</dxfs>
  <tableStyles count="0" defaultTableStyle="TableStyleMedium2" defaultPivotStyle="PivotStyleLight16"/>
  <colors>
    <mruColors>
      <color rgb="FFE6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15</xdr:col>
      <xdr:colOff>390525</xdr:colOff>
      <xdr:row>25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9420225" cy="482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27</xdr:row>
      <xdr:rowOff>57150</xdr:rowOff>
    </xdr:from>
    <xdr:to>
      <xdr:col>11</xdr:col>
      <xdr:colOff>466725</xdr:colOff>
      <xdr:row>53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43FA25-B42C-4AA3-B49C-6EEBC69C561C}"/>
            </a:ext>
            <a:ext uri="{147F2762-F138-4A5C-976F-8EAC2B608ADB}">
              <a16:predDERef xmlns:a16="http://schemas.microsoft.com/office/drawing/2014/main" pre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200650"/>
          <a:ext cx="7038975" cy="5067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Caetano Chagas" id="{E1265B11-077D-40B2-A5B3-1469800DD387}" userId="S::laurachagas@mpmg.mp.br::ed64de85-1aaf-4bff-9690-e3f0be6193b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E22975-0EAA-428C-8BD1-66D6EA1B01F8}" name="Tabela4" displayName="Tabela4" ref="A1:E20" totalsRowShown="0" headerRowDxfId="178" dataDxfId="177">
  <autoFilter ref="A1:E20" xr:uid="{6FE22975-0EAA-428C-8BD1-66D6EA1B01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9407200-59BA-4E75-AB04-387D5B6009E3}" name="Data de entrada na DGCT" dataDxfId="176"/>
    <tableColumn id="2" xr3:uid="{F9DD4082-5DFE-4770-BEEA-276C2CC03728}" name="Data de Distribuição" dataDxfId="175"/>
    <tableColumn id="3" xr3:uid="{BB498123-53A6-4224-9D40-7C442E4BB5E7}" name="Responsável" dataDxfId="174"/>
    <tableColumn id="4" xr3:uid="{2E750BB2-877C-43D0-8F17-A6C6B15CDAF6}" name="Processo SEI" dataDxfId="173"/>
    <tableColumn id="7" xr3:uid="{C875BCFF-EA3E-485E-B2F8-B87E612E6B28}" name="Data de conclusão" dataDxfId="172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D22AF1-7D03-4863-8965-5B27ED84941D}" name="Tabela10" displayName="Tabela10" ref="A1:D4" totalsRowShown="0" headerRowDxfId="27" dataDxfId="26">
  <autoFilter ref="A1:D4" xr:uid="{38D22AF1-7D03-4863-8965-5B27ED84941D}"/>
  <tableColumns count="4">
    <tableColumn id="1" xr3:uid="{EE3B8FAB-8948-4F27-8F1B-A9EAC6E99FEA}" name="Relator" dataDxfId="25"/>
    <tableColumn id="2" xr3:uid="{A73A3A2F-61E8-4D67-A3C3-6B93EFCD6ECE}" name="Processos" dataDxfId="24">
      <calculatedColumnFormula>COUNTIF('PARF - Atualizada'!G:G,Tabela10[[#This Row],[Relator]])</calculatedColumnFormula>
    </tableColumn>
    <tableColumn id="4" xr3:uid="{5477BA69-2F24-4536-BD8D-361D5AA69FC2}" name="Aquivados" dataDxfId="23">
      <calculatedColumnFormula>COUNTIFS('PARF - Atualizada'!G:G,Tabela10[[#This Row],[Relator]],'PARF - Atualizada'!L:L,"Arquivado")</calculatedColumnFormula>
    </tableColumn>
    <tableColumn id="5" xr3:uid="{D3DE6ED5-9269-43DE-AABF-D7498056CEC3}" name="Quantitativo Atualizado" dataDxfId="22">
      <calculatedColumnFormula>Tabela10[[#This Row],[Processos]]-Tabela10[[#This Row],[Aquivados]]</calculatedColumnFormula>
    </tableColumn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A6D169-2BF4-4C5D-B87D-6F47EA819828}" name="Tabela1012" displayName="Tabela1012" ref="F1:I4" totalsRowShown="0" headerRowDxfId="21" dataDxfId="20">
  <autoFilter ref="F1:I4" xr:uid="{C3A6D169-2BF4-4C5D-B87D-6F47EA819828}"/>
  <tableColumns count="4">
    <tableColumn id="1" xr3:uid="{E758EFBB-3B5B-4CF4-8617-09A0A9BB20BA}" name="Revisor" dataDxfId="19"/>
    <tableColumn id="2" xr3:uid="{5E0EB719-48C7-4660-8536-1D9166C38CBB}" name="Processos" dataDxfId="18">
      <calculatedColumnFormula>COUNTIF('PARF - Atualizada'!H:H,Tabela1012[[#This Row],[Revisor]])</calculatedColumnFormula>
    </tableColumn>
    <tableColumn id="3" xr3:uid="{627743A1-234C-4D78-9853-9DA89E8DC5C4}" name="Arquivados" dataDxfId="17">
      <calculatedColumnFormula>COUNTIFS('PARF - Atualizada'!H:H,Tabela1012[[#This Row],[Revisor]],'PARF - Atualizada'!L:L,"Arquivado")</calculatedColumnFormula>
    </tableColumn>
    <tableColumn id="4" xr3:uid="{50FAB288-FF42-44DB-9834-C1A34D2C2542}" name="Quantitativo Atualizado" dataDxfId="16">
      <calculatedColumnFormula>Tabela1012[[#This Row],[Processos]]-Tabela1012[[#This Row],[Arquivados]]</calculatedColumnFormula>
    </tableColumn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10094B-B5F1-4948-A3A8-41D3C0326366}" name="Tabela101213" displayName="Tabela101213" ref="K1:N4" totalsRowShown="0" headerRowDxfId="15" dataDxfId="14">
  <autoFilter ref="K1:N4" xr:uid="{FC10094B-B5F1-4948-A3A8-41D3C0326366}"/>
  <tableColumns count="4">
    <tableColumn id="1" xr3:uid="{5B16CC7A-764B-4E4A-BDDC-7A1C888C23D0}" name="Apoio Técnico" dataDxfId="13"/>
    <tableColumn id="2" xr3:uid="{1DE8382B-C946-49E9-A1DB-2B577E276382}" name="Processos" dataDxfId="12">
      <calculatedColumnFormula>COUNTIF('PARF - Atualizada'!I:I,Tabela101213[[#This Row],[Apoio Técnico]])</calculatedColumnFormula>
    </tableColumn>
    <tableColumn id="3" xr3:uid="{8AFC599E-CC28-4884-8C6F-6F81D9CA1215}" name="Arquivados" dataDxfId="11">
      <calculatedColumnFormula>COUNTIFS('PARF - Atualizada'!I:I,Tabela101213[[#This Row],[Apoio Técnico]],'PARF - Atualizada'!L:L,"Arquivado")</calculatedColumnFormula>
    </tableColumn>
    <tableColumn id="4" xr3:uid="{49EB0925-B733-496F-B07A-6DE6C87D31E3}" name="Quantitativo Atualizado" dataDxfId="10">
      <calculatedColumnFormula>Tabela101213[[#This Row],[Processos]]-Tabela101213[[#This Row],[Arquivados]]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0555CF-BFBD-459B-B1EC-1B69C5EDFA48}" name="Tabela769" displayName="Tabela769" ref="B8:T9" totalsRowShown="0" headerRowDxfId="171" dataDxfId="170">
  <autoFilter ref="B8:T9" xr:uid="{C40555CF-BFBD-459B-B1EC-1B69C5EDFA48}"/>
  <tableColumns count="19">
    <tableColumn id="1" xr3:uid="{14D79333-19DB-42D8-8901-5ABB54B401A1}" name="Tipo" dataDxfId="169"/>
    <tableColumn id="19" xr3:uid="{699C373F-90F8-4928-B878-6FBDEACC04A0}" name="Bruno Barros" dataDxfId="168">
      <calculatedColumnFormula>COUNTIFS('Apuração de descumprimento'!$B:$B,"&lt;=31/12/2023",'Apuração de descumprimento'!$B:$B,"&gt;=01/01/2023",'Apuração de descumprimento'!$C:$C,"Bruno Barros")</calculatedColumnFormula>
    </tableColumn>
    <tableColumn id="2" xr3:uid="{0ABB563A-0637-4FD8-99DF-35DE130418E1}" name="Débora Cristina" dataDxfId="167">
      <calculatedColumnFormula>COUNTIFS('Apuração de descumprimento'!$B:$B,"&lt;=31/12/2023",'Apuração de descumprimento'!$B:$B,"&gt;=01/01/2023",'Apuração de descumprimento'!$C:$C,"Débora Cristina")</calculatedColumnFormula>
    </tableColumn>
    <tableColumn id="3" xr3:uid="{55CA7508-1817-42C0-9E03-C9B6B7F0DAE9}" name="Fernanda Ribeiro" dataDxfId="166">
      <calculatedColumnFormula>COUNTIFS('Apuração de descumprimento'!$B:$B,"&lt;=31/12/2023",'Apuração de descumprimento'!$B:$B,"&gt;=01/01/2023",'Apuração de descumprimento'!$C:$C,"Fernanda Ribeiro")</calculatedColumnFormula>
    </tableColumn>
    <tableColumn id="4" xr3:uid="{EDDCA644-1D1A-4D58-B09C-5FC4E4EE34DF}" name="Flávia Caram" dataDxfId="165">
      <calculatedColumnFormula>COUNTIFS('Apuração de descumprimento'!$B:$B,"&lt;=31/12/2023",'Apuração de descumprimento'!$B:$B,"&gt;=01/01/2023",'Apuração de descumprimento'!$C:$C,"Flávia Caram")</calculatedColumnFormula>
    </tableColumn>
    <tableColumn id="5" xr3:uid="{D2B1CD84-362A-4314-A4B0-3ED44A7DC1A3}" name="Flávia Vieira" dataDxfId="164">
      <calculatedColumnFormula>COUNTIFS('Apuração de descumprimento'!$B:$B,"&lt;=31/12/2023",'Apuração de descumprimento'!$B:$B,"&gt;=01/01/2023",'Apuração de descumprimento'!$C:$C,"Flávia Vieira")</calculatedColumnFormula>
    </tableColumn>
    <tableColumn id="6" xr3:uid="{D1EF775F-DE25-458B-9E94-5978992D38C6}" name="Janaína Drumond" dataDxfId="163">
      <calculatedColumnFormula>COUNTIFS('Apuração de descumprimento'!$B:$B,"&lt;=31/12/2023",'Apuração de descumprimento'!$B:$B,"&gt;=01/01/2023",'Apuração de descumprimento'!$C:$C,"Janaína Drumond")</calculatedColumnFormula>
    </tableColumn>
    <tableColumn id="7" xr3:uid="{3DFD6552-08D7-4174-A536-1704D95BBA4F}" name="Laura Chagas" dataDxfId="162">
      <calculatedColumnFormula>COUNTIFS('Apuração de descumprimento'!$B:$B,"&lt;=31/12/2023",'Apuração de descumprimento'!$B:$B,"&gt;=01/01/2023",'Apuração de descumprimento'!$C:$C,"Laura Chagas")</calculatedColumnFormula>
    </tableColumn>
    <tableColumn id="11" xr3:uid="{5D899A03-901F-4514-ACB0-74623650D218}" name="Letícia Santana" dataDxfId="161">
      <calculatedColumnFormula>COUNTIFS('Apuração de descumprimento'!$B:$B,"&lt;=31/12/2023",'Apuração de descumprimento'!$B:$B,"&gt;=01/01/2023",'Apuração de descumprimento'!$C:$C,"Letícia Santana")</calculatedColumnFormula>
    </tableColumn>
    <tableColumn id="8" xr3:uid="{23081ABE-2A4D-40D3-BEC1-B08FDF2A3F8C}" name="Maíra Costa Val" dataDxfId="160">
      <calculatedColumnFormula>COUNTIFS('Apuração de descumprimento'!$B:$B,"&lt;=31/12/2023",'Apuração de descumprimento'!$B:$B,"&gt;=01/01/2023",'Apuração de descumprimento'!$C:$C,"Maíra Costa Val")</calculatedColumnFormula>
    </tableColumn>
    <tableColumn id="9" xr3:uid="{864B2899-CEB5-44E2-A5E6-EB03D5BC9B13}" name="Marcela Mussy" dataDxfId="159">
      <calculatedColumnFormula>COUNTIFS('Apuração de descumprimento'!$B:$B,"&lt;=31/12/2023",'Apuração de descumprimento'!$B:$B,"&gt;=01/01/2023",'Apuração de descumprimento'!$C:$C,"Marcela Mussy")</calculatedColumnFormula>
    </tableColumn>
    <tableColumn id="10" xr3:uid="{9E810A28-76DD-4139-BE49-EE3C5A870A4B}" name="Maria Amélia" dataDxfId="158">
      <calculatedColumnFormula>COUNTIFS('Apuração de descumprimento'!$B:$B,"&lt;=31/12/2023",'Apuração de descumprimento'!$B:$B,"&gt;=01/01/2023",'Apuração de descumprimento'!$C:$C,"Maria Amélia")</calculatedColumnFormula>
    </tableColumn>
    <tableColumn id="12" xr3:uid="{52438BA0-0995-476C-A906-F33252E23061}" name="Patrícia Fialho" dataDxfId="157">
      <calculatedColumnFormula>COUNTIFS('Apuração de descumprimento'!$B:$B,"&lt;=31/12/2023",'Apuração de descumprimento'!$B:$B,"&gt;=01/01/2023",'Apuração de descumprimento'!$C:$C,"Patrícia Fialho")</calculatedColumnFormula>
    </tableColumn>
    <tableColumn id="13" xr3:uid="{1C826401-8B50-431D-BEDC-A9A8288CA079}" name="Patrícia Oliveira" dataDxfId="156">
      <calculatedColumnFormula>COUNTIFS('Apuração de descumprimento'!$B:$B,"&lt;=31/12/2023",'Apuração de descumprimento'!$B:$B,"&gt;=01/01/2023",'Apuração de descumprimento'!$C:$C,"Patrícia Oliveira")</calculatedColumnFormula>
    </tableColumn>
    <tableColumn id="14" xr3:uid="{95340E11-17ED-41AE-BF69-3148047F0E15}" name="Paula Murta" dataDxfId="155">
      <calculatedColumnFormula>COUNTIFS('Apuração de descumprimento'!$B:$B,"&lt;=31/12/2023",'Apuração de descumprimento'!$B:$B,"&gt;=01/01/2023",'Apuração de descumprimento'!$C:$C,"Paula Murta")</calculatedColumnFormula>
    </tableColumn>
    <tableColumn id="15" xr3:uid="{CBFC4CA6-F020-4C09-8942-3B0D14E5E90C}" name="Rafaela Lacerda" dataDxfId="154">
      <calculatedColumnFormula>COUNTIFS('Apuração de descumprimento'!$B:$B,"&lt;=31/12/2023",'Apuração de descumprimento'!$B:$B,"&gt;=01/01/2023",'Apuração de descumprimento'!$C:$C,"Rafaela Lacerda")</calculatedColumnFormula>
    </tableColumn>
    <tableColumn id="16" xr3:uid="{9D288A47-F0DC-41C5-842B-D3DE3718F3C1}" name="Roberta Vasconcelos" dataDxfId="153">
      <calculatedColumnFormula>COUNTIFS('Apuração de descumprimento'!$B:$B,"&lt;=31/12/2023",'Apuração de descumprimento'!$B:$B,"&gt;=01/01/2023",'Apuração de descumprimento'!$C:$C,"Roberta Vasconcelos")</calculatedColumnFormula>
    </tableColumn>
    <tableColumn id="17" xr3:uid="{7689815E-A0CB-4F9A-8C91-170FA7F7B540}" name="Silviene Rocha" dataDxfId="152">
      <calculatedColumnFormula>COUNTIFS('Apuração de descumprimento'!$B:$B,"&lt;=31/12/2023",'Apuração de descumprimento'!$B:$B,"&gt;=01/01/2023",'Apuração de descumprimento'!$C:$C,"Silviene Rocha")</calculatedColumnFormula>
    </tableColumn>
    <tableColumn id="18" xr3:uid="{3F8FA37D-1A0C-463B-937E-8EBB1BE1E116}" name="Thiago Tomé" dataDxfId="151">
      <calculatedColumnFormula>COUNTIFS('Apuração de descumprimento'!$B:$B,"&lt;=31/12/2023",'Apuração de descumprimento'!$B:$B,"&gt;=01/01/2023",'Apuração de descumprimento'!$C:$C,"Thiago Tomé")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P45" totalsRowShown="0" headerRowDxfId="150" dataDxfId="149">
  <autoFilter ref="A1:AP45" xr:uid="{00000000-0009-0000-0100-000002000000}"/>
  <tableColumns count="42">
    <tableColumn id="17" xr3:uid="{83D4494D-EED1-48AE-9EA2-66372FB184D9}" name="Relator" dataDxfId="148"/>
    <tableColumn id="40" xr3:uid="{00E530F5-D420-4A0C-AF77-FCA1100B0526}" name="Revisor" dataDxfId="147"/>
    <tableColumn id="44" xr3:uid="{39FBCF20-E1AE-424C-8378-85434DA51112}" name="Apoio técnico" dataDxfId="146"/>
    <tableColumn id="14" xr3:uid="{23D28F2F-B902-4079-B4FE-C0F06825D8E0}" name="Observações da presidência" dataDxfId="145"/>
    <tableColumn id="3" xr3:uid="{23C156E8-EA3D-4FC7-A376-FE85E678B498}" name="Entrada na SGA (mudamos para CPARF)" dataDxfId="144"/>
    <tableColumn id="2" xr3:uid="{00000000-0010-0000-0000-000002000000}" name="Data efetiva de término da apuração (diligências)" dataDxfId="143"/>
    <tableColumn id="12" xr3:uid="{00000000-0010-0000-0000-00000C000000}" name="Data de assinatura da Portaria" dataDxfId="142"/>
    <tableColumn id="8" xr3:uid="{00000000-0010-0000-0000-000008000000}" name="Situação" dataDxfId="141">
      <calculatedColumnFormula>IF(#REF!="","",IF(G2="","Aguarda instauração",IF(Y2="","Aguarda decisão",IF(Z2="","Aguarda recurso",IF(AO2="","Aguarda retorno da AGE",IF(AP2="","Aguarda conclusão","Concluído"))))))</calculatedColumnFormula>
    </tableColumn>
    <tableColumn id="31" xr3:uid="{87BED2A0-BC97-4512-B7E9-F56110703A52}" name="Número do processo de compras" dataDxfId="140"/>
    <tableColumn id="4" xr3:uid="{00000000-0010-0000-0000-000004000000}" name="Processo SEI! do PARF" dataDxfId="139"/>
    <tableColumn id="37" xr3:uid="{B36C0563-CC4E-4BEE-A761-38FF960DEA4F}" name="Procedimentos apuratórios e feitos correlacionados (SEI!)" dataDxfId="138"/>
    <tableColumn id="43" xr3:uid="{A8122273-D3E9-4353-88F3-DA37C1663B68}" name="Órgão representante" dataDxfId="137"/>
    <tableColumn id="1" xr3:uid="{A9D20E09-3B9C-4161-AB7B-7D936F221FF1}" name="Nome Social" dataDxfId="136"/>
    <tableColumn id="7" xr3:uid="{3673B7AD-529F-4AD8-9717-AC198B4A96C8}" name="Nome fantasia" dataDxfId="135"/>
    <tableColumn id="9" xr3:uid="{00000000-0010-0000-0000-000009000000}" name="N° da portaria" dataDxfId="134"/>
    <tableColumn id="10" xr3:uid="{00000000-0010-0000-0000-00000A000000}" name="Ano da portaria" dataDxfId="133"/>
    <tableColumn id="29" xr3:uid="{00000000-0010-0000-0000-00001D000000}" name="Tipo de instrumento" dataDxfId="132"/>
    <tableColumn id="5" xr3:uid="{00000000-0010-0000-0000-000005000000}" name="N° do instrumento (alteramos para nº SEI)" dataDxfId="131"/>
    <tableColumn id="6" xr3:uid="{00000000-0010-0000-0000-000006000000}" name="Ano " dataDxfId="130"/>
    <tableColumn id="39" xr3:uid="{A2D57727-ECB4-4707-B5EE-D36E17838CCA}" name="CNPJ/CPF" dataDxfId="129"/>
    <tableColumn id="32" xr3:uid="{BB5E465A-489F-48BA-91FD-025D55436EA9}" name="Área / Setor de_x000a_atuação da empresa" dataDxfId="128"/>
    <tableColumn id="33" xr3:uid="{E632AC32-BD1A-4EFD-AB37-123D447E7958}" name=" Sócios" dataDxfId="127"/>
    <tableColumn id="11" xr3:uid="{00000000-0010-0000-0000-00000B000000}" name="Objeto do PARF" dataDxfId="126"/>
    <tableColumn id="42" xr3:uid="{25390CA6-AB0A-43F2-84AE-8FFB3FE8B7E3}" name="Transação Administrativa" dataDxfId="125"/>
    <tableColumn id="15" xr3:uid="{00000000-0010-0000-0000-00000F000000}" name="Data da assinatura da decisão" dataDxfId="124"/>
    <tableColumn id="18" xr3:uid="{00000000-0010-0000-0000-000012000000}" name="Data da assinatura da decisão de recurso" dataDxfId="123"/>
    <tableColumn id="34" xr3:uid="{755FCC1F-D89A-4475-9AC1-8AE316E96836}" name="Descrição do motivo da sanção" dataDxfId="122"/>
    <tableColumn id="24" xr3:uid="{00000000-0010-0000-0000-000018000000}" name="Decisão final (sanção aplicada)" dataDxfId="121"/>
    <tableColumn id="30" xr3:uid="{726BF3FD-5F6E-4A42-8E95-279653F1B89B}" name="Link da publicação da decisão final no DOMP" dataDxfId="120"/>
    <tableColumn id="41" xr3:uid="{8E0334C8-5C66-4D4C-A2F6-5483F1771A70}" name="Data da publicação da decisão" dataDxfId="119"/>
    <tableColumn id="35" xr3:uid="{A674A389-1F74-4344-9E07-8B5DEA4CE8BC}" name="Punição de suspensão ou impedimento?" dataDxfId="118"/>
    <tableColumn id="27" xr3:uid="{A6FF655E-6176-4627-A9D6-904B3F8662EB}" name="Data de trânsito em julgadoe conclusão do processo na CPARF" dataDxfId="117"/>
    <tableColumn id="21" xr3:uid="{00000000-0010-0000-0000-000015000000}" name="Valor da penalidade" dataDxfId="116"/>
    <tableColumn id="22" xr3:uid="{00000000-0010-0000-0000-000016000000}" name="Valor retido convertido em multa pela SUF (alteramos para sim ou não)" dataDxfId="115"/>
    <tableColumn id="13" xr3:uid="{71BAE427-10EF-45FA-886A-CA64784B83C4}" name="Data da conversão do valor pela SUF" dataDxfId="114"/>
    <tableColumn id="23" xr3:uid="{00000000-0010-0000-0000-000017000000}" name="Valor do débito depositado pela empresa (alterar para &quot;multa quitada&quot; &quot;sim ou não&quot;" dataDxfId="113"/>
    <tableColumn id="16" xr3:uid="{B1F7E25C-0D01-479C-A794-33EA3CFA58D9}" name="Data de depósito do débito pela empresa" dataDxfId="112"/>
    <tableColumn id="26" xr3:uid="{00000000-0010-0000-0000-00001A000000}" name="Data de envio para AGE" dataDxfId="111"/>
    <tableColumn id="20" xr3:uid="{5581ECBA-9B56-4A5F-BF53-C8D2DE3A8B16}" name="Data de consulta à AGE (Quadrimestral)" dataDxfId="110"/>
    <tableColumn id="25" xr3:uid="{91BCC60A-EA29-4ACF-BF17-F9AFFC44FA1C}" name="Situação na AGE" dataDxfId="109"/>
    <tableColumn id="19" xr3:uid="{F25D863A-3E67-44B6-A29A-E503EB175360}" name="Data de retorno da AGE" dataDxfId="108"/>
    <tableColumn id="28" xr3:uid="{00000000-0010-0000-0000-00001C000000}" name="Conclusão do processo" dataDxfId="10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84FE84-BEC8-4FA9-8ED6-B53F422C9D41}" name="Tabela5" displayName="Tabela5" ref="A1:C71" totalsRowShown="0" headerRowDxfId="106" dataDxfId="105">
  <autoFilter ref="A1:C71" xr:uid="{B984FE84-BEC8-4FA9-8ED6-B53F422C9D41}"/>
  <tableColumns count="3">
    <tableColumn id="1" xr3:uid="{4331A514-70B6-4BCB-B545-40A55856C756}" name="N° do PARF ( nº SEI do processo)" dataDxfId="104"/>
    <tableColumn id="2" xr3:uid="{5FD0D1D7-975B-451C-A2A6-F28BD729854F}" name="N° da Portaria (sequencial)" dataDxfId="103"/>
    <tableColumn id="3" xr3:uid="{298D525A-BBD1-4DD6-8A96-57E1A0F6064F}" name="Ano da Portaria 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9761AE-A899-417C-9C67-7E3127BECACD}" name="Tabela7" displayName="Tabela7" ref="A1:H22" totalsRowShown="0" headerRowDxfId="101" dataDxfId="100">
  <autoFilter ref="A1:H22" xr:uid="{CC9761AE-A899-417C-9C67-7E3127BECACD}"/>
  <tableColumns count="8">
    <tableColumn id="1" xr3:uid="{FE176FC2-386A-4824-AF48-98758B1BE0AB}" name="Processo SEI! que relata o descumprimento contratual" dataDxfId="99"/>
    <tableColumn id="7" xr3:uid="{4D77A9F4-9F53-490F-9CCA-0A67C698804E}" name="Contratada" dataDxfId="98"/>
    <tableColumn id="5" xr3:uid="{5047D9A5-B901-45E6-BBFC-148E33C513E9}" name="Data de entrada na SGA" dataDxfId="97"/>
    <tableColumn id="2" xr3:uid="{9CDF3EB1-1882-45D1-B485-A933056BCCC4}" name="Responsável pela análise" dataDxfId="96"/>
    <tableColumn id="3" xr3:uid="{EC64A861-1957-4B34-937A-675E41FDD1D6}" name="Observações" dataDxfId="95"/>
    <tableColumn id="4" xr3:uid="{1D3A8EB1-10C8-4E42-93E2-002E6F0B0C35}" name="Gerou PARF?" dataDxfId="94"/>
    <tableColumn id="8" xr3:uid="{E4A74831-C4E8-4818-93DE-98BC0386480B}" name="Conclusão do processo na SGA" dataDxfId="93"/>
    <tableColumn id="6" xr3:uid="{21D840FC-5F04-4423-9658-2B38717FB745}" name="Processo SEI! do PARF" dataDxfId="92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787CFA-6BB9-4BFD-BE0F-C817EE4ED3FE}" name="Table210" displayName="Table210" ref="A1:AN51" totalsRowShown="0" headerRowDxfId="91" dataDxfId="90">
  <autoFilter ref="A1:AN51" xr:uid="{9C787CFA-6BB9-4BFD-BE0F-C817EE4ED3FE}"/>
  <tableColumns count="40">
    <tableColumn id="36" xr3:uid="{5E612A28-8195-45B2-8DE7-DE6C07A846F8}" name="Processo SEI! do PARF" dataDxfId="89"/>
    <tableColumn id="16" xr3:uid="{9B1767C9-F6B7-4CC6-B1D7-CF35083391EF}" name="Nome Social" dataDxfId="88"/>
    <tableColumn id="20" xr3:uid="{2C0D48C0-268C-4027-84DD-6D869318F6C0}" name="Nome Fantasia" dataDxfId="87"/>
    <tableColumn id="30" xr3:uid="{ED152061-D042-49D6-BBF7-6991FDB19594}" name="CNPJ/CPF" dataDxfId="86"/>
    <tableColumn id="31" xr3:uid="{5B0CBCC6-AB61-4473-B9F9-EBA0CB1B082F}" name="Área / Setor de_x000a_atuação da empresa" dataDxfId="85"/>
    <tableColumn id="38" xr3:uid="{7324AD1D-6348-4D64-85F6-8B5DB0CF996D}" name="Sócios" dataDxfId="84"/>
    <tableColumn id="17" xr3:uid="{25D34DB2-8232-46E6-8E24-A3B949768D1B}" name="Relator" dataDxfId="83"/>
    <tableColumn id="40" xr3:uid="{5033F531-F5CA-4987-8E4D-99601C7CD0C5}" name="Revisor" dataDxfId="82"/>
    <tableColumn id="44" xr3:uid="{A0662D73-9A76-4F73-BA45-FF5CF9EF4EFC}" name="Apoio técnico" dataDxfId="81"/>
    <tableColumn id="3" xr3:uid="{5029A836-A1E8-4ED2-A8F8-E875FD499798}" name="Data de entrada na CPARF" dataDxfId="80"/>
    <tableColumn id="12" xr3:uid="{F83EE85A-F198-41BF-BB43-E7AB015F7CFC}" name="Data de assinatura da Portaria" dataDxfId="79"/>
    <tableColumn id="8" xr3:uid="{EB01B76F-BF65-4BE0-92C8-EDB1A358A55B}" name="Situação" dataDxfId="78">
      <calculatedColumnFormula>IF(#REF!="","",IF(K2="","Aguarda instauração",IF(W2="","Aguarda decisão",IF(X2="","Aguarda recurso",IF(AJ2="","Aguarda retorno da AGE",IF(AN2="","Aguarda conclusão","Concluído"))))))</calculatedColumnFormula>
    </tableColumn>
    <tableColumn id="37" xr3:uid="{E70C2947-8A3D-430F-85E0-2A5C0FCDCBA3}" name="Procedimentos apuratórios e feitos correlacionados (SEI!)" dataDxfId="77"/>
    <tableColumn id="43" xr3:uid="{8F8E99B1-5980-409B-928C-E4B987440A9B}" name="Setor representante" dataDxfId="76"/>
    <tableColumn id="9" xr3:uid="{AA350151-06E3-4777-BA38-4C1C9FF99F44}" name="N° da portaria" dataDxfId="75"/>
    <tableColumn id="10" xr3:uid="{3F79D594-E28E-4182-97CE-2AD55BC32822}" name="Ano da portaria" dataDxfId="74"/>
    <tableColumn id="2" xr3:uid="{0E0EF088-9C16-4C1C-8DB3-542349DED60B}" name="Valor retido?" dataDxfId="73"/>
    <tableColumn id="29" xr3:uid="{B0163153-A989-4E46-9E43-6B634FF2B99D}" name="Número do instrumento" dataDxfId="72"/>
    <tableColumn id="5" xr3:uid="{3D76EF06-52D9-429A-A6F5-880D03D896A0}" name="O instrumento possui garantia de execução contratual?" dataDxfId="71"/>
    <tableColumn id="4" xr3:uid="{51DD05DE-7106-48FD-9E11-317C8D579D07}" name="Transação Administrativa" dataDxfId="70"/>
    <tableColumn id="11" xr3:uid="{B59E00C6-A7FD-453F-828A-BEB9DCAE9DCA}" name="Objeto do PARF" dataDxfId="69"/>
    <tableColumn id="42" xr3:uid="{9307983C-1435-4762-B1EC-63C87BA9FCDB}" name="Processo suspenso? (em razão de transação adm)" dataDxfId="68"/>
    <tableColumn id="15" xr3:uid="{B0275AC3-DAA6-4738-92E0-BFAA953F0AC6}" name="Data da assinatura da decisão inicial" dataDxfId="67"/>
    <tableColumn id="18" xr3:uid="{F5372A08-D39D-489F-8724-9FEB0D4ADFCF}" name="Data da assinatura da decisão de recurso" dataDxfId="66"/>
    <tableColumn id="34" xr3:uid="{7CE2D828-0001-47B9-B012-DF9B9E042A1C}" name="Descrição do motivo da sanção" dataDxfId="65"/>
    <tableColumn id="24" xr3:uid="{ACEDB420-B079-4E1F-A80D-5F826F9F34DE}" name="Decisão final (sanção aplicada)" dataDxfId="64"/>
    <tableColumn id="21" xr3:uid="{B6851365-4B0B-48B7-9A2D-316DD0E79E8E}" name="Link da publicação da decisão no DOMP" dataDxfId="63"/>
    <tableColumn id="41" xr3:uid="{37489455-97E6-4F02-BD59-77D19EA7F68B}" name="Data da publicação da decisão" dataDxfId="62"/>
    <tableColumn id="35" xr3:uid="{B218A4B6-DDEF-484C-AA07-C3DBB42FE0AA}" name="Punição de suspensão ou impedimento?" dataDxfId="61"/>
    <tableColumn id="27" xr3:uid="{17ECA9B9-2D83-45E3-A87A-72FFDBE41221}" name="Data de trânsito em julgado e conclusão do processo na CPARF" dataDxfId="60"/>
    <tableColumn id="22" xr3:uid="{50CC9FBB-7F29-41E5-AB84-B0C182E4C1D5}" name="Valor retido convertido em multa pela SUF?" dataDxfId="59"/>
    <tableColumn id="23" xr3:uid="{4C34646D-FDB5-4783-A453-BA5FBF84586C}" name="Multa quitada?" dataDxfId="58"/>
    <tableColumn id="1" xr3:uid="{9AAE6F31-173D-435D-A3D6-8C8337A364D4}" name="Valor atualizado da multa" dataDxfId="57"/>
    <tableColumn id="26" xr3:uid="{35ACBEC4-C077-40B1-9D6D-3A1D7637DA33}" name="Data de envio para AGE" dataDxfId="56"/>
    <tableColumn id="25" xr3:uid="{AA28A4F8-2727-4F0E-B070-44C9774B663E}" name="Situação na AGE" dataDxfId="55"/>
    <tableColumn id="19" xr3:uid="{9DE639D7-6785-4712-A618-488F1E01670D}" name="Data de retorno da AGE" dataDxfId="54"/>
    <tableColumn id="14" xr3:uid="{5F951FA4-AEB4-4E3D-83DA-40D9314CB4D7}" name="Data de envio para CGE" dataDxfId="53"/>
    <tableColumn id="13" xr3:uid="{8FABCFF8-6A1F-4737-86DA-6E040705F6DE}" name="Situação na CGE" dataDxfId="52"/>
    <tableColumn id="6" xr3:uid="{9C2968DF-1885-4761-89B8-35E12B6CA498}" name="Data de retorno da CGE" dataDxfId="51"/>
    <tableColumn id="28" xr3:uid="{003B0BF3-B360-4968-856F-5DDB0DD553E9}" name="Conclusão do processo" dataDxfId="5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16F84-5300-4706-928B-954D6AB71AED}" name="Tabela3" displayName="Tabela3" ref="A1:G53" totalsRowShown="0" headerRowDxfId="187" dataDxfId="186">
  <autoFilter ref="A1:G53" xr:uid="{22F16F84-5300-4706-928B-954D6AB71AED}">
    <filterColumn colId="3">
      <filters>
        <dateGroupItem year="2026" dateTimeGrouping="year"/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</filters>
    </filterColumn>
  </autoFilter>
  <tableColumns count="7">
    <tableColumn id="1" xr3:uid="{59FF69FC-5B76-4F4B-9DA8-FEB3B9D3B30F}" name="PROCESSO SEI do PARF" dataDxfId="185"/>
    <tableColumn id="2" xr3:uid="{CE96A887-6BCB-4D25-8DD2-D03488B032BB}" name="Nome do Contratado" dataDxfId="184">
      <calculatedColumnFormula>_xlfn.XLOOKUP(A2,Table210[[#This Row],[Processo SEI! do PARF]],Table210[[#This Row],[Nome Social]],"Não encontrado",0)</calculatedColumnFormula>
    </tableColumn>
    <tableColumn id="3" xr3:uid="{E7542F59-FED6-4365-8704-BAD54BEF17BF}" name="CNPJ/CPF" dataDxfId="183">
      <calculatedColumnFormula>_xlfn.XLOOKUP(A2,Table210[[#This Row],[Processo SEI! do PARF]],Table210[[#This Row],[CNPJ/CPF]],"Não encontrado",0)</calculatedColumnFormula>
    </tableColumn>
    <tableColumn id="7" xr3:uid="{B2AE5FD1-5921-4C9F-8FDD-508BBBD3F58E}" name="Data de trânsito em julgado" dataDxfId="182">
      <calculatedColumnFormula>_xlfn.XLOOKUP(A2,Table210[[#This Row],[Processo SEI! do PARF]],Table210[[#This Row],[Data de trânsito em julgado e conclusão do processo na CPARF]],"Não encontrado",0)</calculatedColumnFormula>
    </tableColumn>
    <tableColumn id="4" xr3:uid="{4127618B-F015-4998-B9A6-33C59EAA9A33}" name="Sanção Aplicada" dataDxfId="181">
      <calculatedColumnFormula>_xlfn.XLOOKUP(A2,Table210[[#This Row],[Processo SEI! do PARF]],Table210[[#This Row],[Decisão final (sanção aplicada)]],"Não encontrado",0)</calculatedColumnFormula>
    </tableColumn>
    <tableColumn id="6" xr3:uid="{A1F6EBB5-47F2-45B1-837A-67FAC50584A9}" name="Link da publicação da decisão final no DOMP" dataDxfId="180">
      <calculatedColumnFormula>_xlfn.XLOOKUP(Tabela3[[#This Row],[PROCESSO SEI do PARF]],Table210[[#This Row],[Processo SEI! do PARF]],Table210[[#This Row],[Link da publicação da decisão no DOMP]],"Não encontrado",0)</calculatedColumnFormula>
    </tableColumn>
    <tableColumn id="5" xr3:uid="{8CAA0B3A-EEA1-4AB7-A043-E4A648A2AD86}" name="Motivo" dataDxfId="179">
      <calculatedColumnFormula>_xlfn.XLOOKUP(Tabela3[[#This Row],[PROCESSO SEI do PARF]],Table210[[#This Row],[Processo SEI! do PARF]],Table210[[#This Row],[Descrição do motivo da sanção]],"Não encontrado",0)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97B54-9CCA-4028-B293-4E69AB39AAEE}" name="Tabela1" displayName="Tabela1" ref="A1:J51" totalsRowShown="0" headerRowDxfId="49" dataDxfId="48">
  <autoFilter ref="A1:J51" xr:uid="{A4C97B54-9CCA-4028-B293-4E69AB39AAEE}"/>
  <tableColumns count="10">
    <tableColumn id="1" xr3:uid="{5E40F79B-98AD-4385-B8A8-6F01CDB55804}" name="PROCESSO SEI do PARF" dataDxfId="47"/>
    <tableColumn id="2" xr3:uid="{BEA45BC7-7971-4989-862F-D61C3B7CF9BA}" name="CNPJ" dataDxfId="46">
      <calculatedColumnFormula>_xlfn.XLOOKUP(A2,Table210[[#This Row],[Processo SEI! do PARF]],Table210[[#This Row],[CNPJ/CPF]],"Não encontrada",0)</calculatedColumnFormula>
    </tableColumn>
    <tableColumn id="3" xr3:uid="{5E24A4B0-2A44-4857-A2E8-3C07848BCE8C}" name="Nome Fantasia" dataDxfId="45">
      <calculatedColumnFormula>_xlfn.XLOOKUP(A2,Table210[[#This Row],[Processo SEI! do PARF]],Table210[[#This Row],[Nome Fantasia]],"Não encontrado",0)</calculatedColumnFormula>
    </tableColumn>
    <tableColumn id="4" xr3:uid="{F3F06D45-DF77-464E-9257-FF1A52371F9D}" name="Nome Social" dataDxfId="44">
      <calculatedColumnFormula>_xlfn.XLOOKUP(A2,Table210[[#This Row],[Processo SEI! do PARF]],Table210[[#This Row],[Nome Social]],"Não encontrada",0)</calculatedColumnFormula>
    </tableColumn>
    <tableColumn id="5" xr3:uid="{F626B318-1E13-4BE7-8221-24D1E669F3C7}" name="Área / Setor de atuação da empresa" dataDxfId="43">
      <calculatedColumnFormula>_xlfn.XLOOKUP(A2,'PARF - Atualizada'!A2,'PARF - Atualizada'!E2,"Não encontrado",0)</calculatedColumnFormula>
    </tableColumn>
    <tableColumn id="6" xr3:uid="{EC821CBE-2D1B-4308-9A98-D54DA7E8111D}" name="Sócios" dataDxfId="42">
      <calculatedColumnFormula>_xlfn.XLOOKUP(A2,Table210[[#This Row],[Processo SEI! do PARF]],Table210[[#This Row],[Sócios]],"Não encontrada",0)</calculatedColumnFormula>
    </tableColumn>
    <tableColumn id="7" xr3:uid="{1F7383C1-64F4-443D-9ACA-49587DC03971}" name="Tipo de punição" dataDxfId="41">
      <calculatedColumnFormula>_xlfn.XLOOKUP(A2,Table210[[#This Row],[Processo SEI! do PARF]],Table210[[#This Row],[Decisão final (sanção aplicada)]],"Não encontrada",0)</calculatedColumnFormula>
    </tableColumn>
    <tableColumn id="10" xr3:uid="{5F7ED8F8-9A6C-4A17-A17D-79CD022313DF}" name="Link da publicação da decisão final no DOMP" dataDxfId="40">
      <calculatedColumnFormula>_xlfn.XLOOKUP(A2,Table210[[#This Row],[Processo SEI! do PARF]],Table210[[#This Row],[Link da publicação da decisão no DOMP]],"Não encontrada",0)</calculatedColumnFormula>
    </tableColumn>
    <tableColumn id="8" xr3:uid="{B41DBA8F-387D-4009-A233-4B80818E70DB}" name="Punição de suspensão ou impedimento?" dataDxfId="39">
      <calculatedColumnFormula>_xlfn.XLOOKUP(A2,Table210[[#This Row],[Processo SEI! do PARF]],Table210[[#This Row],[Punição de suspensão ou impedimento?]],"Não encontrada",0)</calculatedColumnFormula>
    </tableColumn>
    <tableColumn id="9" xr3:uid="{30D959CE-7B57-42D8-8F95-3AB99B207A69}" name="Data de trânsito em julgado" dataDxfId="38">
      <calculatedColumnFormula>_xlfn.XLOOKUP(A2,Table210[[#This Row],[Processo SEI! do PARF]],Table210[[#This Row],[Data de trânsito em julgado e conclusão do processo na CPARF]],"Não encontrada",0)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DBC106-5D20-49C5-9C50-59C45D8CC0B9}" name="Tabela17" displayName="Tabela17" ref="A1:H51" totalsRowShown="0" headerRowDxfId="37" dataDxfId="36">
  <autoFilter ref="A1:H51" xr:uid="{E4DBC106-5D20-49C5-9C50-59C45D8CC0B9}"/>
  <tableColumns count="8">
    <tableColumn id="5" xr3:uid="{1632BD16-8879-440A-BCB4-E325B202B96E}" name="Empresa" dataDxfId="35">
      <calculatedColumnFormula>_xlfn.XLOOKUP(Tabela17[[#This Row],[PROCESSO SEI do PARF]],Table210[[#This Row],[Processo SEI! do PARF]],Table210[[#This Row],[Nome Social]])</calculatedColumnFormula>
    </tableColumn>
    <tableColumn id="3" xr3:uid="{C2FCE5D7-B5A8-4479-938E-8529F7F76002}" name="CNPJ" dataDxfId="34">
      <calculatedColumnFormula>_xlfn.XLOOKUP(Tabela17[[#This Row],[PROCESSO SEI do PARF]],Table210[[#This Row],[Processo SEI! do PARF]],Table210[[#This Row],[CNPJ/CPF]])</calculatedColumnFormula>
    </tableColumn>
    <tableColumn id="1" xr3:uid="{33756FE5-A9AA-4882-B32A-34A48C85FC84}" name="PROCESSO SEI do PARF" dataDxfId="33"/>
    <tableColumn id="8" xr3:uid="{F65EF0D9-ACA5-4133-9406-E0951F9ED88F}" name="Punição de suspensão ou impedimento?" dataDxfId="32">
      <calculatedColumnFormula>_xlfn.XLOOKUP(Tabela17[[#This Row],[PROCESSO SEI do PARF]],Table210[[#This Row],[Processo SEI! do PARF]],Table210[[#This Row],[Punição de suspensão ou impedimento?]])</calculatedColumnFormula>
    </tableColumn>
    <tableColumn id="9" xr3:uid="{6C8B32E4-F8F6-4F7D-8890-6E1C2AB270EA}" name="Data de trânsito em julgado" dataDxfId="31">
      <calculatedColumnFormula>_xlfn.XLOOKUP(Tabela17[[#This Row],[PROCESSO SEI do PARF]],Table210[[#This Row],[Processo SEI! do PARF]],Table210[[#This Row],[Data de trânsito em julgado e conclusão do processo na CPARF]])</calculatedColumnFormula>
    </tableColumn>
    <tableColumn id="2" xr3:uid="{F7005C1D-B496-4ED7-9D42-2C24477F04BC}" name="Penalidade aplicada" dataDxfId="30"/>
    <tableColumn id="4" xr3:uid="{609348F1-2893-48EC-91AA-4FA161EA1D8D}" name="Data de início do período de vigência da penalidade " dataDxfId="29"/>
    <tableColumn id="6" xr3:uid="{9A419993-AE6B-4F45-A651-F5D7CD2D106D}" name="Data de fim do período da vigência da penalidade" dataDxfId="2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" dT="2021-12-06T18:36:40.27" personId="{E1265B11-077D-40B2-A5B3-1469800DD387}" id="{0D9AE2A4-8629-471F-8C29-C143E7AD5D20}">
    <text>Citar o ramo da empresa</text>
  </threadedComment>
  <threadedComment ref="V1" dT="2021-12-06T18:37:23.74" personId="{E1265B11-077D-40B2-A5B3-1469800DD387}" id="{6F5D67EC-A41C-40D1-9B26-FCB218D65F9A}">
    <text>Citar nome completo dos sócios da empresa</text>
  </threadedComment>
  <threadedComment ref="AA1" dT="2024-01-19T18:07:49.36" personId="{E1265B11-077D-40B2-A5B3-1469800DD387}" id="{64502011-0CF2-496B-A693-D04D9B33754E}">
    <text>Descrição sucinta do motivo da sanção. Caso o órgão entenda necessário explicar a situação com mais detalhes, poderá haver hiperlink para documento com as justificativas e explicações.</text>
  </threadedComment>
  <threadedComment ref="AB1" dT="2024-01-19T18:08:09.67" personId="{E1265B11-077D-40B2-A5B3-1469800DD387}" id="{3E304C70-952A-49E4-BC73-5BB51316ECDC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D1" dT="2024-01-19T18:46:52.02" personId="{E1265B11-077D-40B2-A5B3-1469800DD387}" id="{311BC758-8BDB-48A2-ADB5-AA55990488B2}">
    <text>Impedimento e inidoneidade publicam-se todas as decisões, as demais sanções publica-se apenas a decisão final.</text>
  </threadedComment>
  <threadedComment ref="H2" dT="2023-01-12T19:49:36.68" personId="{E1265B11-077D-40B2-A5B3-1469800DD387}" id="{AE24B640-0BC3-47E7-82AA-703D7C486A12}">
    <text>Falta retorno da DAFI e enc. para DG para arquivamento. Fê está acompanhando esse processo.</text>
  </threadedComment>
  <threadedComment ref="J42" dT="2025-04-29T20:32:05.60" personId="{E1265B11-077D-40B2-A5B3-1469800DD387}" id="{7DDBDC5E-AD7F-4565-A3AE-461511B907DF}">
    <text>Ultimo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Y1" dT="2024-01-19T18:07:49.36" personId="{E1265B11-077D-40B2-A5B3-1469800DD387}" id="{384EC0FD-EF6C-44F9-BC98-DFDAA4585DD9}">
    <text>Descrição sucinta do motivo da sanção. Caso o órgão entenda necessário explicar a situação com mais detalhes, poderá haver hiperlink para documento com as justificativas e explicações.</text>
  </threadedComment>
  <threadedComment ref="Z1" dT="2024-01-19T18:08:09.67" personId="{E1265B11-077D-40B2-A5B3-1469800DD387}" id="{C4BD264C-331A-4867-BC0E-F665FFBD72F1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B1" dT="2024-01-19T18:46:52.02" personId="{E1265B11-077D-40B2-A5B3-1469800DD387}" id="{8FA4DD39-D13A-430F-9A78-C4F7079CE4FC}">
    <text>Impedimento e inidoneidade publicam-se todas as decisões, as demais sanções publica-se apenas a decisão final.</text>
  </threadedComment>
  <threadedComment ref="L2" dT="2023-01-12T19:49:36.68" personId="{E1265B11-077D-40B2-A5B3-1469800DD387}" id="{29957C99-D88A-41F8-B248-30D58BC2C2A4}">
    <text>Falta retorno da DAFI e enc. para DG para arquivamento. Fê está acompanhando esse processo.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8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mg.mp.br/diariooficial/DO-20191121.PDF" TargetMode="External"/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40322.PDF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transparencia.mpmg.mp.br/download/sancoes_aplicadas_aos_contratados/2022/PA-004_2020.pdf" TargetMode="External"/><Relationship Id="rId21" Type="http://schemas.openxmlformats.org/officeDocument/2006/relationships/hyperlink" Target="https://www.mpmg.mp.br/diariooficial/DO-20240320.PDF" TargetMode="External"/><Relationship Id="rId7" Type="http://schemas.openxmlformats.org/officeDocument/2006/relationships/hyperlink" Target="https://transparencia.mpmg.mp.br/download/sancoes_aplicadas_aos_contratados/2022/PA-001_2021.pdf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702.PDF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transparencia.mpmg.mp.br/download/sancoes_aplicadas_aos_contratados/2022/PA-007_2019.pdf" TargetMode="External"/><Relationship Id="rId16" Type="http://schemas.openxmlformats.org/officeDocument/2006/relationships/hyperlink" Target="https://www.mpmg.mp.br/diariooficial/DO-20240420.PDF" TargetMode="External"/><Relationship Id="rId20" Type="http://schemas.openxmlformats.org/officeDocument/2006/relationships/hyperlink" Target="https://www.mpmg.mp.br/diariooficial/DO-20250208.PDF" TargetMode="External"/><Relationship Id="rId1" Type="http://schemas.openxmlformats.org/officeDocument/2006/relationships/hyperlink" Target="https://www.mpmg.mp.br/data/files/5A/A0/AC/13/5A31791055AA0269760849A8/PA-006_2018.pdf" TargetMode="External"/><Relationship Id="rId6" Type="http://schemas.openxmlformats.org/officeDocument/2006/relationships/hyperlink" Target="https://transparencia.mpmg.mp.br/download/sancoes_aplicadas_aos_contratados/2022/PA-005_2021.pdf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table" Target="../tables/table3.xml"/><Relationship Id="rId5" Type="http://schemas.openxmlformats.org/officeDocument/2006/relationships/hyperlink" Target="https://www.mpmg.mp.br/data/files/8E/74/6F/84/C831791055AA0269760849A8/Decisao%201.pdf" TargetMode="External"/><Relationship Id="rId15" Type="http://schemas.openxmlformats.org/officeDocument/2006/relationships/hyperlink" Target="https://www.mpmg.mp.br/diariooficial/DO-20240813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40124.PDF" TargetMode="External"/><Relationship Id="rId4" Type="http://schemas.openxmlformats.org/officeDocument/2006/relationships/hyperlink" Target="https://transparencia.mpmg.mp.br/download/sancoes_aplicadas_aos_contratados/2022/PA-005_2020.pdf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21112.PDF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50208.PDF" TargetMode="External"/><Relationship Id="rId26" Type="http://schemas.openxmlformats.org/officeDocument/2006/relationships/hyperlink" Target="https://transparencia.mpmg.mp.br/download/arquivo/sei/9043505" TargetMode="External"/><Relationship Id="rId39" Type="http://schemas.openxmlformats.org/officeDocument/2006/relationships/hyperlink" Target="https://transparencia.mpmg.mp.br/download/arquivo/sei/9358049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iariooficial/DO-20250516.PDF" TargetMode="External"/><Relationship Id="rId34" Type="http://schemas.openxmlformats.org/officeDocument/2006/relationships/hyperlink" Target="https://transparencia.mpmg.mp.br/download/arquivo/sei/9043778" TargetMode="External"/><Relationship Id="rId42" Type="http://schemas.openxmlformats.org/officeDocument/2006/relationships/hyperlink" Target="https://transparencia.mpmg.mp.br/download/arquivo/sei/9481464" TargetMode="External"/><Relationship Id="rId47" Type="http://schemas.openxmlformats.org/officeDocument/2006/relationships/hyperlink" Target="https://transparencia.mpmg.mp.br/download/arquivo/sei/9687070" TargetMode="External"/><Relationship Id="rId50" Type="http://schemas.openxmlformats.org/officeDocument/2006/relationships/table" Target="../tables/table6.xml"/><Relationship Id="rId7" Type="http://schemas.openxmlformats.org/officeDocument/2006/relationships/hyperlink" Target="https://transparencia.mpmg.mp.br/download/arquivo/sei/9043246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124.PDF" TargetMode="External"/><Relationship Id="rId25" Type="http://schemas.openxmlformats.org/officeDocument/2006/relationships/hyperlink" Target="https://transparencia.mpmg.mp.br/download/arquivo/sei/9043480" TargetMode="External"/><Relationship Id="rId33" Type="http://schemas.openxmlformats.org/officeDocument/2006/relationships/hyperlink" Target="https://transparencia.mpmg.mp.br/download/arquivo/sei/9043750" TargetMode="External"/><Relationship Id="rId38" Type="http://schemas.openxmlformats.org/officeDocument/2006/relationships/hyperlink" Target="https://www.mpmg.mp.br/diariooficial/DO-20240417.PDF" TargetMode="External"/><Relationship Id="rId46" Type="http://schemas.openxmlformats.org/officeDocument/2006/relationships/hyperlink" Target="https://www.mpmg.mp.br/diariooficial/DO-20260116.PDF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www.mpmg.mp.br/diariooficial/DO-20240702.PDF" TargetMode="External"/><Relationship Id="rId20" Type="http://schemas.openxmlformats.org/officeDocument/2006/relationships/hyperlink" Target="https://www.mpmg.mp.br/diariooficial/DO-20240402.PDF" TargetMode="External"/><Relationship Id="rId29" Type="http://schemas.openxmlformats.org/officeDocument/2006/relationships/hyperlink" Target="https://www.mpmg.mp.br/data/files/48/14/BB/AB/CC2B7910009CF979BAA8F9C2/Decisao.pdf" TargetMode="External"/><Relationship Id="rId41" Type="http://schemas.openxmlformats.org/officeDocument/2006/relationships/hyperlink" Target="https://www.mpmg.mp.br/diariooficial/DO-20251025.PDF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402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hyperlink" Target="https://transparencia.mpmg.mp.br/download/arquivo/sei/9098817" TargetMode="External"/><Relationship Id="rId32" Type="http://schemas.openxmlformats.org/officeDocument/2006/relationships/hyperlink" Target="https://transparencia.mpmg.mp.br/download/arquivo/sei/9043719" TargetMode="External"/><Relationship Id="rId37" Type="http://schemas.openxmlformats.org/officeDocument/2006/relationships/hyperlink" Target="https://transparencia.mpmg.mp.br/download/arquivo/sei/9043875" TargetMode="External"/><Relationship Id="rId40" Type="http://schemas.openxmlformats.org/officeDocument/2006/relationships/hyperlink" Target="https://www.mpmg.mp.br/diariooficial/DO-20240322.PDF" TargetMode="External"/><Relationship Id="rId45" Type="http://schemas.openxmlformats.org/officeDocument/2006/relationships/hyperlink" Target="https://transparencia.mpmg.mp.br/download/arquivo/sei/9671598" TargetMode="External"/><Relationship Id="rId5" Type="http://schemas.openxmlformats.org/officeDocument/2006/relationships/hyperlink" Target="https://transparencia.mpmg.mp.br/download/arquivo/sei/9043336" TargetMode="External"/><Relationship Id="rId15" Type="http://schemas.openxmlformats.org/officeDocument/2006/relationships/hyperlink" Target="https://www.mpmg.mp.br/diariooficial/DO-20240420.PDF" TargetMode="External"/><Relationship Id="rId23" Type="http://schemas.openxmlformats.org/officeDocument/2006/relationships/hyperlink" Target="https://transparencia.mpmg.mp.br/download/arquivo/sei/9043309" TargetMode="External"/><Relationship Id="rId28" Type="http://schemas.openxmlformats.org/officeDocument/2006/relationships/hyperlink" Target="https://transparencia.mpmg.mp.br/download/arquivo/sei/9099030" TargetMode="External"/><Relationship Id="rId36" Type="http://schemas.openxmlformats.org/officeDocument/2006/relationships/hyperlink" Target="https://www.mpmg.mp.br/data/files/FF/E7/3C/65/6E2B7910009CF979BAA8F9C2/Decisao%202.pdf" TargetMode="External"/><Relationship Id="rId49" Type="http://schemas.openxmlformats.org/officeDocument/2006/relationships/vmlDrawing" Target="../drawings/vmlDrawing2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50201.PDF" TargetMode="External"/><Relationship Id="rId31" Type="http://schemas.openxmlformats.org/officeDocument/2006/relationships/hyperlink" Target="https://transparencia.mpmg.mp.br/download/arquivo/sei/9043687" TargetMode="External"/><Relationship Id="rId44" Type="http://schemas.openxmlformats.org/officeDocument/2006/relationships/hyperlink" Target="https://www.mpmg.mp.br/diariooficial/DO-20260109.PDF" TargetMode="External"/><Relationship Id="rId52" Type="http://schemas.microsoft.com/office/2017/10/relationships/threadedComment" Target="../threadedComments/threadedComment2.xm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40813.PDF" TargetMode="External"/><Relationship Id="rId22" Type="http://schemas.openxmlformats.org/officeDocument/2006/relationships/hyperlink" Target="https://www.mpmg.mp.br/diariooficial/DO-20240320.PDF" TargetMode="External"/><Relationship Id="rId27" Type="http://schemas.openxmlformats.org/officeDocument/2006/relationships/hyperlink" Target="https://transparencia.mpmg.mp.br/download/arquivo/sei/9460428" TargetMode="External"/><Relationship Id="rId30" Type="http://schemas.openxmlformats.org/officeDocument/2006/relationships/hyperlink" Target="https://transparencia.mpmg.mp.br/download/arquivo/sei/9043664" TargetMode="External"/><Relationship Id="rId35" Type="http://schemas.openxmlformats.org/officeDocument/2006/relationships/hyperlink" Target="https://transparencia.mpmg.mp.br/download/arquivo/sei/9043805" TargetMode="External"/><Relationship Id="rId43" Type="http://schemas.openxmlformats.org/officeDocument/2006/relationships/hyperlink" Target="https://transparencia.mpmg.mp.br/download/arquivo/sei/9671473" TargetMode="External"/><Relationship Id="rId48" Type="http://schemas.openxmlformats.org/officeDocument/2006/relationships/hyperlink" Target="https://www.mpmg.mp.br/diariooficial/DO-20260120.PDF" TargetMode="External"/><Relationship Id="rId8" Type="http://schemas.openxmlformats.org/officeDocument/2006/relationships/hyperlink" Target="https://www.mpmg.mp.br/diariooficial/DO-20191121.PDF" TargetMode="External"/><Relationship Id="rId5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7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9A7C-D3D8-4B02-9446-EB5CAEDF700C}">
  <dimension ref="A1:E20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8.85546875" customWidth="1"/>
    <col min="2" max="2" width="18.5703125" customWidth="1"/>
    <col min="3" max="3" width="17.85546875" customWidth="1"/>
    <col min="4" max="4" width="29.7109375" customWidth="1"/>
    <col min="5" max="5" width="23.28515625" customWidth="1"/>
  </cols>
  <sheetData>
    <row r="1" spans="1:5" ht="36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t="21.75" customHeight="1" x14ac:dyDescent="0.25">
      <c r="A2" s="6">
        <v>44743</v>
      </c>
      <c r="B2" s="6">
        <v>44748</v>
      </c>
      <c r="C2" s="1" t="s">
        <v>5</v>
      </c>
      <c r="D2" s="1" t="s">
        <v>6</v>
      </c>
      <c r="E2" s="6">
        <v>44965</v>
      </c>
    </row>
    <row r="3" spans="1:5" ht="21.75" customHeight="1" x14ac:dyDescent="0.25">
      <c r="A3" s="6">
        <v>44809</v>
      </c>
      <c r="B3" s="6">
        <v>44812</v>
      </c>
      <c r="C3" s="1" t="s">
        <v>7</v>
      </c>
      <c r="D3" s="1" t="s">
        <v>8</v>
      </c>
      <c r="E3" s="6">
        <v>44837</v>
      </c>
    </row>
    <row r="4" spans="1:5" ht="21.75" customHeight="1" x14ac:dyDescent="0.25">
      <c r="A4" s="6">
        <v>44838</v>
      </c>
      <c r="B4" s="6">
        <v>44839</v>
      </c>
      <c r="C4" s="1" t="s">
        <v>5</v>
      </c>
      <c r="D4" s="1" t="s">
        <v>9</v>
      </c>
      <c r="E4" s="6">
        <v>44894</v>
      </c>
    </row>
    <row r="5" spans="1:5" ht="21.75" customHeight="1" x14ac:dyDescent="0.25">
      <c r="A5" s="6">
        <v>44889</v>
      </c>
      <c r="B5" s="6">
        <v>44889</v>
      </c>
      <c r="C5" s="1" t="s">
        <v>10</v>
      </c>
      <c r="D5" s="1" t="s">
        <v>11</v>
      </c>
      <c r="E5" s="6">
        <v>44890</v>
      </c>
    </row>
    <row r="6" spans="1:5" ht="21.75" customHeight="1" x14ac:dyDescent="0.25">
      <c r="A6" s="6">
        <v>44939</v>
      </c>
      <c r="B6" s="6">
        <v>44943</v>
      </c>
      <c r="C6" s="1" t="s">
        <v>12</v>
      </c>
      <c r="D6" s="1" t="s">
        <v>11</v>
      </c>
      <c r="E6" s="6">
        <v>45051</v>
      </c>
    </row>
    <row r="7" spans="1:5" ht="21.75" customHeight="1" x14ac:dyDescent="0.25">
      <c r="A7" s="6">
        <v>44951</v>
      </c>
      <c r="B7" s="6">
        <v>44958</v>
      </c>
      <c r="C7" s="1" t="s">
        <v>12</v>
      </c>
      <c r="D7" s="1" t="s">
        <v>13</v>
      </c>
      <c r="E7" s="6">
        <v>45007</v>
      </c>
    </row>
    <row r="8" spans="1:5" ht="21.75" customHeight="1" x14ac:dyDescent="0.25">
      <c r="A8" s="6">
        <v>44956</v>
      </c>
      <c r="B8" s="6">
        <v>45001</v>
      </c>
      <c r="C8" s="1" t="s">
        <v>12</v>
      </c>
      <c r="D8" s="1" t="s">
        <v>14</v>
      </c>
      <c r="E8" s="6">
        <v>45049</v>
      </c>
    </row>
    <row r="9" spans="1:5" ht="21.75" customHeight="1" x14ac:dyDescent="0.25">
      <c r="A9" s="6">
        <v>45076</v>
      </c>
      <c r="B9" s="6">
        <v>45082</v>
      </c>
      <c r="C9" s="1"/>
      <c r="D9" s="1" t="s">
        <v>15</v>
      </c>
      <c r="E9" s="1"/>
    </row>
    <row r="10" spans="1:5" ht="21.75" customHeight="1" x14ac:dyDescent="0.25">
      <c r="A10" s="6">
        <v>45092</v>
      </c>
      <c r="B10" s="6">
        <v>45099</v>
      </c>
      <c r="C10" s="1"/>
      <c r="D10" s="1" t="s">
        <v>16</v>
      </c>
      <c r="E10" s="1"/>
    </row>
    <row r="11" spans="1:5" ht="21.75" customHeight="1" x14ac:dyDescent="0.25">
      <c r="A11" s="6">
        <v>45147</v>
      </c>
      <c r="B11" s="6">
        <v>45147</v>
      </c>
      <c r="C11" s="1"/>
      <c r="D11" s="1" t="s">
        <v>17</v>
      </c>
      <c r="E11" s="1"/>
    </row>
    <row r="12" spans="1:5" ht="21.75" customHeight="1" x14ac:dyDescent="0.25">
      <c r="A12" s="6">
        <v>45112</v>
      </c>
      <c r="B12" s="6">
        <v>45120</v>
      </c>
      <c r="C12" s="1"/>
      <c r="D12" s="1" t="s">
        <v>18</v>
      </c>
      <c r="E12" s="6">
        <v>45163</v>
      </c>
    </row>
    <row r="13" spans="1:5" ht="21.75" customHeight="1" x14ac:dyDescent="0.25">
      <c r="A13" s="1"/>
      <c r="B13" s="1"/>
      <c r="C13" s="1"/>
      <c r="D13" s="1"/>
      <c r="E13" s="1"/>
    </row>
    <row r="14" spans="1:5" ht="21.75" customHeight="1" x14ac:dyDescent="0.25">
      <c r="A14" s="1"/>
      <c r="B14" s="1"/>
      <c r="C14" s="1"/>
      <c r="D14" s="1"/>
      <c r="E14" s="1"/>
    </row>
    <row r="15" spans="1:5" ht="21.75" customHeight="1" x14ac:dyDescent="0.25">
      <c r="A15" s="1"/>
      <c r="B15" s="1"/>
      <c r="C15" s="1"/>
      <c r="D15" s="1"/>
      <c r="E15" s="1"/>
    </row>
    <row r="16" spans="1:5" ht="21.75" customHeight="1" x14ac:dyDescent="0.25">
      <c r="A16" s="1"/>
      <c r="B16" s="1"/>
      <c r="C16" s="1"/>
      <c r="D16" s="1"/>
      <c r="E16" s="1"/>
    </row>
    <row r="17" spans="1:5" ht="21.75" customHeight="1" x14ac:dyDescent="0.25">
      <c r="A17" s="1"/>
      <c r="B17" s="1"/>
      <c r="C17" s="1"/>
      <c r="D17" s="1"/>
      <c r="E17" s="1"/>
    </row>
    <row r="18" spans="1:5" ht="21.75" customHeight="1" x14ac:dyDescent="0.25">
      <c r="A18" s="1"/>
      <c r="B18" s="1"/>
      <c r="C18" s="1"/>
      <c r="D18" s="1"/>
      <c r="E18" s="1"/>
    </row>
    <row r="19" spans="1:5" ht="21" customHeight="1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992DA4-69E7-4FEF-8931-1210C52EDF2A}">
          <x14:formula1>
            <xm:f>Listas!$B$1:$B$22</xm:f>
          </x14:formula1>
          <xm:sqref>C2:C20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F8BC-4E5C-4C8F-8B88-499DD4C76A2A}">
  <dimension ref="A1:J51"/>
  <sheetViews>
    <sheetView workbookViewId="0">
      <pane ySplit="1" topLeftCell="A46" activePane="bottomLeft" state="frozen"/>
      <selection pane="bottomLeft" activeCell="A55" sqref="A55"/>
    </sheetView>
  </sheetViews>
  <sheetFormatPr defaultColWidth="31.7109375" defaultRowHeight="15" x14ac:dyDescent="0.25"/>
  <cols>
    <col min="1" max="1" width="27.7109375" style="1" customWidth="1"/>
    <col min="2" max="2" width="21.28515625" style="1" customWidth="1"/>
    <col min="3" max="3" width="20.5703125" style="1" customWidth="1"/>
    <col min="4" max="4" width="26.42578125" style="1" customWidth="1"/>
    <col min="5" max="5" width="28.7109375" style="1" customWidth="1"/>
    <col min="6" max="6" width="24.5703125" style="1" customWidth="1"/>
    <col min="7" max="7" width="51.5703125" style="2" customWidth="1"/>
    <col min="8" max="8" width="52.140625" style="1" customWidth="1"/>
    <col min="9" max="9" width="21.42578125" style="1" customWidth="1"/>
    <col min="10" max="10" width="23.42578125" style="6" customWidth="1"/>
    <col min="11" max="16384" width="31.7109375" style="1"/>
  </cols>
  <sheetData>
    <row r="1" spans="1:10" ht="30" x14ac:dyDescent="0.25">
      <c r="A1" s="2" t="s">
        <v>842</v>
      </c>
      <c r="B1" s="2" t="s">
        <v>847</v>
      </c>
      <c r="C1" s="2" t="s">
        <v>604</v>
      </c>
      <c r="D1" s="2" t="s">
        <v>71</v>
      </c>
      <c r="E1" s="2" t="s">
        <v>848</v>
      </c>
      <c r="F1" s="2" t="s">
        <v>605</v>
      </c>
      <c r="G1" s="2" t="s">
        <v>849</v>
      </c>
      <c r="H1" s="2" t="s">
        <v>86</v>
      </c>
      <c r="I1" s="2" t="s">
        <v>88</v>
      </c>
      <c r="J1" s="3" t="s">
        <v>844</v>
      </c>
    </row>
    <row r="2" spans="1:10" ht="60" x14ac:dyDescent="0.25">
      <c r="A2" s="2" t="s">
        <v>101</v>
      </c>
      <c r="B2" s="2" t="str">
        <f>_xlfn.XLOOKUP(A2,Table210[[#This Row],[Processo SEI! do PARF]],Table210[[#This Row],[CNPJ/CPF]],"Não encontrada",0)</f>
        <v>07.099.398/0001-04</v>
      </c>
      <c r="C2" s="2" t="str">
        <f>_xlfn.XLOOKUP(A2,Table210[[#This Row],[Processo SEI! do PARF]],Table210[[#This Row],[Nome Fantasia]],"Não encontrado",0)</f>
        <v>NA</v>
      </c>
      <c r="D2" s="2" t="str">
        <f>_xlfn.XLOOKUP(A2,Table210[[#This Row],[Processo SEI! do PARF]],Table210[[#This Row],[Nome Social]],"Não encontrada",0)</f>
        <v>Techminas Tecnologia e Informação EIRELI - EPP</v>
      </c>
      <c r="E2" s="2" t="str">
        <f>_xlfn.XLOOKUP(A2,'PARF - Atualizada'!A2,'PARF - Atualizada'!E2,"Não encontrado",0)</f>
        <v>Comércio varejista especializado em equipamentos e suprimentos de informática</v>
      </c>
      <c r="F2" s="2" t="str">
        <f>_xlfn.XLOOKUP(A2,Table210[[#This Row],[Processo SEI! do PARF]],Table210[[#This Row],[Sócios]],"Não encontrada",0)</f>
        <v>Elair Sá de Azevedo</v>
      </c>
      <c r="G2" s="7" t="str">
        <f>_xlfn.XLOOKUP(A2,Table210[[#This Row],[Processo SEI! do PARF]],Table210[[#This Row],[Decisão final (sanção aplicada)]],"Não encontrada",0)</f>
        <v>Multa correspondente a R$ 10.388,20. Obs. valor atualizado pela AUDI: R$ 12.158,25</v>
      </c>
      <c r="H2" s="2" t="str">
        <f>_xlfn.XLOOKUP(A2,Table210[[#This Row],[Processo SEI! do PARF]],Table210[[#This Row],[Link da publicação da decisão no DOMP]],"Não encontrada",0)</f>
        <v>NA</v>
      </c>
      <c r="I2" s="2" t="str">
        <f>_xlfn.XLOOKUP(A2,Table210[[#This Row],[Processo SEI! do PARF]],Table210[[#This Row],[Punição de suspensão ou impedimento?]],"Não encontrada",0)</f>
        <v>Não</v>
      </c>
      <c r="J2" s="3">
        <f>_xlfn.XLOOKUP(A2,Table210[[#This Row],[Processo SEI! do PARF]],Table210[[#This Row],[Data de trânsito em julgado e conclusão do processo na CPARF]],"Não encontrada",0)</f>
        <v>43692</v>
      </c>
    </row>
    <row r="3" spans="1:10" ht="97.5" customHeight="1" x14ac:dyDescent="0.25">
      <c r="A3" s="2" t="s">
        <v>113</v>
      </c>
      <c r="B3" s="2" t="str">
        <f>_xlfn.XLOOKUP(A3,Table210[[#This Row],[Processo SEI! do PARF]],Table210[[#This Row],[CNPJ/CPF]],"Não encontrada",0)</f>
        <v>05.198.462/0001-89</v>
      </c>
      <c r="C3" s="2" t="str">
        <f>_xlfn.XLOOKUP(A3,Table210[[#This Row],[Processo SEI! do PARF]],Table210[[#This Row],[Nome Fantasia]],"Não encontrado",0)</f>
        <v>Tecno Heberth</v>
      </c>
      <c r="D3" s="2" t="str">
        <f>_xlfn.XLOOKUP(A3,Table210[[#This Row],[Processo SEI! do PARF]],Table210[[#This Row],[Nome Social]],"Não encontrada",0)</f>
        <v>Empresário Individual Heberth Gomes França-ME</v>
      </c>
      <c r="E3" s="2" t="str">
        <f>_xlfn.XLOOKUP(A3,'PARF - Atualizada'!A3,'PARF - Atualizada'!E3,"Não encontrado",0)</f>
        <v>Comércio a varejo de peças e acessórios novos para veículos automotores</v>
      </c>
      <c r="F3" s="2" t="str">
        <f>_xlfn.XLOOKUP(A3,Table210[[#This Row],[Processo SEI! do PARF]],Table210[[#This Row],[Sócios]],"Não encontrada",0)</f>
        <v>NA</v>
      </c>
      <c r="G3" s="40" t="str">
        <f>_xlfn.XLOOKUP(A3,Table210[[#This Row],[Processo SEI! do PARF]],Table210[[#This Row],[Decisão final (sanção aplicada)]],"Não encontrada",0)</f>
        <v>Multa moratória correspondente a R$ 40.000; multa compensatória no valor de  R$ 40.0000; rescisão unilateral do contrato e; impedimento de licitar e contratar​ com a Administração​ pelo prazo de 2 anos</v>
      </c>
      <c r="H3" s="2" t="str">
        <f>_xlfn.XLOOKUP(A3,Table210[[#This Row],[Processo SEI! do PARF]],Table210[[#This Row],[Link da publicação da decisão no DOMP]],"Não encontrada",0)</f>
        <v>https://www.mpmg.mp.br/diariooficial/DO-20191121.PDF</v>
      </c>
      <c r="I3" s="2" t="str">
        <f>_xlfn.XLOOKUP(A3,Table210[[#This Row],[Processo SEI! do PARF]],Table210[[#This Row],[Punição de suspensão ou impedimento?]],"Não encontrada",0)</f>
        <v>Sim</v>
      </c>
      <c r="J3" s="3">
        <f>_xlfn.XLOOKUP(A3,Table210[[#This Row],[Processo SEI! do PARF]],Table210[[#This Row],[Data de trânsito em julgado e conclusão do processo na CPARF]],"Não encontrada",0)</f>
        <v>43809</v>
      </c>
    </row>
    <row r="4" spans="1:10" ht="75" x14ac:dyDescent="0.25">
      <c r="A4" s="2" t="s">
        <v>127</v>
      </c>
      <c r="B4" s="2" t="str">
        <f>_xlfn.XLOOKUP(A4,Table210[[#This Row],[Processo SEI! do PARF]],Table210[[#This Row],[CNPJ/CPF]],"Não encontrada",0)</f>
        <v>06.216.846/0001-40</v>
      </c>
      <c r="C4" s="2" t="str">
        <f>_xlfn.XLOOKUP(A4,Table210[[#This Row],[Processo SEI! do PARF]],Table210[[#This Row],[Nome Fantasia]],"Não encontrado",0)</f>
        <v>Construtora Ambiental</v>
      </c>
      <c r="D4" s="2" t="str">
        <f>_xlfn.XLOOKUP(A4,Table210[[#This Row],[Processo SEI! do PARF]],Table210[[#This Row],[Nome Social]],"Não encontrada",0)</f>
        <v>Construtora Ambiental Ltda.</v>
      </c>
      <c r="E4" s="2" t="str">
        <f>_xlfn.XLOOKUP(A4,'PARF - Atualizada'!A4,'PARF - Atualizada'!E4,"Não encontrado",0)</f>
        <v>Serviços de engenharia</v>
      </c>
      <c r="F4" s="2" t="str">
        <f>_xlfn.XLOOKUP(A4,Table210[[#This Row],[Processo SEI! do PARF]],Table210[[#This Row],[Sócios]],"Não encontrada",0)</f>
        <v>Lucitani Santos Andrade Guimarães; Marco Aurélio Cunha Guimarães; Guilherme Augusto de Paula da Silva</v>
      </c>
      <c r="G4" s="40" t="str">
        <f>_xlfn.XLOOKUP(A4,Table210[[#This Row],[Processo SEI! do PARF]],Table210[[#This Row],[Decisão final (sanção aplicada)]],"Não encontrada",0)</f>
        <v>Multa moratória correspondente a R$ 35.281,78; multa compensatória correspondente a R$ 4.591,66 e; R$ 3.662,40 como forma de ressarcimento à Administração Pública</v>
      </c>
      <c r="H4" s="2" t="str">
        <f>_xlfn.XLOOKUP(A4,Table210[[#This Row],[Processo SEI! do PARF]],Table210[[#This Row],[Link da publicação da decisão no DOMP]],"Não encontrada",0)</f>
        <v>NA</v>
      </c>
      <c r="I4" s="2" t="str">
        <f>_xlfn.XLOOKUP(A4,Table210[[#This Row],[Processo SEI! do PARF]],Table210[[#This Row],[Punição de suspensão ou impedimento?]],"Não encontrada",0)</f>
        <v>Não</v>
      </c>
      <c r="J4" s="3">
        <f>_xlfn.XLOOKUP(A4,Table210[[#This Row],[Processo SEI! do PARF]],Table210[[#This Row],[Data de trânsito em julgado e conclusão do processo na CPARF]],"Não encontrada",0)</f>
        <v>44128</v>
      </c>
    </row>
    <row r="5" spans="1:10" ht="180" x14ac:dyDescent="0.25">
      <c r="A5" s="2" t="s">
        <v>138</v>
      </c>
      <c r="B5" s="2" t="str">
        <f>_xlfn.XLOOKUP(A5,Table210[[#This Row],[Processo SEI! do PARF]],Table210[[#This Row],[CNPJ/CPF]],"Não encontrada",0)</f>
        <v>06.301.115/0001-00</v>
      </c>
      <c r="C5" s="2" t="str">
        <f>_xlfn.XLOOKUP(A5,Table210[[#This Row],[Processo SEI! do PARF]],Table210[[#This Row],[Nome Fantasia]],"Não encontrado",0)</f>
        <v>NA</v>
      </c>
      <c r="D5" s="2" t="str">
        <f>_xlfn.XLOOKUP(A5,Table210[[#This Row],[Processo SEI! do PARF]],Table210[[#This Row],[Nome Social]],"Não encontrada",0)</f>
        <v>Eficácia Projetos e Consultoria Ltda.</v>
      </c>
      <c r="E5" s="2" t="str">
        <f>_xlfn.XLOOKUP(A5,'PARF - Atualizada'!A5,'PARF - Atualizada'!E5,"Não encontrado",0)</f>
        <v xml:space="preserve"> Serviços de engenharia</v>
      </c>
      <c r="F5" s="2" t="str">
        <f>_xlfn.XLOOKUP(A5,Table210[[#This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5" s="40" t="str">
        <f>_xlfn.XLOOKUP(A5,Table210[[#This Row],[Processo SEI! do PARF]],Table210[[#This Row],[Decisão final (sanção aplicada)]],"Não encontrada",0)</f>
        <v>Multa moratória correspondente a R$9.243,15</v>
      </c>
      <c r="H5" s="2" t="str">
        <f>_xlfn.XLOOKUP(A5,Table210[[#This Row],[Processo SEI! do PARF]],Table210[[#This Row],[Link da publicação da decisão no DOMP]],"Não encontrada",0)</f>
        <v>NA</v>
      </c>
      <c r="I5" s="2" t="str">
        <f>_xlfn.XLOOKUP(A5,Table210[[#This Row],[Processo SEI! do PARF]],Table210[[#This Row],[Punição de suspensão ou impedimento?]],"Não encontrada",0)</f>
        <v>Não</v>
      </c>
      <c r="J5" s="3">
        <f>_xlfn.XLOOKUP(A5,Table210[[#This Row],[Processo SEI! do PARF]],Table210[[#This Row],[Data de trânsito em julgado e conclusão do processo na CPARF]],"Não encontrada",0)</f>
        <v>44491</v>
      </c>
    </row>
    <row r="6" spans="1:10" ht="30" x14ac:dyDescent="0.25">
      <c r="A6" s="2" t="s">
        <v>152</v>
      </c>
      <c r="B6" s="2" t="str">
        <f>_xlfn.XLOOKUP(A6,Table210[[#This Row],[Processo SEI! do PARF]],Table210[[#This Row],[CNPJ/CPF]],"Não encontrada",0)</f>
        <v>17.723.933/0001-00</v>
      </c>
      <c r="C6" s="2" t="str">
        <f>_xlfn.XLOOKUP(A6,Table210[[#This Row],[Processo SEI! do PARF]],Table210[[#This Row],[Nome Fantasia]],"Não encontrado",0)</f>
        <v>Sengel Construções Ltda. e St Unif</v>
      </c>
      <c r="D6" s="2" t="str">
        <f>_xlfn.XLOOKUP(A6,Table210[[#This Row],[Processo SEI! do PARF]],Table210[[#This Row],[Nome Social]],"Não encontrada",0)</f>
        <v>Sengel Construções Ltda.</v>
      </c>
      <c r="E6" s="2" t="str">
        <f>_xlfn.XLOOKUP(A6,'PARF - Atualizada'!A6,'PARF - Atualizada'!E6,"Não encontrado",0)</f>
        <v>Obras de urbanização - ruas, praças e calçadas</v>
      </c>
      <c r="F6" s="2" t="str">
        <f>_xlfn.XLOOKUP(A6,Table210[[#This Row],[Processo SEI! do PARF]],Table210[[#This Row],[Sócios]],"Não encontrada",0)</f>
        <v xml:space="preserve">José Soares Diniz Neto e Gustavo Carvalho Diniz </v>
      </c>
      <c r="G6" s="2">
        <f>_xlfn.XLOOKUP(A6,Table210[[#This Row],[Processo SEI! do PARF]],Table210[[#This Row],[Decisão final (sanção aplicada)]],"Não encontrada",0)</f>
        <v>0</v>
      </c>
      <c r="H6" s="2">
        <f>_xlfn.XLOOKUP(A6,Table210[[#This Row],[Processo SEI! do PARF]],Table210[[#This Row],[Link da publicação da decisão no DOMP]],"Não encontrada",0)</f>
        <v>0</v>
      </c>
      <c r="I6" s="2">
        <f>_xlfn.XLOOKUP(A6,Table210[[#This Row],[Processo SEI! do PARF]],Table210[[#This Row],[Punição de suspensão ou impedimento?]],"Não encontrada",0)</f>
        <v>0</v>
      </c>
      <c r="J6" s="3" t="str">
        <f>_xlfn.XLOOKUP(A6,Table210[[#This Row],[Processo SEI! do PARF]],Table210[[#This Row],[Data de trânsito em julgado e conclusão do processo na CPARF]],"Não encontrada",0)</f>
        <v>_</v>
      </c>
    </row>
    <row r="7" spans="1:10" ht="180" x14ac:dyDescent="0.25">
      <c r="A7" s="2" t="s">
        <v>160</v>
      </c>
      <c r="B7" s="2" t="str">
        <f>_xlfn.XLOOKUP(A7,Table210[[#This Row],[Processo SEI! do PARF]],Table210[[#This Row],[CNPJ/CPF]],"Não encontrada",0)</f>
        <v>06.301.115/0001-00</v>
      </c>
      <c r="C7" s="2" t="str">
        <f>_xlfn.XLOOKUP(A7,Table210[[#This Row],[Processo SEI! do PARF]],Table210[[#This Row],[Nome Fantasia]],"Não encontrado",0)</f>
        <v>NA</v>
      </c>
      <c r="D7" s="2" t="str">
        <f>_xlfn.XLOOKUP(A7,Table210[[#This Row],[Processo SEI! do PARF]],Table210[[#This Row],[Nome Social]],"Não encontrada",0)</f>
        <v>Eficácia Projetos e Consultoria Ltda.</v>
      </c>
      <c r="E7" s="2" t="str">
        <f>_xlfn.XLOOKUP(A7,'PARF - Atualizada'!A7,'PARF - Atualizada'!E7,"Não encontrado",0)</f>
        <v xml:space="preserve"> Serviços de engenharia</v>
      </c>
      <c r="F7" s="2" t="str">
        <f>_xlfn.XLOOKUP(A7,Table210[[#This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7" s="40" t="str">
        <f>_xlfn.XLOOKUP(A7,Table210[[#This Row],[Processo SEI! do PARF]],Table210[[#This Row],[Decisão final (sanção aplicada)]],"Não encontrada",0)</f>
        <v>Multa moratória correspondente a R$36.979,06.</v>
      </c>
      <c r="H7" s="2" t="str">
        <f>_xlfn.XLOOKUP(A7,Table210[[#This Row],[Processo SEI! do PARF]],Table210[[#This Row],[Link da publicação da decisão no DOMP]],"Não encontrada",0)</f>
        <v>NA</v>
      </c>
      <c r="I7" s="2" t="str">
        <f>_xlfn.XLOOKUP(A7,Table210[[#This Row],[Processo SEI! do PARF]],Table210[[#This Row],[Punição de suspensão ou impedimento?]],"Não encontrada",0)</f>
        <v>Não</v>
      </c>
      <c r="J7" s="3">
        <f>_xlfn.XLOOKUP(A7,Table210[[#This Row],[Processo SEI! do PARF]],Table210[[#This Row],[Data de trânsito em julgado e conclusão do processo na CPARF]],"Não encontrada",0)</f>
        <v>44859</v>
      </c>
    </row>
    <row r="8" spans="1:10" ht="45" x14ac:dyDescent="0.25">
      <c r="A8" s="2" t="s">
        <v>166</v>
      </c>
      <c r="B8" s="2" t="str">
        <f>_xlfn.XLOOKUP(A8,Table210[[#This Row],[Processo SEI! do PARF]],Table210[[#This Row],[CNPJ/CPF]],"Não encontrada",0)</f>
        <v>11.206.617/0001-84</v>
      </c>
      <c r="C8" s="2" t="str">
        <f>_xlfn.XLOOKUP(A8,Table210[[#This Row],[Processo SEI! do PARF]],Table210[[#This Row],[Nome Fantasia]],"Não encontrado",0)</f>
        <v>Elevadores  Schneider</v>
      </c>
      <c r="D8" s="2" t="str">
        <f>_xlfn.XLOOKUP(A8,Table210[[#This Row],[Processo SEI! do PARF]],Table210[[#This Row],[Nome Social]],"Não encontrada",0)</f>
        <v xml:space="preserve"> Schneider Elevadores Ltda.-ME</v>
      </c>
      <c r="E8" s="2" t="str">
        <f>_xlfn.XLOOKUP(A8,'PARF - Atualizada'!A8,'PARF - Atualizada'!E8,"Não encontrado",0)</f>
        <v>Instalação, manutenção e reparação de elevadores, escadas e esteiras rolantes</v>
      </c>
      <c r="F8" s="2" t="str">
        <f>_xlfn.XLOOKUP(A8,Table210[[#This Row],[Processo SEI! do PARF]],Table210[[#This Row],[Sócios]],"Não encontrada",0)</f>
        <v>Pablo Felipe Soares Fernandes e Warley Soares Fernandes</v>
      </c>
      <c r="G8" s="40" t="str">
        <f>_xlfn.XLOOKUP(A8,Table210[[#This Row],[Processo SEI! do PARF]],Table210[[#This Row],[Decisão final (sanção aplicada)]],"Não encontrada",0)</f>
        <v xml:space="preserve">Multa correspondente a R$ 351,25 </v>
      </c>
      <c r="H8" s="2" t="str">
        <f>_xlfn.XLOOKUP(A8,Table210[[#This Row],[Processo SEI! do PARF]],Table210[[#This Row],[Link da publicação da decisão no DOMP]],"Não encontrada",0)</f>
        <v>NA</v>
      </c>
      <c r="I8" s="2" t="str">
        <f>_xlfn.XLOOKUP(A8,Table210[[#This Row],[Processo SEI! do PARF]],Table210[[#This Row],[Punição de suspensão ou impedimento?]],"Não encontrada",0)</f>
        <v>Não</v>
      </c>
      <c r="J8" s="3">
        <f>_xlfn.XLOOKUP(A8,Table210[[#This Row],[Processo SEI! do PARF]],Table210[[#This Row],[Data de trânsito em julgado e conclusão do processo na CPARF]],"Não encontrada",0)</f>
        <v>44845</v>
      </c>
    </row>
    <row r="9" spans="1:10" ht="60" x14ac:dyDescent="0.25">
      <c r="A9" s="2" t="s">
        <v>177</v>
      </c>
      <c r="B9" s="2" t="str">
        <f>_xlfn.XLOOKUP(A9,Table210[[#This Row],[Processo SEI! do PARF]],Table210[[#This Row],[CNPJ/CPF]],"Não encontrada",0)</f>
        <v>21.636.856/0001-28</v>
      </c>
      <c r="C9" s="2" t="str">
        <f>_xlfn.XLOOKUP(A9,Table210[[#This Row],[Processo SEI! do PARF]],Table210[[#This Row],[Nome Fantasia]],"Não encontrado",0)</f>
        <v>WT Comércio e Serviços</v>
      </c>
      <c r="D9" s="2" t="str">
        <f>_xlfn.XLOOKUP(A9,Table210[[#This Row],[Processo SEI! do PARF]],Table210[[#This Row],[Nome Social]],"Não encontrada",0)</f>
        <v>W Tech Comércio e Serviços de Serralheria Ltda</v>
      </c>
      <c r="E9" s="2" t="str">
        <f>_xlfn.XLOOKUP(A9,'PARF - Atualizada'!A9,'PARF - Atualizada'!E9,"Não encontrado",0)</f>
        <v>Prestação de serviços de manutenção corretiva em portas de vidro pivotantes e em portas de vidro de correr</v>
      </c>
      <c r="F9" s="2" t="str">
        <f>_xlfn.XLOOKUP(A9,Table210[[#This Row],[Processo SEI! do PARF]],Table210[[#This Row],[Sócios]],"Não encontrada",0)</f>
        <v>Thiago Aparecido Vieira e Wilian Ferreira de Brito</v>
      </c>
      <c r="G9" s="40" t="str">
        <f>_xlfn.XLOOKUP(A9,Table210[[#This Row],[Processo SEI! do PARF]],Table210[[#This Row],[Decisão final (sanção aplicada)]],"Não encontrada",0)</f>
        <v xml:space="preserve">Multa no valor de R$ 6.185,07 </v>
      </c>
      <c r="H9" s="2" t="str">
        <f>_xlfn.XLOOKUP(A9,Table210[[#This Row],[Processo SEI! do PARF]],Table210[[#This Row],[Link da publicação da decisão no DOMP]],"Não encontrada",0)</f>
        <v>NA</v>
      </c>
      <c r="I9" s="2" t="str">
        <f>_xlfn.XLOOKUP(A9,Table210[[#This Row],[Processo SEI! do PARF]],Table210[[#This Row],[Punição de suspensão ou impedimento?]],"Não encontrada",0)</f>
        <v>Não</v>
      </c>
      <c r="J9" s="3">
        <f>_xlfn.XLOOKUP(A9,Table210[[#This Row],[Processo SEI! do PARF]],Table210[[#This Row],[Data de trânsito em julgado e conclusão do processo na CPARF]],"Não encontrada",0)</f>
        <v>44638</v>
      </c>
    </row>
    <row r="10" spans="1:10" ht="60" x14ac:dyDescent="0.25">
      <c r="A10" s="2" t="s">
        <v>184</v>
      </c>
      <c r="B10" s="2" t="str">
        <f>_xlfn.XLOOKUP(A10,Table210[[#This Row],[Processo SEI! do PARF]],Table210[[#This Row],[CNPJ/CPF]],"Não encontrada",0)</f>
        <v>29.936.551/0001-43</v>
      </c>
      <c r="C10" s="2" t="str">
        <f>_xlfn.XLOOKUP(A10,Table210[[#This Row],[Processo SEI! do PARF]],Table210[[#This Row],[Nome Fantasia]],"Não encontrado",0)</f>
        <v>Primer Comércio e Suprimentos</v>
      </c>
      <c r="D10" s="2" t="str">
        <f>_xlfn.XLOOKUP(A10,Table210[[#This Row],[Processo SEI! do PARF]],Table210[[#This Row],[Nome Social]],"Não encontrada",0)</f>
        <v>Primer Materiais e Peças Eireli</v>
      </c>
      <c r="E10" s="2" t="str">
        <f>_xlfn.XLOOKUP(A10,'PARF - Atualizada'!A10,'PARF - Atualizada'!E10,"Não encontrado",0)</f>
        <v>Comércio varejista de materiais de construção em geral</v>
      </c>
      <c r="F10" s="2" t="str">
        <f>_xlfn.XLOOKUP(A10,Table210[[#This Row],[Processo SEI! do PARF]],Table210[[#This Row],[Sócios]],"Não encontrada",0)</f>
        <v>Thiago de Souza Cabral</v>
      </c>
      <c r="G10" s="40" t="str">
        <f>_xlfn.XLOOKUP(A10,Table210[[#This Row],[Processo SEI! do PARF]],Table210[[#This Row],[Decisão final (sanção aplicada)]],"Não encontrada",0)</f>
        <v>Multa no valor de R$ 1.085,00 cumulada com suspensão temporária de participação em licitação e impedimento de contratar com a Administração, por prazo de 2 (dois) anos</v>
      </c>
      <c r="H10" s="2" t="str">
        <f>_xlfn.XLOOKUP(A10,Table210[[#This Row],[Processo SEI! do PARF]],Table210[[#This Row],[Link da publicação da decisão no DOMP]],"Não encontrada",0)</f>
        <v>https://www.mpmg.mp.br/diariooficial/DO-20220308.PDF</v>
      </c>
      <c r="I10" s="2" t="str">
        <f>_xlfn.XLOOKUP(A10,Table210[[#This Row],[Processo SEI! do PARF]],Table210[[#This Row],[Punição de suspensão ou impedimento?]],"Não encontrada",0)</f>
        <v>Sim</v>
      </c>
      <c r="J10" s="3">
        <f>_xlfn.XLOOKUP(A10,Table210[[#This Row],[Processo SEI! do PARF]],Table210[[#This Row],[Data de trânsito em julgado e conclusão do processo na CPARF]],"Não encontrada",0)</f>
        <v>44907</v>
      </c>
    </row>
    <row r="11" spans="1:10" ht="60" x14ac:dyDescent="0.25">
      <c r="A11" s="2" t="s">
        <v>199</v>
      </c>
      <c r="B11" s="2" t="str">
        <f>_xlfn.XLOOKUP(A11,Table210[[#This Row],[Processo SEI! do PARF]],Table210[[#This Row],[CNPJ/CPF]],"Não encontrada",0)</f>
        <v>15.862.332/0001-52</v>
      </c>
      <c r="C11" s="2" t="str">
        <f>_xlfn.XLOOKUP(A11,Table210[[#This Row],[Processo SEI! do PARF]],Table210[[#This Row],[Nome Fantasia]],"Não encontrado",0)</f>
        <v>JHC Construções</v>
      </c>
      <c r="D11" s="2" t="str">
        <f>_xlfn.XLOOKUP(A11,Table210[[#This Row],[Processo SEI! do PARF]],Table210[[#This Row],[Nome Social]],"Não encontrada",0)</f>
        <v>Construtora Campos e Filhos Ltda.-ME</v>
      </c>
      <c r="E11" s="2" t="str">
        <f>_xlfn.XLOOKUP(A11,'PARF - Atualizada'!A11,'PARF - Atualizada'!E11,"Não encontrado",0)</f>
        <v>Setviços de engenharia</v>
      </c>
      <c r="F11" s="2" t="str">
        <f>_xlfn.XLOOKUP(A11,Table210[[#This Row],[Processo SEI! do PARF]],Table210[[#This Row],[Sócios]],"Não encontrada",0)</f>
        <v>Eduardo de Almeida Café, Helbert Julio Campos e Construtora Gaeme LTDA</v>
      </c>
      <c r="G11" s="40" t="str">
        <f>_xlfn.XLOOKUP(A11,Table210[[#This Row],[Processo SEI! do PARF]],Table210[[#This Row],[Decisão final (sanção aplicada)]],"Não encontrada",0)</f>
        <v>Multa moratória correspondente a R$ 12.086,76 cumulada com suspensão temporária de participação em licitação e impedimento de contratar com a Administração, pelo prazo de 1 (um) ano</v>
      </c>
      <c r="H11" s="2" t="str">
        <f>_xlfn.XLOOKUP(A11,Table210[[#This Row],[Processo SEI! do PARF]],Table210[[#This Row],[Link da publicação da decisão no DOMP]],"Não encontrada",0)</f>
        <v>https://www.mpmg.mp.br/diariooficial/DO-20240124.PDF</v>
      </c>
      <c r="I11" s="2" t="str">
        <f>_xlfn.XLOOKUP(A11,Table210[[#This Row],[Processo SEI! do PARF]],Table210[[#This Row],[Punição de suspensão ou impedimento?]],"Não encontrada",0)</f>
        <v>sim</v>
      </c>
      <c r="J11" s="3">
        <f>_xlfn.XLOOKUP(A11,Table210[[#This Row],[Processo SEI! do PARF]],Table210[[#This Row],[Data de trânsito em julgado e conclusão do processo na CPARF]],"Não encontrada",0)</f>
        <v>45317</v>
      </c>
    </row>
    <row r="12" spans="1:10" ht="147.75" customHeight="1" x14ac:dyDescent="0.25">
      <c r="A12" s="2" t="s">
        <v>212</v>
      </c>
      <c r="B12" s="2" t="str">
        <f>_xlfn.XLOOKUP(A12,Table210[[#This Row],[Processo SEI! do PARF]],Table210[[#This Row],[CNPJ/CPF]],"Não encontrada",0)</f>
        <v xml:space="preserve">21.948.551/0001-51 </v>
      </c>
      <c r="C12" s="2" t="str">
        <f>_xlfn.XLOOKUP(A12,Table210[[#This Row],[Processo SEI! do PARF]],Table210[[#This Row],[Nome Fantasia]],"Não encontrado",0)</f>
        <v xml:space="preserve"> Diex Participações</v>
      </c>
      <c r="D12" s="2" t="str">
        <f>_xlfn.XLOOKUP(A12,Table210[[#This Row],[Processo SEI! do PARF]],Table210[[#This Row],[Nome Social]],"Não encontrada",0)</f>
        <v xml:space="preserve"> Diex Construções e Empreendimentos Ltda.</v>
      </c>
      <c r="E12" s="2" t="str">
        <f>_xlfn.XLOOKUP(A12,'PARF - Atualizada'!A12,'PARF - Atualizada'!E12,"Não encontrado",0)</f>
        <v xml:space="preserve"> Serviços Especializados Para Construção</v>
      </c>
      <c r="F12" s="2" t="str">
        <f>_xlfn.XLOOKUP(A12,Table210[[#This Row],[Processo SEI! do PARF]],Table210[[#This Row],[Sócios]],"Não encontrada",0)</f>
        <v>Daniel Nunes de Souza</v>
      </c>
      <c r="G12" s="40" t="str">
        <f>_xlfn.XLOOKUP(A12,Table210[[#This Row],[Processo SEI! do PARF]],Table210[[#This Row],[Decisão final (sanção aplicada)]],"Não encontrada",0)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H12" s="2" t="str">
        <f>_xlfn.XLOOKUP(A12,Table210[[#This Row],[Processo SEI! do PARF]],Table210[[#This Row],[Link da publicação da decisão no DOMP]],"Não encontrada",0)</f>
        <v>https://www.mpmg.mp.br/diariooficial/DO-20231108.PDF</v>
      </c>
      <c r="I12" s="2" t="str">
        <f>_xlfn.XLOOKUP(A12,Table210[[#This Row],[Processo SEI! do PARF]],Table210[[#This Row],[Punição de suspensão ou impedimento?]],"Não encontrada",0)</f>
        <v>Sim</v>
      </c>
      <c r="J12" s="3">
        <f>_xlfn.XLOOKUP(A12,Table210[[#This Row],[Processo SEI! do PARF]],Table210[[#This Row],[Data de trânsito em julgado e conclusão do processo na CPARF]],"Não encontrada",0)</f>
        <v>45272</v>
      </c>
    </row>
    <row r="13" spans="1:10" ht="120" x14ac:dyDescent="0.25">
      <c r="A13" s="2" t="s">
        <v>223</v>
      </c>
      <c r="B13" s="2" t="str">
        <f>_xlfn.XLOOKUP(A13,Table210[[#This Row],[Processo SEI! do PARF]],Table210[[#This Row],[CNPJ/CPF]],"Não encontrada",0)</f>
        <v>22.266.589/0001-07</v>
      </c>
      <c r="C13" s="2" t="str">
        <f>_xlfn.XLOOKUP(A13,Table210[[#This Row],[Processo SEI! do PARF]],Table210[[#This Row],[Nome Fantasia]],"Não encontrado",0)</f>
        <v>NA</v>
      </c>
      <c r="D13" s="2" t="str">
        <f>_xlfn.XLOOKUP(A13,Table210[[#This Row],[Processo SEI! do PARF]],Table210[[#This Row],[Nome Social]],"Não encontrada",0)</f>
        <v>Paraense Construções e Comércio Imobiliário Ltda</v>
      </c>
      <c r="E13" s="2" t="str">
        <f>_xlfn.XLOOKUP(A13,'PARF - Atualizada'!A13,'PARF - Atualizada'!E13,"Não encontrado",0)</f>
        <v>Aluguel de imóveis próprios</v>
      </c>
      <c r="F13" s="2" t="str">
        <f>_xlfn.XLOOKUP(A13,Table210[[#This Row],[Processo SEI! do PARF]],Table210[[#This Row],[Sócios]],"Não encontrada",0)</f>
        <v>Ricardo Matoso Almeida, Ney Campolina Ferreira, Maria Alice Barbosa Duarte, Márcio Campolina Ferreira, Maisa Maria Matoso Almeida Ferraz e Heleno Geraldo Campolina Ferreira</v>
      </c>
      <c r="G13" s="40" t="str">
        <f>_xlfn.XLOOKUP(A13,Table210[[#This Row],[Processo SEI! do PARF]],Table210[[#This Row],[Decisão final (sanção aplicada)]],"Não encontrada",0)</f>
        <v xml:space="preserve">Recomposição do erário, em favor da Procuradoria-Geral de Justiça do Estado de Minas Gerais, no valor de R$ 10.689,73 </v>
      </c>
      <c r="H13" s="2" t="str">
        <f>_xlfn.XLOOKUP(A13,Table210[[#This Row],[Processo SEI! do PARF]],Table210[[#This Row],[Link da publicação da decisão no DOMP]],"Não encontrada",0)</f>
        <v>https://www.mpmg.mp.br/diariooficial/DO-20240320.PDF</v>
      </c>
      <c r="I13" s="2" t="str">
        <f>_xlfn.XLOOKUP(A13,Table210[[#This Row],[Processo SEI! do PARF]],Table210[[#This Row],[Punição de suspensão ou impedimento?]],"Não encontrada",0)</f>
        <v>Não</v>
      </c>
      <c r="J13" s="3">
        <f>_xlfn.XLOOKUP(A13,Table210[[#This Row],[Processo SEI! do PARF]],Table210[[#This Row],[Data de trânsito em julgado e conclusão do processo na CPARF]],"Não encontrada",0)</f>
        <v>45359</v>
      </c>
    </row>
    <row r="14" spans="1:10" ht="45" x14ac:dyDescent="0.25">
      <c r="A14" s="2" t="s">
        <v>234</v>
      </c>
      <c r="B14" s="2" t="str">
        <f>_xlfn.XLOOKUP(A14,Table210[[#This Row],[Processo SEI! do PARF]],Table210[[#This Row],[CNPJ/CPF]],"Não encontrada",0)</f>
        <v>03.539.398/0001-27</v>
      </c>
      <c r="C14" s="2" t="str">
        <f>_xlfn.XLOOKUP(A14,Table210[[#This Row],[Processo SEI! do PARF]],Table210[[#This Row],[Nome Fantasia]],"Não encontrado",0)</f>
        <v>NA</v>
      </c>
      <c r="D14" s="2" t="str">
        <f>_xlfn.XLOOKUP(A14,Table210[[#This Row],[Processo SEI! do PARF]],Table210[[#This Row],[Nome Social]],"Não encontrada",0)</f>
        <v xml:space="preserve"> Elevadores Milênio Ltda.-EPP</v>
      </c>
      <c r="E14" s="2" t="str">
        <f>_xlfn.XLOOKUP(A14,'PARF - Atualizada'!A14,'PARF - Atualizada'!E14,"Não encontrado",0)</f>
        <v>Instalação, manutenção, reparos, modernização e reformas de elevadores</v>
      </c>
      <c r="F14" s="2" t="str">
        <f>_xlfn.XLOOKUP(A14,Table210[[#This Row],[Processo SEI! do PARF]],Table210[[#This Row],[Sócios]],"Não encontrada",0)</f>
        <v>Ornelino Conceição de Sousa e Marcelo Aguiar de Sousa</v>
      </c>
      <c r="G14" s="7" t="str">
        <f>_xlfn.XLOOKUP(A14,Table210[[#This Row],[Processo SEI! do PARF]],Table210[[#This Row],[Decisão final (sanção aplicada)]],"Não encontrada",0)</f>
        <v>Multa compensatória no valor de 83.469,56 cumulada com a penalidade de impedimento de licitar e contratar com a Administração, pelo prazo de 02 (dois) anos.</v>
      </c>
      <c r="H14" s="2" t="str">
        <f>_xlfn.XLOOKUP(A14,Table210[[#This Row],[Processo SEI! do PARF]],Table210[[#This Row],[Link da publicação da decisão no DOMP]],"Não encontrada",0)</f>
        <v>https://www.mpmg.mp.br/diariooficial/DO-20260109.PDF</v>
      </c>
      <c r="I14" s="2" t="str">
        <f>_xlfn.XLOOKUP(A14,Table210[[#This Row],[Processo SEI! do PARF]],Table210[[#This Row],[Punição de suspensão ou impedimento?]],"Não encontrada",0)</f>
        <v>Sim</v>
      </c>
      <c r="J14" s="3">
        <f>_xlfn.XLOOKUP(A14,Table210[[#This Row],[Processo SEI! do PARF]],Table210[[#This Row],[Data de trânsito em julgado e conclusão do processo na CPARF]],"Não encontrada",0)</f>
        <v>0</v>
      </c>
    </row>
    <row r="15" spans="1:10" ht="60" x14ac:dyDescent="0.25">
      <c r="A15" s="2" t="s">
        <v>246</v>
      </c>
      <c r="B15" s="2" t="str">
        <f>_xlfn.XLOOKUP(A15,Table210[[#This Row],[Processo SEI! do PARF]],Table210[[#This Row],[CNPJ/CPF]],"Não encontrada",0)</f>
        <v>21.286.361/0001-16</v>
      </c>
      <c r="C15" s="2" t="str">
        <f>_xlfn.XLOOKUP(A15,Table210[[#This Row],[Processo SEI! do PARF]],Table210[[#This Row],[Nome Fantasia]],"Não encontrado",0)</f>
        <v>NA</v>
      </c>
      <c r="D15" s="2" t="str">
        <f>_xlfn.XLOOKUP(A15,Table210[[#This Row],[Processo SEI! do PARF]],Table210[[#This Row],[Nome Social]],"Não encontrada",0)</f>
        <v>Jéssica dos Santos Soares Fonseca 10870220616-ME</v>
      </c>
      <c r="E15" s="2" t="str">
        <f>_xlfn.XLOOKUP(A15,'PARF - Atualizada'!A15,'PARF - Atualizada'!E15,"Não encontrado",0)</f>
        <v>Comércio varejista de diversos itens, inclusive utensílios para cozinha.</v>
      </c>
      <c r="F15" s="2" t="str">
        <f>_xlfn.XLOOKUP(A15,Table210[[#This Row],[Processo SEI! do PARF]],Table210[[#This Row],[Sócios]],"Não encontrada",0)</f>
        <v>Jessica dos santos Fonseca</v>
      </c>
      <c r="G15" s="40" t="str">
        <f>_xlfn.XLOOKUP(A15,Table210[[#This Row],[Processo SEI! do PARF]],Table210[[#This Row],[Decisão final (sanção aplicada)]],"Não encontrada",0)</f>
        <v>Multa correspondente a R$ 4.473,52, sendo R$ 4.417,75 a título de multa compensatória e R$ 55,77 a título de multa moratória, cumulada impedimento de licitar e contratar com o Poder Público pelo prazo de 1 ano</v>
      </c>
      <c r="H15" s="2" t="str">
        <f>_xlfn.XLOOKUP(A15,Table210[[#This Row],[Processo SEI! do PARF]],Table210[[#This Row],[Link da publicação da decisão no DOMP]],"Não encontrada",0)</f>
        <v>https://www.mpmg.mp.br/diariooficial/DO-20240322.PDF</v>
      </c>
      <c r="I15" s="2" t="str">
        <f>_xlfn.XLOOKUP(A15,Table210[[#This Row],[Processo SEI! do PARF]],Table210[[#This Row],[Punição de suspensão ou impedimento?]],"Não encontrada",0)</f>
        <v>Sim</v>
      </c>
      <c r="J15" s="3">
        <f>_xlfn.XLOOKUP(A15,Table210[[#This Row],[Processo SEI! do PARF]],Table210[[#This Row],[Data de trânsito em julgado e conclusão do processo na CPARF]],"Não encontrada",0)</f>
        <v>45359</v>
      </c>
    </row>
    <row r="16" spans="1:10" ht="63.75" customHeight="1" x14ac:dyDescent="0.25">
      <c r="A16" s="2" t="s">
        <v>257</v>
      </c>
      <c r="B16" s="2" t="str">
        <f>_xlfn.XLOOKUP(A16,Table210[[#This Row],[Processo SEI! do PARF]],Table210[[#This Row],[CNPJ/CPF]],"Não encontrada",0)</f>
        <v>99.999.990/1092-71</v>
      </c>
      <c r="C16" s="2" t="str">
        <f>_xlfn.XLOOKUP(A16,Table210[[#This Row],[Processo SEI! do PARF]],Table210[[#This Row],[Nome Fantasia]],"Não encontrado",0)</f>
        <v>Raedarius M8 SDN BHD</v>
      </c>
      <c r="D16" s="2" t="str">
        <f>_xlfn.XLOOKUP(A16,Table210[[#This Row],[Processo SEI! do PARF]],Table210[[#This Row],[Nome Social]],"Não encontrada",0)</f>
        <v>Raedarius M8 SDN BHD</v>
      </c>
      <c r="E16" s="2" t="str">
        <f>_xlfn.XLOOKUP(A16,'PARF - Atualizada'!A16,'PARF - Atualizada'!E16,"Não encontrado",0)</f>
        <v>Serviços relacionados à informação, comunicação e tecnologia (ICT)</v>
      </c>
      <c r="F16" s="2" t="str">
        <f>_xlfn.XLOOKUP(A16,Table210[[#This Row],[Processo SEI! do PARF]],Table210[[#This Row],[Sócios]],"Não encontrada",0)</f>
        <v>Nurfazreen Hazrina Binti Rahim, Christoph Diekhofer,Edgar Adolf Bucheli</v>
      </c>
      <c r="G16" s="7" t="str">
        <f>_xlfn.XLOOKUP(A16,Table210[[#This Row],[Processo SEI! do PARF]],Table210[[#This Row],[Decisão final (sanção aplicada)]],"Não encontrada",0)</f>
        <v xml:space="preserve">Multa compensatória correspondente a R$ 469.554,78 </v>
      </c>
      <c r="H16" s="2" t="str">
        <f>_xlfn.XLOOKUP(A16,Table210[[#This Row],[Processo SEI! do PARF]],Table210[[#This Row],[Link da publicação da decisão no DOMP]],"Não encontrada",0)</f>
        <v>https://www.mpmg.mp.br/diariooficial/DO-20240417.PDF</v>
      </c>
      <c r="I16" s="2" t="str">
        <f>_xlfn.XLOOKUP(A16,Table210[[#This Row],[Processo SEI! do PARF]],Table210[[#This Row],[Punição de suspensão ou impedimento?]],"Não encontrada",0)</f>
        <v>Não</v>
      </c>
      <c r="J16" s="3">
        <f>_xlfn.XLOOKUP(A16,Table210[[#This Row],[Processo SEI! do PARF]],Table210[[#This Row],[Data de trânsito em julgado e conclusão do processo na CPARF]],"Não encontrada",0)</f>
        <v>45710</v>
      </c>
    </row>
    <row r="17" spans="1:10" ht="45" x14ac:dyDescent="0.25">
      <c r="A17" s="2" t="s">
        <v>267</v>
      </c>
      <c r="B17" s="2" t="str">
        <f>_xlfn.XLOOKUP(A17,Table210[[#This Row],[Processo SEI! do PARF]],Table210[[#This Row],[CNPJ/CPF]],"Não encontrada",0)</f>
        <v>02.558.157/0001-62</v>
      </c>
      <c r="C17" s="2" t="str">
        <f>_xlfn.XLOOKUP(A17,Table210[[#This Row],[Processo SEI! do PARF]],Table210[[#This Row],[Nome Fantasia]],"Não encontrado",0)</f>
        <v>NA</v>
      </c>
      <c r="D17" s="2" t="str">
        <f>_xlfn.XLOOKUP(A17,Table210[[#This Row],[Processo SEI! do PARF]],Table210[[#This Row],[Nome Social]],"Não encontrada",0)</f>
        <v>Telefônica Brasil S.A.</v>
      </c>
      <c r="E17" s="2" t="str">
        <f>_xlfn.XLOOKUP(A17,'PARF - Atualizada'!A17,'PARF - Atualizada'!E17,"Não encontrado",0)</f>
        <v>Telecomunicação</v>
      </c>
      <c r="F17" s="2" t="str">
        <f>_xlfn.XLOOKUP(A17,Table210[[#This Row],[Processo SEI! do PARF]],Table210[[#This Row],[Sócios]],"Não encontrada",0)</f>
        <v>Carlota Braga de Assis Lima; Margareth da Rocha Passos Medina Rangel</v>
      </c>
      <c r="G17" s="2">
        <f>_xlfn.XLOOKUP(A17,Table210[[#This Row],[Processo SEI! do PARF]],Table210[[#This Row],[Decisão final (sanção aplicada)]],"Não encontrada",0)</f>
        <v>0</v>
      </c>
      <c r="H17" s="2">
        <f>_xlfn.XLOOKUP(A17,Table210[[#This Row],[Processo SEI! do PARF]],Table210[[#This Row],[Link da publicação da decisão no DOMP]],"Não encontrada",0)</f>
        <v>0</v>
      </c>
      <c r="I17" s="2">
        <f>_xlfn.XLOOKUP(A17,Table210[[#This Row],[Processo SEI! do PARF]],Table210[[#This Row],[Punição de suspensão ou impedimento?]],"Não encontrada",0)</f>
        <v>0</v>
      </c>
      <c r="J17" s="3">
        <f>_xlfn.XLOOKUP(A17,Table210[[#This Row],[Processo SEI! do PARF]],Table210[[#This Row],[Data de trânsito em julgado e conclusão do processo na CPARF]],"Não encontrada",0)</f>
        <v>0</v>
      </c>
    </row>
    <row r="18" spans="1:10" ht="90" x14ac:dyDescent="0.25">
      <c r="A18" s="2" t="s">
        <v>278</v>
      </c>
      <c r="B18" s="2" t="str">
        <f>_xlfn.XLOOKUP(A18,Table210[[#This Row],[Processo SEI! do PARF]],Table210[[#This Row],[CNPJ/CPF]],"Não encontrada",0)</f>
        <v>02.755.159/0001-41</v>
      </c>
      <c r="C18" s="2" t="str">
        <f>_xlfn.XLOOKUP(A18,Table210[[#This Row],[Processo SEI! do PARF]],Table210[[#This Row],[Nome Fantasia]],"Não encontrado",0)</f>
        <v>NA</v>
      </c>
      <c r="D18" s="2" t="str">
        <f>_xlfn.XLOOKUP(A18,Table210[[#This Row],[Processo SEI! do PARF]],Table210[[#This Row],[Nome Social]],"Não encontrada",0)</f>
        <v>SEME Serviços Especializados em Manutenção de Elevadores Ltda.-EPP</v>
      </c>
      <c r="E18" s="2" t="str">
        <f>_xlfn.XLOOKUP(A18,'PARF - Atualizada'!A18,'PARF - Atualizada'!E18,"Não encontrado",0)</f>
        <v>Prestação de serviços técnico, manutenção e modernização em elevadores, escadas rolantes e esteiras o comércio de peças exclusivo para clientes da empresa.</v>
      </c>
      <c r="F18" s="2" t="str">
        <f>_xlfn.XLOOKUP(A18,Table210[[#This Row],[Processo SEI! do PARF]],Table210[[#This Row],[Sócios]],"Não encontrada",0)</f>
        <v>Ciro Tadeu de Souza Marques; Sergio Dalvi; Carmo Rodrigues da Costa</v>
      </c>
      <c r="G18" s="40" t="str">
        <f>_xlfn.XLOOKUP(A18,Table210[[#This Row],[Processo SEI! do PARF]],Table210[[#This Row],[Decisão final (sanção aplicada)]],"Não encontrada",0)</f>
        <v>Multa compensatória correspondente a R$14.187,60, cumulada com suspensão temporária de participação em licitação e impedimento de contratar com a Administração, pelo prazo de 2 (dois) anos</v>
      </c>
      <c r="H18" s="2" t="str">
        <f>_xlfn.XLOOKUP(A18,Table210[[#This Row],[Processo SEI! do PARF]],Table210[[#This Row],[Link da publicação da decisão no DOMP]],"Não encontrada",0)</f>
        <v>https://www.mpmg.mp.br/diariooficial/DO-20250516.PDF</v>
      </c>
      <c r="I18" s="2" t="str">
        <f>_xlfn.XLOOKUP(A18,Table210[[#This Row],[Processo SEI! do PARF]],Table210[[#This Row],[Punição de suspensão ou impedimento?]],"Não encontrada",0)</f>
        <v>Sim</v>
      </c>
      <c r="J18" s="3">
        <f>_xlfn.XLOOKUP(A18,Table210[[#This Row],[Processo SEI! do PARF]],Table210[[#This Row],[Data de trânsito em julgado e conclusão do processo na CPARF]],"Não encontrada",0)</f>
        <v>45790</v>
      </c>
    </row>
    <row r="19" spans="1:10" ht="30" x14ac:dyDescent="0.25">
      <c r="A19" s="2" t="s">
        <v>288</v>
      </c>
      <c r="B19" s="2" t="str">
        <f>_xlfn.XLOOKUP(A19,Table210[[#This Row],[Processo SEI! do PARF]],Table210[[#This Row],[CNPJ/CPF]],"Não encontrada",0)</f>
        <v>476.771.636-53 e 708.782.006-06</v>
      </c>
      <c r="C19" s="2" t="str">
        <f>_xlfn.XLOOKUP(A19,Table210[[#This Row],[Processo SEI! do PARF]],Table210[[#This Row],[Nome Fantasia]],"Não encontrado",0)</f>
        <v>NA</v>
      </c>
      <c r="D19" s="2" t="str">
        <f>_xlfn.XLOOKUP(A19,Table210[[#This Row],[Processo SEI! do PARF]],Table210[[#This Row],[Nome Social]],"Não encontrada",0)</f>
        <v>Evani de Fátima Sousa Ávila e Cláudio Antônio de Ávila</v>
      </c>
      <c r="E19" s="2" t="str">
        <f>_xlfn.XLOOKUP(A19,'PARF - Atualizada'!A19,'PARF - Atualizada'!E19,"Não encontrado",0)</f>
        <v>Aluguel de imóvel próprio (Pessoa Física)</v>
      </c>
      <c r="F19" s="2" t="str">
        <f>_xlfn.XLOOKUP(A19,Table210[[#This Row],[Processo SEI! do PARF]],Table210[[#This Row],[Sócios]],"Não encontrada",0)</f>
        <v>NA</v>
      </c>
      <c r="G19" s="40" t="str">
        <f>_xlfn.XLOOKUP(A19,Table210[[#This Row],[Processo SEI! do PARF]],Table210[[#This Row],[Decisão final (sanção aplicada)]],"Não encontrada",0)</f>
        <v>Multa compensatória correspondente a R$ 21.750,00</v>
      </c>
      <c r="H19" s="2" t="str">
        <f>_xlfn.XLOOKUP(A19,Table210[[#This Row],[Processo SEI! do PARF]],Table210[[#This Row],[Link da publicação da decisão no DOMP]],"Não encontrada",0)</f>
        <v>https://www.mpmg.mp.br/diariooficial/DO-20231101.PDF</v>
      </c>
      <c r="I19" s="2" t="str">
        <f>_xlfn.XLOOKUP(A19,Table210[[#This Row],[Processo SEI! do PARF]],Table210[[#This Row],[Punição de suspensão ou impedimento?]],"Não encontrada",0)</f>
        <v>Não</v>
      </c>
      <c r="J19" s="3">
        <f>_xlfn.XLOOKUP(A19,Table210[[#This Row],[Processo SEI! do PARF]],Table210[[#This Row],[Data de trânsito em julgado e conclusão do processo na CPARF]],"Não encontrada",0)</f>
        <v>45168</v>
      </c>
    </row>
    <row r="20" spans="1:10" ht="99" customHeight="1" x14ac:dyDescent="0.25">
      <c r="A20" s="2" t="s">
        <v>297</v>
      </c>
      <c r="B20" s="2" t="str">
        <f>_xlfn.XLOOKUP(A20,Table210[[#This Row],[Processo SEI! do PARF]],Table210[[#This Row],[CNPJ/CPF]],"Não encontrada",0)</f>
        <v>76.535.764/0001-43</v>
      </c>
      <c r="C20" s="2" t="str">
        <f>_xlfn.XLOOKUP(A20,Table210[[#This Row],[Processo SEI! do PARF]],Table210[[#This Row],[Nome Fantasia]],"Não encontrado",0)</f>
        <v>Oi</v>
      </c>
      <c r="D20" s="2" t="str">
        <f>_xlfn.XLOOKUP(A20,Table210[[#This Row],[Processo SEI! do PARF]],Table210[[#This Row],[Nome Social]],"Não encontrada",0)</f>
        <v>Oi S/A Em Recuperação Judicial</v>
      </c>
      <c r="E20" s="2" t="str">
        <f>_xlfn.XLOOKUP(A20,'PARF - Atualizada'!A20,'PARF - Atualizada'!E20,"Não encontrado",0)</f>
        <v>Internet</v>
      </c>
      <c r="F20" s="2" t="str">
        <f>_xlfn.XLOOKUP(A20,Table210[[#This Row],[Processo SEI! do PARF]],Table210[[#This Row],[Sócios]],"Não encontrada",0)</f>
        <v>Mitsuo Orlando Nonaka e Eduardo Camargos Lopes Batista</v>
      </c>
      <c r="G20" s="40" t="str">
        <f>_xlfn.XLOOKUP(A20,Table210[[#This Row],[Processo SEI! do PARF]],Table210[[#This Row],[Decisão final (sanção aplicada)]],"Não encontrada",0)</f>
        <v>Multa moratória no valor de R$ 17.953,66</v>
      </c>
      <c r="H20" s="2" t="str">
        <f>_xlfn.XLOOKUP(A20,Table210[[#This Row],[Processo SEI! do PARF]],Table210[[#This Row],[Link da publicação da decisão no DOMP]],"Não encontrada",0)</f>
        <v>https://www.mpmg.mp.br/diariooficial/DO-20230825.PDF</v>
      </c>
      <c r="I20" s="2" t="str">
        <f>_xlfn.XLOOKUP(A20,Table210[[#This Row],[Processo SEI! do PARF]],Table210[[#This Row],[Punição de suspensão ou impedimento?]],"Não encontrada",0)</f>
        <v>Não</v>
      </c>
      <c r="J20" s="3">
        <f>_xlfn.XLOOKUP(A20,Table210[[#This Row],[Processo SEI! do PARF]],Table210[[#This Row],[Data de trânsito em julgado e conclusão do processo na CPARF]],"Não encontrada",0)</f>
        <v>45154</v>
      </c>
    </row>
    <row r="21" spans="1:10" ht="45" x14ac:dyDescent="0.25">
      <c r="A21" s="2" t="s">
        <v>308</v>
      </c>
      <c r="B21" s="2" t="str">
        <f>_xlfn.XLOOKUP(A21,Table210[[#This Row],[Processo SEI! do PARF]],Table210[[#This Row],[CNPJ/CPF]],"Não encontrada",0)</f>
        <v>10.205.116/0001-10</v>
      </c>
      <c r="C21" s="2" t="str">
        <f>_xlfn.XLOOKUP(A21,Table210[[#This Row],[Processo SEI! do PARF]],Table210[[#This Row],[Nome Fantasia]],"Não encontrado",0)</f>
        <v>NA</v>
      </c>
      <c r="D21" s="2" t="str">
        <f>_xlfn.XLOOKUP(A21,Table210[[#This Row],[Processo SEI! do PARF]],Table210[[#This Row],[Nome Social]],"Não encontrada",0)</f>
        <v>Comércio Silveira Atacadista de Móveis Mogi Mirim - Ltda</v>
      </c>
      <c r="E21" s="2" t="str">
        <f>_xlfn.XLOOKUP(A21,'PARF - Atualizada'!A21,'PARF - Atualizada'!E21,"Não encontrado",0)</f>
        <v>Comércio atacadista de móveis e artigos de colchoaria</v>
      </c>
      <c r="F21" s="2" t="str">
        <f>_xlfn.XLOOKUP(A21,Table210[[#This Row],[Processo SEI! do PARF]],Table210[[#This Row],[Sócios]],"Não encontrada",0)</f>
        <v>Rafael Henrique Silveira</v>
      </c>
      <c r="G21" s="40" t="str">
        <f>_xlfn.XLOOKUP(A21,Table210[[#This Row],[Processo SEI! do PARF]],Table210[[#This Row],[Decisão final (sanção aplicada)]],"Não encontrada",0)</f>
        <v>Multa moratória no valor de R$ 49.691,31</v>
      </c>
      <c r="H21" s="2" t="str">
        <f>_xlfn.XLOOKUP(A21,Table210[[#This Row],[Processo SEI! do PARF]],Table210[[#This Row],[Link da publicação da decisão no DOMP]],"Não encontrada",0)</f>
        <v>https://www.mpmg.mp.br/diariooficial/DO-20250208.PDF</v>
      </c>
      <c r="I21" s="2" t="str">
        <f>_xlfn.XLOOKUP(A21,Table210[[#This Row],[Processo SEI! do PARF]],Table210[[#This Row],[Punição de suspensão ou impedimento?]],"Não encontrada",0)</f>
        <v>Não</v>
      </c>
      <c r="J21" s="3">
        <f>_xlfn.XLOOKUP(A21,Table210[[#This Row],[Processo SEI! do PARF]],Table210[[#This Row],[Data de trânsito em julgado e conclusão do processo na CPARF]],"Não encontrada",0)</f>
        <v>45685</v>
      </c>
    </row>
    <row r="22" spans="1:10" ht="45" x14ac:dyDescent="0.25">
      <c r="A22" s="2" t="s">
        <v>318</v>
      </c>
      <c r="B22" s="2" t="str">
        <f>_xlfn.XLOOKUP(A22,Table210[[#This Row],[Processo SEI! do PARF]],Table210[[#This Row],[CNPJ/CPF]],"Não encontrada",0)</f>
        <v>18.132.510/0001-88</v>
      </c>
      <c r="C22" s="2" t="str">
        <f>_xlfn.XLOOKUP(A22,Table210[[#This Row],[Processo SEI! do PARF]],Table210[[#This Row],[Nome Fantasia]],"Não encontrado",0)</f>
        <v>Somae Eletroferragens</v>
      </c>
      <c r="D22" s="2" t="str">
        <f>_xlfn.XLOOKUP(A22,Table210[[#This Row],[Processo SEI! do PARF]],Table210[[#This Row],[Nome Social]],"Não encontrada",0)</f>
        <v>Marcelo Eustáquio de Oliveira Ltda.</v>
      </c>
      <c r="E22" s="2" t="str">
        <f>_xlfn.XLOOKUP(A22,'PARF - Atualizada'!A22,'PARF - Atualizada'!E22,"Não encontrado",0)</f>
        <v xml:space="preserve">Comércio de eletrodoméstico  e eletrônicos, ferramentas, etc. </v>
      </c>
      <c r="F22" s="2" t="str">
        <f>_xlfn.XLOOKUP(A22,Table210[[#This Row],[Processo SEI! do PARF]],Table210[[#This Row],[Sócios]],"Não encontrada",0)</f>
        <v>Marcelo Eustáquio de Oliveira</v>
      </c>
      <c r="G22" s="7" t="str">
        <f>_xlfn.XLOOKUP(A22,Table210[[#This Row],[Processo SEI! do PARF]],Table210[[#This Row],[Decisão final (sanção aplicada)]],"Não encontrada",0)</f>
        <v>Multa compensatória no valor de R$ 13.140,00. Em juízo de retratação, a penalidade de impedimento de licitar e contratar com a Administração foi decotada</v>
      </c>
      <c r="H22" s="2" t="str">
        <f>_xlfn.XLOOKUP(A22,Table210[[#This Row],[Processo SEI! do PARF]],Table210[[#This Row],[Link da publicação da decisão no DOMP]],"Não encontrada",0)</f>
        <v>https://www.mpmg.mp.br/diariooficial/DO-20251025.PDF</v>
      </c>
      <c r="I22" s="2" t="str">
        <f>_xlfn.XLOOKUP(A22,Table210[[#This Row],[Processo SEI! do PARF]],Table210[[#This Row],[Punição de suspensão ou impedimento?]],"Não encontrada",0)</f>
        <v>Não</v>
      </c>
      <c r="J22" s="3">
        <f>_xlfn.XLOOKUP(A22,Table210[[#This Row],[Processo SEI! do PARF]],Table210[[#This Row],[Data de trânsito em julgado e conclusão do processo na CPARF]],"Não encontrada",0)</f>
        <v>0</v>
      </c>
    </row>
    <row r="23" spans="1:10" ht="45" x14ac:dyDescent="0.25">
      <c r="A23" s="2" t="s">
        <v>331</v>
      </c>
      <c r="B23" s="2" t="str">
        <f>_xlfn.XLOOKUP(A23,Table210[[#This Row],[Processo SEI! do PARF]],Table210[[#This Row],[CNPJ/CPF]],"Não encontrada",0)</f>
        <v>06.301.115/0001-00</v>
      </c>
      <c r="C23" s="2" t="str">
        <f>_xlfn.XLOOKUP(A23,Table210[[#This Row],[Processo SEI! do PARF]],Table210[[#This Row],[Nome Fantasia]],"Não encontrado",0)</f>
        <v>NA</v>
      </c>
      <c r="D23" s="2" t="str">
        <f>_xlfn.XLOOKUP(A23,Table210[[#This Row],[Processo SEI! do PARF]],Table210[[#This Row],[Nome Social]],"Não encontrada",0)</f>
        <v>Eficácia Projetos e Consultoria Ltda.</v>
      </c>
      <c r="E23" s="2" t="str">
        <f>_xlfn.XLOOKUP(A23,'PARF - Atualizada'!A23,'PARF - Atualizada'!E23,"Não encontrado",0)</f>
        <v>Serviços de Engenharia</v>
      </c>
      <c r="F23" s="2" t="str">
        <f>_xlfn.XLOOKUP(A23,Table210[[#This Row],[Processo SEI! do PARF]],Table210[[#This Row],[Sócios]],"Não encontrada",0)</f>
        <v>Fábio José Maciel de Oliveira e Fabrício Silva Lima</v>
      </c>
      <c r="G23" s="40" t="str">
        <f>_xlfn.XLOOKUP(A23,Table210[[#This Row],[Processo SEI! do PARF]],Table210[[#This Row],[Decisão final (sanção aplicada)]],"Não encontrada",0)</f>
        <v xml:space="preserve">Multa moratória no valor de R$ 21.981,62 </v>
      </c>
      <c r="H23" s="2" t="str">
        <f>_xlfn.XLOOKUP(A23,Table210[[#This Row],[Processo SEI! do PARF]],Table210[[#This Row],[Link da publicação da decisão no DOMP]],"Não encontrada",0)</f>
        <v>https://www.mpmg.mp.br/diariooficial/DO-20240813.PDF</v>
      </c>
      <c r="I23" s="2" t="str">
        <f>_xlfn.XLOOKUP(A23,Table210[[#This Row],[Processo SEI! do PARF]],Table210[[#This Row],[Punição de suspensão ou impedimento?]],"Não encontrada",0)</f>
        <v>Não</v>
      </c>
      <c r="J23" s="3">
        <f>_xlfn.XLOOKUP(A23,Table210[[#This Row],[Processo SEI! do PARF]],Table210[[#This Row],[Data de trânsito em julgado e conclusão do processo na CPARF]],"Não encontrada",0)</f>
        <v>45503</v>
      </c>
    </row>
    <row r="24" spans="1:10" ht="45" x14ac:dyDescent="0.25">
      <c r="A24" s="2" t="s">
        <v>342</v>
      </c>
      <c r="B24" s="2" t="str">
        <f>_xlfn.XLOOKUP(A24,Table210[[#This Row],[Processo SEI! do PARF]],Table210[[#This Row],[CNPJ/CPF]],"Não encontrada",0)</f>
        <v>17.501.123/0001-09</v>
      </c>
      <c r="C24" s="2" t="str">
        <f>_xlfn.XLOOKUP(A24,Table210[[#This Row],[Processo SEI! do PARF]],Table210[[#This Row],[Nome Fantasia]],"Não encontrado",0)</f>
        <v>NA</v>
      </c>
      <c r="D24" s="2" t="str">
        <f>_xlfn.XLOOKUP(A24,Table210[[#This Row],[Processo SEI! do PARF]],Table210[[#This Row],[Nome Social]],"Não encontrada",0)</f>
        <v xml:space="preserve"> Acrilades Placas Ltda -ME</v>
      </c>
      <c r="E24" s="2" t="str">
        <f>_xlfn.XLOOKUP(A24,'PARF - Atualizada'!A24,'PARF - Atualizada'!E24,"Não encontrado",0)</f>
        <v>Fabricação de letras, letreiros e placas de qualquer material, exceto luminosos</v>
      </c>
      <c r="F24" s="2" t="str">
        <f>_xlfn.XLOOKUP(A24,Table210[[#This Row],[Processo SEI! do PARF]],Table210[[#This Row],[Sócios]],"Não encontrada",0)</f>
        <v>Adis Francisco dos Santos e  Selandia Duarte de Souza</v>
      </c>
      <c r="G24" s="2">
        <f>_xlfn.XLOOKUP(A24,Table210[[#This Row],[Processo SEI! do PARF]],Table210[[#This Row],[Decisão final (sanção aplicada)]],"Não encontrada",0)</f>
        <v>0</v>
      </c>
      <c r="H24" s="2">
        <f>_xlfn.XLOOKUP(A24,Table210[[#This Row],[Processo SEI! do PARF]],Table210[[#This Row],[Link da publicação da decisão no DOMP]],"Não encontrada",0)</f>
        <v>0</v>
      </c>
      <c r="I24" s="2">
        <f>_xlfn.XLOOKUP(A24,Table210[[#This Row],[Processo SEI! do PARF]],Table210[[#This Row],[Punição de suspensão ou impedimento?]],"Não encontrada",0)</f>
        <v>0</v>
      </c>
      <c r="J24" s="3">
        <f>_xlfn.XLOOKUP(A24,Table210[[#This Row],[Processo SEI! do PARF]],Table210[[#This Row],[Data de trânsito em julgado e conclusão do processo na CPARF]],"Não encontrada",0)</f>
        <v>0</v>
      </c>
    </row>
    <row r="25" spans="1:10" ht="45" x14ac:dyDescent="0.25">
      <c r="A25" s="2" t="s">
        <v>351</v>
      </c>
      <c r="B25" s="2" t="str">
        <f>_xlfn.XLOOKUP(A25,Table210[[#This Row],[Processo SEI! do PARF]],Table210[[#This Row],[CNPJ/CPF]],"Não encontrada",0)</f>
        <v>18.720.938/0001-41</v>
      </c>
      <c r="C25" s="2" t="str">
        <f>_xlfn.XLOOKUP(A25,Table210[[#This Row],[Processo SEI! do PARF]],Table210[[#This Row],[Nome Fantasia]],"Não encontrado",0)</f>
        <v>NA</v>
      </c>
      <c r="D25" s="2" t="str">
        <f>_xlfn.XLOOKUP(A25,Table210[[#This Row],[Processo SEI! do PARF]],Table210[[#This Row],[Nome Social]],"Não encontrada",0)</f>
        <v>Fundação de Desenvolvimento da Pesquisa-FUNDEP</v>
      </c>
      <c r="E25" s="2" t="str">
        <f>_xlfn.XLOOKUP(A25,'PARF - Atualizada'!A25,'PARF - Atualizada'!E25,"Não encontrado",0)</f>
        <v>Administração pública em geral</v>
      </c>
      <c r="F25" s="2" t="str">
        <f>_xlfn.XLOOKUP(A25,Table210[[#This Row],[Processo SEI! do PARF]],Table210[[#This Row],[Sócios]],"Não encontrada",0)</f>
        <v>NA</v>
      </c>
      <c r="G25" s="40" t="str">
        <f>_xlfn.XLOOKUP(A25,Table210[[#This Row],[Processo SEI! do PARF]],Table210[[#This Row],[Decisão final (sanção aplicada)]],"Não encontrada",0)</f>
        <v>Acolhimento integral das justificativas apresentadas pela parte processada e arquivamento do feito</v>
      </c>
      <c r="H25" s="2" t="str">
        <f>_xlfn.XLOOKUP(A25,Table210[[#This Row],[Processo SEI! do PARF]],Table210[[#This Row],[Link da publicação da decisão no DOMP]],"Não encontrada",0)</f>
        <v>https://www.mpmg.mp.br/diariooficial/DO-20240402.PDF</v>
      </c>
      <c r="I25" s="2" t="str">
        <f>_xlfn.XLOOKUP(A25,Table210[[#This Row],[Processo SEI! do PARF]],Table210[[#This Row],[Punição de suspensão ou impedimento?]],"Não encontrada",0)</f>
        <v>Não</v>
      </c>
      <c r="J25" s="3">
        <f>_xlfn.XLOOKUP(A25,Table210[[#This Row],[Processo SEI! do PARF]],Table210[[#This Row],[Data de trânsito em julgado e conclusão do processo na CPARF]],"Não encontrada",0)</f>
        <v>45358</v>
      </c>
    </row>
    <row r="26" spans="1:10" ht="43.5" customHeight="1" x14ac:dyDescent="0.25">
      <c r="A26" s="2" t="s">
        <v>359</v>
      </c>
      <c r="B26" s="2" t="str">
        <f>_xlfn.XLOOKUP(A26,Table210[[#This Row],[Processo SEI! do PARF]],Table210[[#This Row],[CNPJ/CPF]],"Não encontrada",0)</f>
        <v>04.947.516/0001-07</v>
      </c>
      <c r="C26" s="2" t="str">
        <f>_xlfn.XLOOKUP(A26,Table210[[#This Row],[Processo SEI! do PARF]],Table210[[#This Row],[Nome Fantasia]],"Não encontrado",0)</f>
        <v>NA</v>
      </c>
      <c r="D26" s="2" t="str">
        <f>_xlfn.XLOOKUP(A26,Table210[[#This Row],[Processo SEI! do PARF]],Table210[[#This Row],[Nome Social]],"Não encontrada",0)</f>
        <v>Etera Construções e Isolamentos Ltda​.</v>
      </c>
      <c r="E26" s="2" t="str">
        <f>_xlfn.XLOOKUP(A26,'PARF - Atualizada'!A26,'PARF - Atualizada'!E26,"Não encontrado",0)</f>
        <v>Serviços diversos</v>
      </c>
      <c r="F26" s="2" t="str">
        <f>_xlfn.XLOOKUP(A26,Table210[[#This Row],[Processo SEI! do PARF]],Table210[[#This Row],[Sócios]],"Não encontrada",0)</f>
        <v>Clayton Costa Lima</v>
      </c>
      <c r="G26" s="2">
        <f>_xlfn.XLOOKUP(A26,Table210[[#This Row],[Processo SEI! do PARF]],Table210[[#This Row],[Decisão final (sanção aplicada)]],"Não encontrada",0)</f>
        <v>0</v>
      </c>
      <c r="H26" s="2">
        <f>_xlfn.XLOOKUP(A26,Table210[[#This Row],[Processo SEI! do PARF]],Table210[[#This Row],[Link da publicação da decisão no DOMP]],"Não encontrada",0)</f>
        <v>0</v>
      </c>
      <c r="I26" s="2">
        <f>_xlfn.XLOOKUP(A26,Table210[[#This Row],[Processo SEI! do PARF]],Table210[[#This Row],[Punição de suspensão ou impedimento?]],"Não encontrada",0)</f>
        <v>0</v>
      </c>
      <c r="J26" s="3">
        <f>_xlfn.XLOOKUP(A26,Table210[[#This Row],[Processo SEI! do PARF]],Table210[[#This Row],[Data de trânsito em julgado e conclusão do processo na CPARF]],"Não encontrada",0)</f>
        <v>0</v>
      </c>
    </row>
    <row r="27" spans="1:10" ht="27" customHeight="1" x14ac:dyDescent="0.25">
      <c r="A27" s="2" t="s">
        <v>366</v>
      </c>
      <c r="B27" s="2" t="str">
        <f>_xlfn.XLOOKUP(A27,Table210[[#This Row],[Processo SEI! do PARF]],Table210[[#This Row],[CNPJ/CPF]],"Não encontrada",0)</f>
        <v>02.755.159/0001-41</v>
      </c>
      <c r="C27" s="2" t="str">
        <f>_xlfn.XLOOKUP(A27,Table210[[#This Row],[Processo SEI! do PARF]],Table210[[#This Row],[Nome Fantasia]],"Não encontrado",0)</f>
        <v>NA</v>
      </c>
      <c r="D27" s="2" t="str">
        <f>_xlfn.XLOOKUP(A27,Table210[[#This Row],[Processo SEI! do PARF]],Table210[[#This Row],[Nome Social]],"Não encontrada",0)</f>
        <v>Controle Engenharia Ltda</v>
      </c>
      <c r="E27" s="2" t="str">
        <f>_xlfn.XLOOKUP(A27,'PARF - Atualizada'!A27,'PARF - Atualizada'!E27,"Não encontrado",0)</f>
        <v>Serviços de engenharia</v>
      </c>
      <c r="F27" s="2" t="str">
        <f>_xlfn.XLOOKUP(A27,Table210[[#This Row],[Processo SEI! do PARF]],Table210[[#This Row],[Sócios]],"Não encontrada",0)</f>
        <v>André Rocha Nunes</v>
      </c>
      <c r="G27" s="2">
        <f>_xlfn.XLOOKUP(A27,Table210[[#This Row],[Processo SEI! do PARF]],Table210[[#This Row],[Decisão final (sanção aplicada)]],"Não encontrada",0)</f>
        <v>0</v>
      </c>
      <c r="H27" s="2">
        <f>_xlfn.XLOOKUP(A27,Table210[[#This Row],[Processo SEI! do PARF]],Table210[[#This Row],[Link da publicação da decisão no DOMP]],"Não encontrada",0)</f>
        <v>0</v>
      </c>
      <c r="I27" s="2">
        <f>_xlfn.XLOOKUP(A27,Table210[[#This Row],[Processo SEI! do PARF]],Table210[[#This Row],[Punição de suspensão ou impedimento?]],"Não encontrada",0)</f>
        <v>0</v>
      </c>
      <c r="J27" s="3">
        <f>_xlfn.XLOOKUP(A27,Table210[[#This Row],[Processo SEI! do PARF]],Table210[[#This Row],[Data de trânsito em julgado e conclusão do processo na CPARF]],"Não encontrada",0)</f>
        <v>0</v>
      </c>
    </row>
    <row r="28" spans="1:10" ht="27" customHeight="1" x14ac:dyDescent="0.25">
      <c r="A28" s="2" t="s">
        <v>373</v>
      </c>
      <c r="B28" s="2" t="str">
        <f>_xlfn.XLOOKUP(A28,Table210[[#This Row],[Processo SEI! do PARF]],Table210[[#This Row],[CNPJ/CPF]],"Não encontrada",0)</f>
        <v>28.053.583/0001-38</v>
      </c>
      <c r="C28" s="2" t="str">
        <f>_xlfn.XLOOKUP(A28,Table210[[#This Row],[Processo SEI! do PARF]],Table210[[#This Row],[Nome Fantasia]],"Não encontrado",0)</f>
        <v>NA</v>
      </c>
      <c r="D28" s="2" t="str">
        <f>_xlfn.XLOOKUP(A28,Table210[[#This Row],[Processo SEI! do PARF]],Table210[[#This Row],[Nome Social]],"Não encontrada",0)</f>
        <v>SPR Engenharia e Construção Ltda.</v>
      </c>
      <c r="E28" s="2" t="str">
        <f>_xlfn.XLOOKUP(A28,'PARF - Atualizada'!A28,'PARF - Atualizada'!E28,"Não encontrado",0)</f>
        <v>Construção de edifício</v>
      </c>
      <c r="F28" s="2" t="str">
        <f>_xlfn.XLOOKUP(A28,Table210[[#This Row],[Processo SEI! do PARF]],Table210[[#This Row],[Sócios]],"Não encontrada",0)</f>
        <v>Maria Celina Valadares Gontijo D Aguiar e Paulo Henrique de Oliveira</v>
      </c>
      <c r="G28" s="2">
        <f>_xlfn.XLOOKUP(A28,Table210[[#This Row],[Processo SEI! do PARF]],Table210[[#This Row],[Decisão final (sanção aplicada)]],"Não encontrada",0)</f>
        <v>0</v>
      </c>
      <c r="H28" s="2">
        <f>_xlfn.XLOOKUP(A28,Table210[[#This Row],[Processo SEI! do PARF]],Table210[[#This Row],[Link da publicação da decisão no DOMP]],"Não encontrada",0)</f>
        <v>0</v>
      </c>
      <c r="I28" s="2">
        <f>_xlfn.XLOOKUP(A28,Table210[[#This Row],[Processo SEI! do PARF]],Table210[[#This Row],[Punição de suspensão ou impedimento?]],"Não encontrada",0)</f>
        <v>0</v>
      </c>
      <c r="J28" s="3">
        <f>_xlfn.XLOOKUP(A28,Table210[[#This Row],[Processo SEI! do PARF]],Table210[[#This Row],[Data de trânsito em julgado e conclusão do processo na CPARF]],"Não encontrada",0)</f>
        <v>0</v>
      </c>
    </row>
    <row r="29" spans="1:10" ht="60" x14ac:dyDescent="0.25">
      <c r="A29" s="2" t="s">
        <v>383</v>
      </c>
      <c r="B29" s="2" t="str">
        <f>_xlfn.XLOOKUP(A29,Table210[[#This Row],[Processo SEI! do PARF]],Table210[[#This Row],[CNPJ/CPF]],"Não encontrada",0)</f>
        <v>12.219.645/0001-07</v>
      </c>
      <c r="C29" s="2" t="str">
        <f>_xlfn.XLOOKUP(A29,Table210[[#This Row],[Processo SEI! do PARF]],Table210[[#This Row],[Nome Fantasia]],"Não encontrado",0)</f>
        <v>NA</v>
      </c>
      <c r="D29" s="2" t="str">
        <f>_xlfn.XLOOKUP(A29,Table210[[#This Row],[Processo SEI! do PARF]],Table210[[#This Row],[Nome Social]],"Não encontrada",0)</f>
        <v>Front Estruturas Ltda.</v>
      </c>
      <c r="E29" s="2" t="str">
        <f>_xlfn.XLOOKUP(A29,'PARF - Atualizada'!A29,'PARF - Atualizada'!E29,"Não encontrado",0)</f>
        <v>Comércio, locação, montagem de estruturas metálicas etc.</v>
      </c>
      <c r="F29" s="2" t="str">
        <f>_xlfn.XLOOKUP(A29,Table210[[#This Row],[Processo SEI! do PARF]],Table210[[#This Row],[Sócios]],"Não encontrada",0)</f>
        <v xml:space="preserve"> 
Rita de Cássia Vieira Borges</v>
      </c>
      <c r="G29" s="40" t="str">
        <f>_xlfn.XLOOKUP(A29,Table210[[#This Row],[Processo SEI! do PARF]],Table210[[#This Row],[Decisão final (sanção aplicada)]],"Não encontrada",0)</f>
        <v>Multa compensatória no valor de R$7.000,00 cumulada com suspensão temporária de participação em licitação e impedimento de contratar com a Administração, pelo prazo de 2 (dois) anos</v>
      </c>
      <c r="H29" s="2" t="str">
        <f>_xlfn.XLOOKUP(A29,Table210[[#This Row],[Processo SEI! do PARF]],Table210[[#This Row],[Link da publicação da decisão no DOMP]],"Não encontrada",0)</f>
        <v>https://www.mpmg.mp.br/diariooficial/DO-20240702.PDF</v>
      </c>
      <c r="I29" s="2" t="str">
        <f>_xlfn.XLOOKUP(A29,Table210[[#This Row],[Processo SEI! do PARF]],Table210[[#This Row],[Punição de suspensão ou impedimento?]],"Não encontrada",0)</f>
        <v>Sim</v>
      </c>
      <c r="J29" s="3">
        <f>_xlfn.XLOOKUP(A29,Table210[[#This Row],[Processo SEI! do PARF]],Table210[[#This Row],[Data de trânsito em julgado e conclusão do processo na CPARF]],"Não encontrada",0)</f>
        <v>45468</v>
      </c>
    </row>
    <row r="30" spans="1:10" ht="45" x14ac:dyDescent="0.25">
      <c r="A30" s="2" t="s">
        <v>395</v>
      </c>
      <c r="B30" s="2" t="str">
        <f>_xlfn.XLOOKUP(A30,Table210[[#This Row],[Processo SEI! do PARF]],Table210[[#This Row],[CNPJ/CPF]],"Não encontrada",0)</f>
        <v>47.417.971/0001-03</v>
      </c>
      <c r="C30" s="2" t="str">
        <f>_xlfn.XLOOKUP(A30,Table210[[#This Row],[Processo SEI! do PARF]],Table210[[#This Row],[Nome Fantasia]],"Não encontrado",0)</f>
        <v>NA</v>
      </c>
      <c r="D30" s="2" t="str">
        <f>_xlfn.XLOOKUP(A30,Table210[[#This Row],[Processo SEI! do PARF]],Table210[[#This Row],[Nome Social]],"Não encontrada",0)</f>
        <v>Solflex Comércio e Serviços Ltda.</v>
      </c>
      <c r="E30" s="2" t="str">
        <f>_xlfn.XLOOKUP(A30,'PARF - Atualizada'!A30,'PARF - Atualizada'!E30,"Não encontrado",0)</f>
        <v>Fornecimento de persianas verticais e horizontais e materiais</v>
      </c>
      <c r="F30" s="2" t="str">
        <f>_xlfn.XLOOKUP(A30,Table210[[#This Row],[Processo SEI! do PARF]],Table210[[#This Row],[Sócios]],"Não encontrada",0)</f>
        <v>Luiz Carlos Lima Albani</v>
      </c>
      <c r="G30" s="7" t="str">
        <f>_xlfn.XLOOKUP(A30,Table210[[#This Row],[Processo SEI! do PARF]],Table210[[#This Row],[Decisão final (sanção aplicada)]],"Não encontrada",0)</f>
        <v>Multa compensatória no valor de R$13.113,54</v>
      </c>
      <c r="H30" s="2" t="str">
        <f>_xlfn.XLOOKUP(A30,Table210[[#This Row],[Processo SEI! do PARF]],Table210[[#This Row],[Link da publicação da decisão no DOMP]],"Não encontrada",0)</f>
        <v>https://www.mpmg.mp.br/diariooficial/DO-20260120.PDF</v>
      </c>
      <c r="I30" s="2" t="str">
        <f>_xlfn.XLOOKUP(A30,Table210[[#This Row],[Processo SEI! do PARF]],Table210[[#This Row],[Punição de suspensão ou impedimento?]],"Não encontrada",0)</f>
        <v>Não</v>
      </c>
      <c r="J30" s="3">
        <f>_xlfn.XLOOKUP(A30,Table210[[#This Row],[Processo SEI! do PARF]],Table210[[#This Row],[Data de trânsito em julgado e conclusão do processo na CPARF]],"Não encontrada",0)</f>
        <v>46063</v>
      </c>
    </row>
    <row r="31" spans="1:10" ht="60" x14ac:dyDescent="0.25">
      <c r="A31" s="2" t="s">
        <v>401</v>
      </c>
      <c r="B31" s="2" t="str">
        <f>_xlfn.XLOOKUP(A31,Table210[[#This Row],[Processo SEI! do PARF]],Table210[[#This Row],[CNPJ/CPF]],"Não encontrada",0)</f>
        <v>23.219.028/0001-10</v>
      </c>
      <c r="C31" s="2" t="str">
        <f>_xlfn.XLOOKUP(A31,Table210[[#This Row],[Processo SEI! do PARF]],Table210[[#This Row],[Nome Fantasia]],"Não encontrado",0)</f>
        <v>NA</v>
      </c>
      <c r="D31" s="2" t="str">
        <f>_xlfn.XLOOKUP(A31,Table210[[#This Row],[Processo SEI! do PARF]],Table210[[#This Row],[Nome Social]],"Não encontrada",0)</f>
        <v>Elo Arquitetura e Engenharia Ltda</v>
      </c>
      <c r="E31" s="2" t="str">
        <f>_xlfn.XLOOKUP(A31,'PARF - Atualizada'!A31,'PARF - Atualizada'!E31,"Não encontrado",0)</f>
        <v>Serviços de engenharia</v>
      </c>
      <c r="F31" s="2" t="str">
        <f>_xlfn.XLOOKUP(A31,Table210[[#This Row],[Processo SEI! do PARF]],Table210[[#This Row],[Sócios]],"Não encontrada",0)</f>
        <v>Anaíde Silveira e Bruno Silveira Martins</v>
      </c>
      <c r="G31" s="40" t="str">
        <f>_xlfn.XLOOKUP(A31,Table210[[#This Row],[Processo SEI! do PARF]],Table210[[#This Row],[Decisão final (sanção aplicada)]],"Não encontrada",0)</f>
        <v>Multa compensatória correspondente a R$ 3.340,00 cumulada com suspensão do direito de licitar e impedimento de contratar com a Administração Pública, pelo prazo de 1 (um) ano</v>
      </c>
      <c r="H31" s="2" t="str">
        <f>_xlfn.XLOOKUP(A31,Table210[[#This Row],[Processo SEI! do PARF]],Table210[[#This Row],[Link da publicação da decisão no DOMP]],"Não encontrada",0)</f>
        <v>https://www.mpmg.mp.br/diariooficial/DO-20231111.PDF</v>
      </c>
      <c r="I31" s="2" t="str">
        <f>_xlfn.XLOOKUP(A31,Table210[[#This Row],[Processo SEI! do PARF]],Table210[[#This Row],[Punição de suspensão ou impedimento?]],"Não encontrada",0)</f>
        <v>Sim</v>
      </c>
      <c r="J31" s="3">
        <f>_xlfn.XLOOKUP(A31,Table210[[#This Row],[Processo SEI! do PARF]],Table210[[#This Row],[Data de trânsito em julgado e conclusão do processo na CPARF]],"Não encontrada",0)</f>
        <v>45306</v>
      </c>
    </row>
    <row r="32" spans="1:10" ht="60" x14ac:dyDescent="0.25">
      <c r="A32" s="2" t="s">
        <v>414</v>
      </c>
      <c r="B32" s="2" t="str">
        <f>_xlfn.XLOOKUP(A32,Table210[[#This Row],[Processo SEI! do PARF]],Table210[[#This Row],[CNPJ/CPF]],"Não encontrada",0)</f>
        <v>14.920.928/0001-07</v>
      </c>
      <c r="C32" s="2" t="str">
        <f>_xlfn.XLOOKUP(A32,Table210[[#This Row],[Processo SEI! do PARF]],Table210[[#This Row],[Nome Fantasia]],"Não encontrado",0)</f>
        <v>Primeira Engenharia</v>
      </c>
      <c r="D32" s="2" t="str">
        <f>_xlfn.XLOOKUP(A32,Table210[[#This Row],[Processo SEI! do PARF]],Table210[[#This Row],[Nome Social]],"Não encontrada",0)</f>
        <v>Primeira Engenharia Ltda.</v>
      </c>
      <c r="E32" s="2" t="str">
        <f>_xlfn.XLOOKUP(A32,'PARF - Atualizada'!A32,'PARF - Atualizada'!E32,"Não encontrado",0)</f>
        <v>Serviços de arquitetura, engenharia, cartografia, topografia e geodésia</v>
      </c>
      <c r="F32" s="2" t="str">
        <f>_xlfn.XLOOKUP(A32,Table210[[#This Row],[Processo SEI! do PARF]],Table210[[#This Row],[Sócios]],"Não encontrada",0)</f>
        <v>Maria Adelaide Ferraz</v>
      </c>
      <c r="G32" s="40" t="str">
        <f>_xlfn.XLOOKUP(A32,Table210[[#This Row],[Processo SEI! do PARF]],Table210[[#This Row],[Decisão final (sanção aplicada)]],"Não encontrada",0)</f>
        <v>Multa compensatória correspondente a R$ 4.913,92, cumulada com suspensão temporária de participação em licitação e impedimento em contratar com a Administração, pelo prazo de 01 (um) ano</v>
      </c>
      <c r="H32" s="2" t="str">
        <f>_xlfn.XLOOKUP(A32,Table210[[#This Row],[Processo SEI! do PARF]],Table210[[#This Row],[Link da publicação da decisão no DOMP]],"Não encontrada",0)</f>
        <v>https://www.mpmg.mp.br/diariooficial/DO-20240420.PDF</v>
      </c>
      <c r="I32" s="2" t="str">
        <f>_xlfn.XLOOKUP(A32,Table210[[#This Row],[Processo SEI! do PARF]],Table210[[#This Row],[Punição de suspensão ou impedimento?]],"Não encontrada",0)</f>
        <v>Sim</v>
      </c>
      <c r="J32" s="3">
        <f>_xlfn.XLOOKUP(A32,Table210[[#This Row],[Processo SEI! do PARF]],Table210[[#This Row],[Data de trânsito em julgado e conclusão do processo na CPARF]],"Não encontrada",0)</f>
        <v>45436</v>
      </c>
    </row>
    <row r="33" spans="1:10" ht="120" x14ac:dyDescent="0.25">
      <c r="A33" s="2" t="s">
        <v>426</v>
      </c>
      <c r="B33" s="2" t="str">
        <f>_xlfn.XLOOKUP(A33,Table210[[#This Row],[Processo SEI! do PARF]],Table210[[#This Row],[CNPJ/CPF]],"Não encontrada",0)</f>
        <v>06.301.115/0001-00; 05.133.376/0002-79</v>
      </c>
      <c r="C33" s="2" t="str">
        <f>_xlfn.XLOOKUP(A33,Table210[[#This Row],[Processo SEI! do PARF]],Table210[[#This Row],[Nome Fantasia]],"Não encontrado",0)</f>
        <v>NA; Consmara Engenharia Ltda.</v>
      </c>
      <c r="D33" s="2" t="str">
        <f>_xlfn.XLOOKUP(A33,Table210[[#This Row],[Processo SEI! do PARF]],Table210[[#This Row],[Nome Social]],"Não encontrada",0)</f>
        <v>Eficácia Projetos e Consultoria Ltda; Consmara Engenharia Ltda.</v>
      </c>
      <c r="E33" s="2" t="str">
        <f>_xlfn.XLOOKUP(A33,'PARF - Atualizada'!A33,'PARF - Atualizada'!E33,"Não encontrado",0)</f>
        <v>Serviços de engenharia e arquitetura; Serviços de engenharia, arquitetura e adminstração de obras</v>
      </c>
      <c r="F33" s="2" t="str">
        <f>_xlfn.XLOOKUP(A33,Table210[[#This Row],[Processo SEI! do PARF]],Table210[[#This Row],[Sócios]],"Não encontrada",0)</f>
        <v>Fabrício Silva, Fábio José Maciel de Oliveira, Mateus Moreira Pontes, Raphael Sernizon França, Rogério Flaviano dos Santos; Maria Margarida Bomjardim Porto, Alberto Bomjardim Porto</v>
      </c>
      <c r="G33" s="2">
        <f>_xlfn.XLOOKUP(A33,Table210[[#This Row],[Processo SEI! do PARF]],Table210[[#This Row],[Decisão final (sanção aplicada)]],"Não encontrada",0)</f>
        <v>0</v>
      </c>
      <c r="H33" s="2">
        <f>_xlfn.XLOOKUP(A33,Table210[[#This Row],[Processo SEI! do PARF]],Table210[[#This Row],[Link da publicação da decisão no DOMP]],"Não encontrada",0)</f>
        <v>0</v>
      </c>
      <c r="I33" s="2">
        <f>_xlfn.XLOOKUP(A33,Table210[[#This Row],[Processo SEI! do PARF]],Table210[[#This Row],[Punição de suspensão ou impedimento?]],"Não encontrada",0)</f>
        <v>0</v>
      </c>
      <c r="J33" s="3">
        <f>_xlfn.XLOOKUP(A33,Table210[[#This Row],[Processo SEI! do PARF]],Table210[[#This Row],[Data de trânsito em julgado e conclusão do processo na CPARF]],"Não encontrada",0)</f>
        <v>0</v>
      </c>
    </row>
    <row r="34" spans="1:10" ht="120" x14ac:dyDescent="0.25">
      <c r="A34" s="2" t="s">
        <v>434</v>
      </c>
      <c r="B34" s="2" t="str">
        <f>_xlfn.XLOOKUP(A34,Table210[[#This Row],[Processo SEI! do PARF]],Table210[[#This Row],[CNPJ/CPF]],"Não encontrada",0)</f>
        <v>03.430.585/0001-78</v>
      </c>
      <c r="C34" s="2" t="str">
        <f>_xlfn.XLOOKUP(A34,Table210[[#This Row],[Processo SEI! do PARF]],Table210[[#This Row],[Nome Fantasia]],"Não encontrado",0)</f>
        <v>Endeal</v>
      </c>
      <c r="D34" s="2" t="str">
        <f>_xlfn.XLOOKUP(A34,Table210[[#This Row],[Processo SEI! do PARF]],Table210[[#This Row],[Nome Social]],"Não encontrada",0)</f>
        <v>Endeal Engenharia e Construções Ltda.</v>
      </c>
      <c r="E34" s="2" t="str">
        <f>_xlfn.XLOOKUP(A34,'PARF - Atualizada'!A34,'PARF - Atualizada'!E34,"Não encontrado",0)</f>
        <v>Obras de engenharia civil</v>
      </c>
      <c r="F34" s="2" t="str">
        <f>_xlfn.XLOOKUP(A34,Table210[[#This Row],[Processo SEI! do PARF]],Table210[[#This Row],[Sócios]],"Não encontrada",0)</f>
        <v>Nalmir Fontana Feder, Elias Feder, Alline Martins Pereira Marin, Silmara Fancher, GUilherme M Pereira Fontana Feder, Janari Martins de Almeida e Ramon Palomero Machado</v>
      </c>
      <c r="G34" s="2">
        <f>_xlfn.XLOOKUP(A34,Table210[[#This Row],[Processo SEI! do PARF]],Table210[[#This Row],[Decisão final (sanção aplicada)]],"Não encontrada",0)</f>
        <v>0</v>
      </c>
      <c r="H34" s="2">
        <f>_xlfn.XLOOKUP(A34,Table210[[#This Row],[Processo SEI! do PARF]],Table210[[#This Row],[Link da publicação da decisão no DOMP]],"Não encontrada",0)</f>
        <v>0</v>
      </c>
      <c r="I34" s="2">
        <f>_xlfn.XLOOKUP(A34,Table210[[#This Row],[Processo SEI! do PARF]],Table210[[#This Row],[Punição de suspensão ou impedimento?]],"Não encontrada",0)</f>
        <v>0</v>
      </c>
      <c r="J34" s="3">
        <f>_xlfn.XLOOKUP(A34,Table210[[#This Row],[Processo SEI! do PARF]],Table210[[#This Row],[Data de trânsito em julgado e conclusão do processo na CPARF]],"Não encontrada",0)</f>
        <v>0</v>
      </c>
    </row>
    <row r="35" spans="1:10" ht="75" x14ac:dyDescent="0.25">
      <c r="A35" s="2" t="s">
        <v>445</v>
      </c>
      <c r="B35" s="2" t="str">
        <f>_xlfn.XLOOKUP(A35,Table210[[#This Row],[Processo SEI! do PARF]],Table210[[#This Row],[CNPJ/CPF]],"Não encontrada",0)</f>
        <v>26.717.532/0001-38</v>
      </c>
      <c r="C35" s="2" t="str">
        <f>_xlfn.XLOOKUP(A35,Table210[[#This Row],[Processo SEI! do PARF]],Table210[[#This Row],[Nome Fantasia]],"Não encontrado",0)</f>
        <v>Pórtico Engenharia</v>
      </c>
      <c r="D35" s="2" t="str">
        <f>_xlfn.XLOOKUP(A35,Table210[[#This Row],[Processo SEI! do PARF]],Table210[[#This Row],[Nome Social]],"Não encontrada",0)</f>
        <v>Pórtico Engenharia e Consultoria Ltda.</v>
      </c>
      <c r="E35" s="2" t="str">
        <f>_xlfn.XLOOKUP(A35,'PARF - Atualizada'!A35,'PARF - Atualizada'!E35,"Não encontrado",0)</f>
        <v xml:space="preserve"> Atividades de estudos geológicos
e serviços de desenho técnico relacionados à arquitetura e engenharia</v>
      </c>
      <c r="F35" s="2" t="str">
        <f>_xlfn.XLOOKUP(A35,Table210[[#This Row],[Processo SEI! do PARF]],Table210[[#This Row],[Sócios]],"Não encontrada",0)</f>
        <v xml:space="preserve"> Raphael da Costa Araújo</v>
      </c>
      <c r="G35" s="2">
        <f>_xlfn.XLOOKUP(A35,Table210[[#This Row],[Processo SEI! do PARF]],Table210[[#This Row],[Decisão final (sanção aplicada)]],"Não encontrada",0)</f>
        <v>0</v>
      </c>
      <c r="H35" s="2">
        <f>_xlfn.XLOOKUP(A35,Table210[[#This Row],[Processo SEI! do PARF]],Table210[[#This Row],[Link da publicação da decisão no DOMP]],"Não encontrada",0)</f>
        <v>0</v>
      </c>
      <c r="I35" s="2">
        <f>_xlfn.XLOOKUP(A35,Table210[[#This Row],[Processo SEI! do PARF]],Table210[[#This Row],[Punição de suspensão ou impedimento?]],"Não encontrada",0)</f>
        <v>0</v>
      </c>
      <c r="J35" s="3">
        <f>_xlfn.XLOOKUP(A35,Table210[[#This Row],[Processo SEI! do PARF]],Table210[[#This Row],[Data de trânsito em julgado e conclusão do processo na CPARF]],"Não encontrada",0)</f>
        <v>0</v>
      </c>
    </row>
    <row r="36" spans="1:10" ht="45" x14ac:dyDescent="0.25">
      <c r="A36" s="2" t="s">
        <v>451</v>
      </c>
      <c r="B36" s="2" t="str">
        <f>_xlfn.XLOOKUP(A36,Table210[[#This Row],[Processo SEI! do PARF]],Table210[[#This Row],[CNPJ/CPF]],"Não encontrada",0)</f>
        <v>03.098.864/0001-86</v>
      </c>
      <c r="C36" s="2" t="str">
        <f>_xlfn.XLOOKUP(A36,Table210[[#This Row],[Processo SEI! do PARF]],Table210[[#This Row],[Nome Fantasia]],"Não encontrado",0)</f>
        <v>Marcelli</v>
      </c>
      <c r="D36" s="2" t="str">
        <f>_xlfn.XLOOKUP(A36,Table210[[#This Row],[Processo SEI! do PARF]],Table210[[#This Row],[Nome Social]],"Não encontrada",0)</f>
        <v>Marcelli Móveis Para Escritório e Informática Ltda.-EPP</v>
      </c>
      <c r="E36" s="2" t="str">
        <f>_xlfn.XLOOKUP(A36,'PARF - Atualizada'!A36,'PARF - Atualizada'!E36,"Não encontrado",0)</f>
        <v>Fabricação de móveis com predominância de madeira</v>
      </c>
      <c r="F36" s="2" t="str">
        <f>_xlfn.XLOOKUP(A36,Table210[[#This Row],[Processo SEI! do PARF]],Table210[[#This Row],[Sócios]],"Não encontrada",0)</f>
        <v>Marcelino  Antônio dos Santos; Marco Antônio dos Santos</v>
      </c>
      <c r="G36" s="2">
        <f>_xlfn.XLOOKUP(A36,Table210[[#This Row],[Processo SEI! do PARF]],Table210[[#This Row],[Decisão final (sanção aplicada)]],"Não encontrada",0)</f>
        <v>0</v>
      </c>
      <c r="H36" s="2">
        <f>_xlfn.XLOOKUP(A36,Table210[[#This Row],[Processo SEI! do PARF]],Table210[[#This Row],[Link da publicação da decisão no DOMP]],"Não encontrada",0)</f>
        <v>0</v>
      </c>
      <c r="I36" s="2">
        <f>_xlfn.XLOOKUP(A36,Table210[[#This Row],[Processo SEI! do PARF]],Table210[[#This Row],[Punição de suspensão ou impedimento?]],"Não encontrada",0)</f>
        <v>0</v>
      </c>
      <c r="J36" s="3">
        <f>_xlfn.XLOOKUP(A36,Table210[[#This Row],[Processo SEI! do PARF]],Table210[[#This Row],[Data de trânsito em julgado e conclusão do processo na CPARF]],"Não encontrada",0)</f>
        <v>0</v>
      </c>
    </row>
    <row r="37" spans="1:10" ht="60" x14ac:dyDescent="0.25">
      <c r="A37" s="2" t="s">
        <v>460</v>
      </c>
      <c r="B37" s="2" t="str">
        <f>_xlfn.XLOOKUP(A37,Table210[[#This Row],[Processo SEI! do PARF]],Table210[[#This Row],[CNPJ/CPF]],"Não encontrada",0)</f>
        <v>13.050.599/0001-10</v>
      </c>
      <c r="C37" s="2" t="str">
        <f>_xlfn.XLOOKUP(A37,Table210[[#This Row],[Processo SEI! do PARF]],Table210[[#This Row],[Nome Fantasia]],"Não encontrado",0)</f>
        <v>Feito à Mão Reformas e Construções</v>
      </c>
      <c r="D37" s="2" t="str">
        <f>_xlfn.XLOOKUP(A37,Table210[[#This Row],[Processo SEI! do PARF]],Table210[[#This Row],[Nome Social]],"Não encontrada",0)</f>
        <v>A&amp;R Comércio e Serviços Ltda.</v>
      </c>
      <c r="E37" s="2" t="str">
        <f>_xlfn.XLOOKUP(A37,'PARF - Atualizada'!A37,'PARF - Atualizada'!E37,"Não encontrado",0)</f>
        <v>Execução de serviços diversos – Civil, Hidráulica, Elétrica e afins</v>
      </c>
      <c r="F37" s="2" t="str">
        <f>_xlfn.XLOOKUP(A37,Table210[[#This Row],[Processo SEI! do PARF]],Table210[[#This Row],[Sócios]],"Não encontrada",0)</f>
        <v>Adriana Alves da Silva</v>
      </c>
      <c r="G37" s="40" t="str">
        <f>_xlfn.XLOOKUP(A37,Table210[[#This Row],[Processo SEI! do PARF]],Table210[[#This Row],[Decisão final (sanção aplicada)]],"Não encontrada",0)</f>
        <v>Multa moratória e compensatória no valor de R$ 263.955,97 cumulada com impedimento de licitar e contratar com a Administração, pelo prazo de 2 (dois) anos e; reparação ao erário no valor de R$ 14.323,78</v>
      </c>
      <c r="H37" s="2" t="str">
        <f>_xlfn.XLOOKUP(A37,Table210[[#This Row],[Processo SEI! do PARF]],Table210[[#This Row],[Link da publicação da decisão no DOMP]],"Não encontrada",0)</f>
        <v>https://www.mpmg.mp.br/diariooficial/DO-20250201.PDF</v>
      </c>
      <c r="I37" s="2" t="str">
        <f>_xlfn.XLOOKUP(A37,Table210[[#This Row],[Processo SEI! do PARF]],Table210[[#This Row],[Punição de suspensão ou impedimento?]],"Não encontrada",0)</f>
        <v>Sim</v>
      </c>
      <c r="J37" s="3">
        <f>_xlfn.XLOOKUP(A37,Table210[[#This Row],[Processo SEI! do PARF]],Table210[[#This Row],[Data de trânsito em julgado e conclusão do processo na CPARF]],"Não encontrada",0)</f>
        <v>45685</v>
      </c>
    </row>
    <row r="38" spans="1:10" ht="60" x14ac:dyDescent="0.25">
      <c r="A38" s="2" t="s">
        <v>470</v>
      </c>
      <c r="B38" s="2" t="str">
        <f>_xlfn.XLOOKUP(A38,Table210[[#This Row],[Processo SEI! do PARF]],Table210[[#This Row],[CNPJ/CPF]],"Não encontrada",0)</f>
        <v>11.312.296/0001-00</v>
      </c>
      <c r="C38" s="2" t="str">
        <f>_xlfn.XLOOKUP(A38,Table210[[#This Row],[Processo SEI! do PARF]],Table210[[#This Row],[Nome Fantasia]],"Não encontrado",0)</f>
        <v>NA</v>
      </c>
      <c r="D38" s="2" t="str">
        <f>_xlfn.XLOOKUP(A38,Table210[[#This Row],[Processo SEI! do PARF]],Table210[[#This Row],[Nome Social]],"Não encontrada",0)</f>
        <v>Ágile Empreendimentos e Serviços Ltda.</v>
      </c>
      <c r="E38" s="2" t="str">
        <f>_xlfn.XLOOKUP(A38,'PARF - Atualizada'!A38,'PARF - Atualizada'!E38,"Não encontrado",0)</f>
        <v>Serviços de apoio administrativo e suporte operacional, com dedicação exclusiva de mão de obra</v>
      </c>
      <c r="F38" s="2" t="str">
        <f>_xlfn.XLOOKUP(A38,Table210[[#This Row],[Processo SEI! do PARF]],Table210[[#This Row],[Sócios]],"Não encontrada",0)</f>
        <v>Adailton Fernandes de Oliveira</v>
      </c>
      <c r="G38" s="7" t="str">
        <f>_xlfn.XLOOKUP(A38,Table210[[#This Row],[Processo SEI! do PARF]],Table210[[#This Row],[Decisão final (sanção aplicada)]],"Não encontrada",0)</f>
        <v>Multa no valor de R$32.287,68. Decisão recorrida reformada</v>
      </c>
      <c r="H38" s="2" t="str">
        <f>_xlfn.XLOOKUP(A38,Table210[[#This Row],[Processo SEI! do PARF]],Table210[[#This Row],[Link da publicação da decisão no DOMP]],"Não encontrada",0)</f>
        <v>https://www.mpmg.mp.br/diariooficial/DO-20260116.PDF</v>
      </c>
      <c r="I38" s="2" t="str">
        <f>_xlfn.XLOOKUP(A38,Table210[[#This Row],[Processo SEI! do PARF]],Table210[[#This Row],[Punição de suspensão ou impedimento?]],"Não encontrada",0)</f>
        <v>Não</v>
      </c>
      <c r="J38" s="3">
        <f>_xlfn.XLOOKUP(A38,Table210[[#This Row],[Processo SEI! do PARF]],Table210[[#This Row],[Data de trânsito em julgado e conclusão do processo na CPARF]],"Não encontrada",0)</f>
        <v>0</v>
      </c>
    </row>
    <row r="39" spans="1:10" ht="45" x14ac:dyDescent="0.25">
      <c r="A39" s="2" t="s">
        <v>489</v>
      </c>
      <c r="B39" s="2" t="str">
        <f>_xlfn.XLOOKUP(A39,Table210[[#This Row],[Processo SEI! do PARF]],Table210[[#This Row],[CNPJ/CPF]],"Não encontrada",0)</f>
        <v>18.132.510/0001-88</v>
      </c>
      <c r="C39" s="2" t="str">
        <f>_xlfn.XLOOKUP(A39,Table210[[#This Row],[Processo SEI! do PARF]],Table210[[#This Row],[Nome Fantasia]],"Não encontrado",0)</f>
        <v>Somar Eletroferragens</v>
      </c>
      <c r="D39" s="2" t="str">
        <f>_xlfn.XLOOKUP(A39,Table210[[#This Row],[Processo SEI! do PARF]],Table210[[#This Row],[Nome Social]],"Não encontrada",0)</f>
        <v>Marcelo Eustáquio de Oliveira Ltda.</v>
      </c>
      <c r="E39" s="2" t="str">
        <f>_xlfn.XLOOKUP(A39,'PARF - Atualizada'!A39,'PARF - Atualizada'!E39,"Não encontrado",0)</f>
        <v>Comércio de eletrodoméstico  e eletrônicos, ferramentas, etc.</v>
      </c>
      <c r="F39" s="2" t="str">
        <f>_xlfn.XLOOKUP(A39,Table210[[#This Row],[Processo SEI! do PARF]],Table210[[#This Row],[Sócios]],"Não encontrada",0)</f>
        <v>Marcelo Eustáquio Oliveira</v>
      </c>
      <c r="G39" s="2" t="str">
        <f>_xlfn.XLOOKUP(A39,Table210[[#This Row],[Processo SEI! do PARF]],Table210[[#This Row],[Decisão final (sanção aplicada)]],"Não encontrada",0)</f>
        <v>Aguarda decisão final (decisão inicial não publicada no DOMP)</v>
      </c>
      <c r="H39" s="2">
        <f>_xlfn.XLOOKUP(A39,Table210[[#This Row],[Processo SEI! do PARF]],Table210[[#This Row],[Link da publicação da decisão no DOMP]],"Não encontrada",0)</f>
        <v>0</v>
      </c>
      <c r="I39" s="2">
        <f>_xlfn.XLOOKUP(A39,Table210[[#This Row],[Processo SEI! do PARF]],Table210[[#This Row],[Punição de suspensão ou impedimento?]],"Não encontrada",0)</f>
        <v>0</v>
      </c>
      <c r="J39" s="3">
        <f>_xlfn.XLOOKUP(A39,Table210[[#This Row],[Processo SEI! do PARF]],Table210[[#This Row],[Data de trânsito em julgado e conclusão do processo na CPARF]],"Não encontrada",0)</f>
        <v>0</v>
      </c>
    </row>
    <row r="40" spans="1:10" ht="30" x14ac:dyDescent="0.25">
      <c r="A40" s="2" t="s">
        <v>497</v>
      </c>
      <c r="B40" s="2" t="str">
        <f>_xlfn.XLOOKUP(A40,Table210[[#This Row],[Processo SEI! do PARF]],Table210[[#This Row],[CNPJ/CPF]],"Não encontrada",0)</f>
        <v>31.588.978/0001-40</v>
      </c>
      <c r="C40" s="2" t="str">
        <f>_xlfn.XLOOKUP(A40,Table210[[#This Row],[Processo SEI! do PARF]],Table210[[#This Row],[Nome Fantasia]],"Não encontrado",0)</f>
        <v xml:space="preserve">Globo Comércio de Informática </v>
      </c>
      <c r="D40" s="2" t="str">
        <f>_xlfn.XLOOKUP(A40,Table210[[#This Row],[Processo SEI! do PARF]],Table210[[#This Row],[Nome Social]],"Não encontrada",0)</f>
        <v>Globo Comércio de Informática Ltda.</v>
      </c>
      <c r="E40" s="2" t="str">
        <f>_xlfn.XLOOKUP(A40,'PARF - Atualizada'!A40,'PARF - Atualizada'!E40,"Não encontrado",0)</f>
        <v>Comércio varejista de itens diversos</v>
      </c>
      <c r="F40" s="2" t="str">
        <f>_xlfn.XLOOKUP(A40,Table210[[#This Row],[Processo SEI! do PARF]],Table210[[#This Row],[Sócios]],"Não encontrada",0)</f>
        <v>Lila campos Moura</v>
      </c>
      <c r="G40" s="2" t="str">
        <f>_xlfn.XLOOKUP(A40,Table210[[#This Row],[Processo SEI! do PARF]],Table210[[#This Row],[Decisão final (sanção aplicada)]],"Não encontrada",0)</f>
        <v>Aguarda decisão final (decisão inicial não publicada no DOMP)</v>
      </c>
      <c r="H40" s="2">
        <f>_xlfn.XLOOKUP(A40,Table210[[#This Row],[Processo SEI! do PARF]],Table210[[#This Row],[Link da publicação da decisão no DOMP]],"Não encontrada",0)</f>
        <v>0</v>
      </c>
      <c r="I40" s="2">
        <f>_xlfn.XLOOKUP(A40,Table210[[#This Row],[Processo SEI! do PARF]],Table210[[#This Row],[Punição de suspensão ou impedimento?]],"Não encontrada",0)</f>
        <v>0</v>
      </c>
      <c r="J40" s="3">
        <f>_xlfn.XLOOKUP(A40,Table210[[#This Row],[Processo SEI! do PARF]],Table210[[#This Row],[Data de trânsito em julgado e conclusão do processo na CPARF]],"Não encontrada",0)</f>
        <v>0</v>
      </c>
    </row>
    <row r="41" spans="1:10" ht="54" customHeight="1" x14ac:dyDescent="0.25">
      <c r="A41" s="2" t="s">
        <v>525</v>
      </c>
      <c r="B41" s="2" t="str">
        <f>_xlfn.XLOOKUP(A41,Table210[[#This Row],[Processo SEI! do PARF]],Table210[[#This Row],[CNPJ/CPF]],"Não encontrada",0)</f>
        <v>76.535.764/0001-43</v>
      </c>
      <c r="C41" s="2" t="str">
        <f>_xlfn.XLOOKUP(A41,Table210[[#This Row],[Processo SEI! do PARF]],Table210[[#This Row],[Nome Fantasia]],"Não encontrado",0)</f>
        <v>OI</v>
      </c>
      <c r="D41" s="2" t="str">
        <f>_xlfn.XLOOKUP(A41,Table210[[#This Row],[Processo SEI! do PARF]],Table210[[#This Row],[Nome Social]],"Não encontrada",0)</f>
        <v>OI S.A. - Em Recuperação Judicial</v>
      </c>
      <c r="E41" s="2" t="str">
        <f>_xlfn.XLOOKUP(A41,'PARF - Atualizada'!A41,'PARF - Atualizada'!E41,"Não encontrado",0)</f>
        <v>Serviços de conectividade</v>
      </c>
      <c r="F41" s="2" t="str">
        <f>_xlfn.XLOOKUP(A41,Table210[[#This Row],[Processo SEI! do PARF]],Table210[[#This Row],[Sócios]],"Não encontrada",0)</f>
        <v>Eduardo Camargos Lopes Batista; Tarcísio  Mesquita Monteiro</v>
      </c>
      <c r="G41" s="2" t="str">
        <f>_xlfn.XLOOKUP(A41,Table210[[#This Row],[Processo SEI! do PARF]],Table210[[#This Row],[Decisão final (sanção aplicada)]],"Não encontrada",0)</f>
        <v>Aguarda orientação</v>
      </c>
      <c r="H41" s="2">
        <f>_xlfn.XLOOKUP(A41,Table210[[#This Row],[Processo SEI! do PARF]],Table210[[#This Row],[Link da publicação da decisão no DOMP]],"Não encontrada",0)</f>
        <v>0</v>
      </c>
      <c r="I41" s="2">
        <f>_xlfn.XLOOKUP(A41,Table210[[#This Row],[Processo SEI! do PARF]],Table210[[#This Row],[Punição de suspensão ou impedimento?]],"Não encontrada",0)</f>
        <v>0</v>
      </c>
      <c r="J41" s="3">
        <f>_xlfn.XLOOKUP(A41,Table210[[#This Row],[Processo SEI! do PARF]],Table210[[#This Row],[Data de trânsito em julgado e conclusão do processo na CPARF]],"Não encontrada",0)</f>
        <v>0</v>
      </c>
    </row>
    <row r="42" spans="1:10" ht="46.5" customHeight="1" x14ac:dyDescent="0.25">
      <c r="A42" s="2" t="s">
        <v>531</v>
      </c>
      <c r="B42" s="2" t="str">
        <f>_xlfn.XLOOKUP(A42,Table210[[#This Row],[Processo SEI! do PARF]],Table210[[#This Row],[CNPJ/CPF]],"Não encontrada",0)</f>
        <v>02.790.940/0001-42</v>
      </c>
      <c r="C42" s="2" t="str">
        <f>_xlfn.XLOOKUP(A42,Table210[[#This Row],[Processo SEI! do PARF]],Table210[[#This Row],[Nome Fantasia]],"Não encontrado",0)</f>
        <v xml:space="preserve">Terra e Técnica Engenharia e Empreendimentos </v>
      </c>
      <c r="D42" s="2" t="str">
        <f>_xlfn.XLOOKUP(A42,Table210[[#This Row],[Processo SEI! do PARF]],Table210[[#This Row],[Nome Social]],"Não encontrada",0)</f>
        <v>Terra e Técnica Engenharia e Empreendimentos Ltda</v>
      </c>
      <c r="E42" s="2" t="str">
        <f>_xlfn.XLOOKUP(A42,'PARF - Atualizada'!A42,'PARF - Atualizada'!E42,"Não encontrado",0)</f>
        <v>Execução de obras e reformas</v>
      </c>
      <c r="F42" s="2" t="str">
        <f>_xlfn.XLOOKUP(A42,Table210[[#This Row],[Processo SEI! do PARF]],Table210[[#This Row],[Sócios]],"Não encontrada",0)</f>
        <v>José Geraldo da Silva e Maira de Souza Lemos</v>
      </c>
      <c r="G42" s="2">
        <f>_xlfn.XLOOKUP(A42,Table210[[#This Row],[Processo SEI! do PARF]],Table210[[#This Row],[Decisão final (sanção aplicada)]],"Não encontrada",0)</f>
        <v>0</v>
      </c>
      <c r="H42" s="2">
        <f>_xlfn.XLOOKUP(A42,Table210[[#This Row],[Processo SEI! do PARF]],Table210[[#This Row],[Link da publicação da decisão no DOMP]],"Não encontrada",0)</f>
        <v>0</v>
      </c>
      <c r="I42" s="2">
        <f>_xlfn.XLOOKUP(A42,Table210[[#This Row],[Processo SEI! do PARF]],Table210[[#This Row],[Punição de suspensão ou impedimento?]],"Não encontrada",0)</f>
        <v>0</v>
      </c>
      <c r="J42" s="3">
        <f>_xlfn.XLOOKUP(A42,Table210[[#This Row],[Processo SEI! do PARF]],Table210[[#This Row],[Data de trânsito em julgado e conclusão do processo na CPARF]],"Não encontrada",0)</f>
        <v>0</v>
      </c>
    </row>
    <row r="43" spans="1:10" ht="45" x14ac:dyDescent="0.25">
      <c r="A43" s="2" t="s">
        <v>530</v>
      </c>
      <c r="B43" s="2" t="str">
        <f>_xlfn.XLOOKUP(A43,Table210[[#This Row],[Processo SEI! do PARF]],Table210[[#This Row],[CNPJ/CPF]],"Não encontrada",0)</f>
        <v xml:space="preserve"> 901.531.976-68; 813.848.906-53; 013.721.266-60</v>
      </c>
      <c r="C43" s="2" t="str">
        <f>_xlfn.XLOOKUP(A43,Table210[[#This Row],[Processo SEI! do PARF]],Table210[[#This Row],[Nome Fantasia]],"Não encontrado",0)</f>
        <v>NA</v>
      </c>
      <c r="D43" s="2" t="str">
        <f>_xlfn.XLOOKUP(A43,Table210[[#This Row],[Processo SEI! do PARF]],Table210[[#This Row],[Nome Social]],"Não encontrada",0)</f>
        <v>Christiane Aparecida Kalab;  Alessandra de Fátima Kalab; Fabiana Kalab</v>
      </c>
      <c r="E43" s="2" t="str">
        <f>_xlfn.XLOOKUP(A43,'PARF - Atualizada'!A43,'PARF - Atualizada'!E43,"Não encontrado",0)</f>
        <v>NA</v>
      </c>
      <c r="F43" s="2" t="str">
        <f>_xlfn.XLOOKUP(A43,Table210[[#This Row],[Processo SEI! do PARF]],Table210[[#This Row],[Sócios]],"Não encontrada",0)</f>
        <v>NA</v>
      </c>
      <c r="G43" s="2">
        <f>_xlfn.XLOOKUP(A43,Table210[[#This Row],[Processo SEI! do PARF]],Table210[[#This Row],[Decisão final (sanção aplicada)]],"Não encontrada",0)</f>
        <v>0</v>
      </c>
      <c r="H43" s="2">
        <f>_xlfn.XLOOKUP(A43,Table210[[#This Row],[Processo SEI! do PARF]],Table210[[#This Row],[Link da publicação da decisão no DOMP]],"Não encontrada",0)</f>
        <v>0</v>
      </c>
      <c r="I43" s="2">
        <f>_xlfn.XLOOKUP(A43,Table210[[#This Row],[Processo SEI! do PARF]],Table210[[#This Row],[Punição de suspensão ou impedimento?]],"Não encontrada",0)</f>
        <v>0</v>
      </c>
      <c r="J43" s="3">
        <f>_xlfn.XLOOKUP(A43,Table210[[#This Row],[Processo SEI! do PARF]],Table210[[#This Row],[Data de trânsito em julgado e conclusão do processo na CPARF]],"Não encontrada",0)</f>
        <v>0</v>
      </c>
    </row>
    <row r="44" spans="1:10" ht="75" x14ac:dyDescent="0.25">
      <c r="A44" s="2" t="s">
        <v>532</v>
      </c>
      <c r="B44" s="2" t="str">
        <f>_xlfn.XLOOKUP(A44,Table210[[#This Row],[Processo SEI! do PARF]],Table210[[#This Row],[CNPJ/CPF]],"Não encontrada",0)</f>
        <v>07.346.478/0001-17</v>
      </c>
      <c r="C44" s="2" t="str">
        <f>_xlfn.XLOOKUP(A44,Table210[[#This Row],[Processo SEI! do PARF]],Table210[[#This Row],[Nome Fantasia]],"Não encontrado",0)</f>
        <v>NA</v>
      </c>
      <c r="D44" s="2" t="str">
        <f>_xlfn.XLOOKUP(A44,Table210[[#This Row],[Processo SEI! do PARF]],Table210[[#This Row],[Nome Social]],"Não encontrada",0)</f>
        <v>Método System Comércio de Equipamentos para Telecomunicações e Serviços Ltda.-EPP</v>
      </c>
      <c r="E44" s="2" t="str">
        <f>_xlfn.XLOOKUP(A44,'PARF - Atualizada'!A44,'PARF - Atualizada'!E44,"Não encontrado",0)</f>
        <v>Atividades de monitoramento de sistemas de segurança eletrônico</v>
      </c>
      <c r="F44" s="2" t="str">
        <f>_xlfn.XLOOKUP(A44,Table210[[#This Row],[Processo SEI! do PARF]],Table210[[#This Row],[Sócios]],"Não encontrada",0)</f>
        <v>Whytech Ativos e Participações LTDA; Pedro Elias Duguet Arruda Ferrreira; Erick Janser Lobo</v>
      </c>
      <c r="G44" s="2">
        <f>_xlfn.XLOOKUP(A44,Table210[[#This Row],[Processo SEI! do PARF]],Table210[[#This Row],[Decisão final (sanção aplicada)]],"Não encontrada",0)</f>
        <v>0</v>
      </c>
      <c r="H44" s="2">
        <f>_xlfn.XLOOKUP(A44,Table210[[#This Row],[Processo SEI! do PARF]],Table210[[#This Row],[Link da publicação da decisão no DOMP]],"Não encontrada",0)</f>
        <v>0</v>
      </c>
      <c r="I44" s="2">
        <f>_xlfn.XLOOKUP(A44,Table210[[#This Row],[Processo SEI! do PARF]],Table210[[#This Row],[Punição de suspensão ou impedimento?]],"Não encontrada",0)</f>
        <v>0</v>
      </c>
      <c r="J44" s="3">
        <f>_xlfn.XLOOKUP(A44,Table210[[#This Row],[Processo SEI! do PARF]],Table210[[#This Row],[Data de trânsito em julgado e conclusão do processo na CPARF]],"Não encontrada",0)</f>
        <v>0</v>
      </c>
    </row>
    <row r="45" spans="1:10" ht="30" x14ac:dyDescent="0.25">
      <c r="A45" s="3" t="s">
        <v>533</v>
      </c>
      <c r="B45" s="2" t="str">
        <f>_xlfn.XLOOKUP(A45,Table210[[#This Row],[Processo SEI! do PARF]],Table210[[#This Row],[CNPJ/CPF]],"Não encontrada",0)</f>
        <v>04.443.182/0001-26</v>
      </c>
      <c r="C45" s="2" t="str">
        <f>_xlfn.XLOOKUP(A45,Table210[[#This Row],[Processo SEI! do PARF]],Table210[[#This Row],[Nome Fantasia]],"Não encontrado",0)</f>
        <v>Ufficio Móveis</v>
      </c>
      <c r="D45" s="2" t="str">
        <f>_xlfn.XLOOKUP(A45,Table210[[#This Row],[Processo SEI! do PARF]],Table210[[#This Row],[Nome Social]],"Não encontrada",0)</f>
        <v>Ufficio Indústria e Comércio de Móveis Ltda - EPP</v>
      </c>
      <c r="E45" s="2" t="str">
        <f>_xlfn.XLOOKUP(A45,'PARF - Atualizada'!A45,'PARF - Atualizada'!E45,"Não encontrado",0)</f>
        <v>Fabricação de móveis com predominância de madeira</v>
      </c>
      <c r="F45" s="2" t="str">
        <f>_xlfn.XLOOKUP(A45,Table210[[#This Row],[Processo SEI! do PARF]],Table210[[#This Row],[Sócios]],"Não encontrada",0)</f>
        <v>Josias A. da Silva</v>
      </c>
      <c r="G45" s="2">
        <f>_xlfn.XLOOKUP(A45,Table210[[#This Row],[Processo SEI! do PARF]],Table210[[#This Row],[Decisão final (sanção aplicada)]],"Não encontrada",0)</f>
        <v>0</v>
      </c>
      <c r="H45" s="2">
        <f>_xlfn.XLOOKUP(A45,Table210[[#This Row],[Processo SEI! do PARF]],Table210[[#This Row],[Link da publicação da decisão no DOMP]],"Não encontrada",0)</f>
        <v>0</v>
      </c>
      <c r="I45" s="2">
        <f>_xlfn.XLOOKUP(A45,Table210[[#This Row],[Processo SEI! do PARF]],Table210[[#This Row],[Punição de suspensão ou impedimento?]],"Não encontrada",0)</f>
        <v>0</v>
      </c>
      <c r="J45" s="3">
        <f>_xlfn.XLOOKUP(A45,Table210[[#This Row],[Processo SEI! do PARF]],Table210[[#This Row],[Data de trânsito em julgado e conclusão do processo na CPARF]],"Não encontrada",0)</f>
        <v>0</v>
      </c>
    </row>
    <row r="46" spans="1:10" ht="60" x14ac:dyDescent="0.25">
      <c r="A46" s="3" t="s">
        <v>535</v>
      </c>
      <c r="B46" s="2" t="str">
        <f>_xlfn.XLOOKUP(A46,Table210[[#This Row],[Processo SEI! do PARF]],Table210[[#This Row],[CNPJ/CPF]],"Não encontrada",0)</f>
        <v>66.679.697/0001-87</v>
      </c>
      <c r="C46" s="2" t="str">
        <f>_xlfn.XLOOKUP(A46,Table210[[#This Row],[Processo SEI! do PARF]],Table210[[#This Row],[Nome Fantasia]],"Não encontrado",0)</f>
        <v>Fábrica Civil</v>
      </c>
      <c r="D46" s="2" t="str">
        <f>_xlfn.XLOOKUP(A46,Table210[[#This Row],[Processo SEI! do PARF]],Table210[[#This Row],[Nome Social]],"Não encontrada",0)</f>
        <v>Fábrica Civil – Engenharia de Projetos Ltda.</v>
      </c>
      <c r="E46" s="2" t="str">
        <f>_xlfn.XLOOKUP(A46,'PARF - Atualizada'!A46,'PARF - Atualizada'!E46,"Não encontrado",0)</f>
        <v>Elaboração de projetos executivos
 e orçamentos para as obras de construções</v>
      </c>
      <c r="F46" s="2" t="str">
        <f>_xlfn.XLOOKUP(A46,Table210[[#This Row],[Processo SEI! do PARF]],Table210[[#This Row],[Sócios]],"Não encontrada",0)</f>
        <v>Rosa Maria Alves de Vasconcelos</v>
      </c>
      <c r="G46" s="2">
        <f>_xlfn.XLOOKUP(A46,Table210[[#This Row],[Processo SEI! do PARF]],Table210[[#This Row],[Decisão final (sanção aplicada)]],"Não encontrada",0)</f>
        <v>0</v>
      </c>
      <c r="H46" s="2">
        <f>_xlfn.XLOOKUP(A46,Table210[[#This Row],[Processo SEI! do PARF]],Table210[[#This Row],[Link da publicação da decisão no DOMP]],"Não encontrada",0)</f>
        <v>0</v>
      </c>
      <c r="I46" s="2">
        <f>_xlfn.XLOOKUP(A46,Table210[[#This Row],[Processo SEI! do PARF]],Table210[[#This Row],[Punição de suspensão ou impedimento?]],"Não encontrada",0)</f>
        <v>0</v>
      </c>
      <c r="J46" s="3">
        <f>_xlfn.XLOOKUP(A46,Table210[[#This Row],[Processo SEI! do PARF]],Table210[[#This Row],[Data de trânsito em julgado e conclusão do processo na CPARF]],"Não encontrada",0)</f>
        <v>0</v>
      </c>
    </row>
    <row r="47" spans="1:10" ht="30" x14ac:dyDescent="0.25">
      <c r="A47" s="3" t="s">
        <v>537</v>
      </c>
      <c r="B47" s="2" t="str">
        <f>_xlfn.XLOOKUP(A47,Table210[[#This Row],[Processo SEI! do PARF]],Table210[[#This Row],[CNPJ/CPF]],"Não encontrada",0)</f>
        <v>00.482.840/0001-38</v>
      </c>
      <c r="C47" s="2" t="str">
        <f>_xlfn.XLOOKUP(A47,Table210[[#This Row],[Processo SEI! do PARF]],Table210[[#This Row],[Nome Fantasia]],"Não encontrado",0)</f>
        <v>Liderança Serviços.</v>
      </c>
      <c r="D47" s="2" t="str">
        <f>_xlfn.XLOOKUP(A47,Table210[[#This Row],[Processo SEI! do PARF]],Table210[[#This Row],[Nome Social]],"Não encontrada",0)</f>
        <v>Liderança Limpeza e Conservação Ltda</v>
      </c>
      <c r="E47" s="2" t="str">
        <f>_xlfn.XLOOKUP(A47,'PARF - Atualizada'!A47,'PARF - Atualizada'!E47,"Não encontrado",0)</f>
        <v>Serviços de limpeza predial</v>
      </c>
      <c r="F47" s="2" t="str">
        <f>_xlfn.XLOOKUP(A47,Table210[[#This Row],[Processo SEI! do PARF]],Table210[[#This Row],[Sócios]],"Não encontrada",0)</f>
        <v>Francisco Lopes de Aguiar e Gilvana Méri Belegante</v>
      </c>
      <c r="G47" s="2">
        <f>_xlfn.XLOOKUP(A47,Table210[[#This Row],[Processo SEI! do PARF]],Table210[[#This Row],[Decisão final (sanção aplicada)]],"Não encontrada",0)</f>
        <v>0</v>
      </c>
      <c r="H47" s="2">
        <f>_xlfn.XLOOKUP(A47,Table210[[#This Row],[Processo SEI! do PARF]],Table210[[#This Row],[Link da publicação da decisão no DOMP]],"Não encontrada",0)</f>
        <v>0</v>
      </c>
      <c r="I47" s="2">
        <f>_xlfn.XLOOKUP(A47,Table210[[#This Row],[Processo SEI! do PARF]],Table210[[#This Row],[Punição de suspensão ou impedimento?]],"Não encontrada",0)</f>
        <v>0</v>
      </c>
      <c r="J47" s="3">
        <f>_xlfn.XLOOKUP(A47,Table210[[#This Row],[Processo SEI! do PARF]],Table210[[#This Row],[Data de trânsito em julgado e conclusão do processo na CPARF]],"Não encontrada",0)</f>
        <v>0</v>
      </c>
    </row>
    <row r="48" spans="1:10" x14ac:dyDescent="0.25">
      <c r="A48" s="3" t="s">
        <v>538</v>
      </c>
      <c r="B48" s="2" t="str">
        <f>_xlfn.XLOOKUP(A48,Table210[[#This Row],[Processo SEI! do PARF]],Table210[[#This Row],[CNPJ/CPF]],"Não encontrada",0)</f>
        <v>09.447.062/0001-00</v>
      </c>
      <c r="C48" s="2" t="str">
        <f>_xlfn.XLOOKUP(A48,Table210[[#This Row],[Processo SEI! do PARF]],Table210[[#This Row],[Nome Fantasia]],"Não encontrado",0)</f>
        <v>Gráfica São Jorge</v>
      </c>
      <c r="D48" s="2" t="str">
        <f>_xlfn.XLOOKUP(A48,Table210[[#This Row],[Processo SEI! do PARF]],Table210[[#This Row],[Nome Social]],"Não encontrada",0)</f>
        <v>Clesio Menes Bernardes</v>
      </c>
      <c r="E48" s="2" t="str">
        <f>_xlfn.XLOOKUP(A48,'PARF - Atualizada'!A48,'PARF - Atualizada'!E48,"Não encontrado",0)</f>
        <v>Serviços gráficos</v>
      </c>
      <c r="F48" s="2" t="str">
        <f>_xlfn.XLOOKUP(A48,Table210[[#This Row],[Processo SEI! do PARF]],Table210[[#This Row],[Sócios]],"Não encontrada",0)</f>
        <v>Clesio Menes Bernardes</v>
      </c>
      <c r="G48" s="2">
        <f>_xlfn.XLOOKUP(A48,Table210[[#This Row],[Processo SEI! do PARF]],Table210[[#This Row],[Decisão final (sanção aplicada)]],"Não encontrada",0)</f>
        <v>0</v>
      </c>
      <c r="H48" s="2">
        <f>_xlfn.XLOOKUP(A48,Table210[[#This Row],[Processo SEI! do PARF]],Table210[[#This Row],[Link da publicação da decisão no DOMP]],"Não encontrada",0)</f>
        <v>0</v>
      </c>
      <c r="I48" s="2">
        <f>_xlfn.XLOOKUP(A48,Table210[[#This Row],[Processo SEI! do PARF]],Table210[[#This Row],[Punição de suspensão ou impedimento?]],"Não encontrada",0)</f>
        <v>0</v>
      </c>
      <c r="J48" s="3">
        <f>_xlfn.XLOOKUP(A48,Table210[[#This Row],[Processo SEI! do PARF]],Table210[[#This Row],[Data de trânsito em julgado e conclusão do processo na CPARF]],"Não encontrada",0)</f>
        <v>0</v>
      </c>
    </row>
    <row r="49" spans="1:10" ht="45" x14ac:dyDescent="0.25">
      <c r="A49" s="3" t="s">
        <v>541</v>
      </c>
      <c r="B49" s="2" t="str">
        <f>_xlfn.XLOOKUP(A49,Table210[[#This Row],[Processo SEI! do PARF]],Table210[[#This Row],[CNPJ/CPF]],"Não encontrada",0)</f>
        <v>78.533.312/0001-58</v>
      </c>
      <c r="C49" s="2" t="str">
        <f>_xlfn.XLOOKUP(A49,Table210[[#This Row],[Processo SEI! do PARF]],Table210[[#This Row],[Nome Fantasia]],"Não encontrado",0)</f>
        <v>Plansur Planejamento e Consultoria Ltda</v>
      </c>
      <c r="D49" s="2" t="str">
        <f>_xlfn.XLOOKUP(A49,Table210[[#This Row],[Processo SEI! do PARF]],Table210[[#This Row],[Nome Social]],"Não encontrada",0)</f>
        <v>Plansul Planejamento e Consultoria Ltda</v>
      </c>
      <c r="E49" s="2" t="str">
        <f>_xlfn.XLOOKUP(A49,'PARF - Atualizada'!A49,'PARF - Atualizada'!E49,"Não encontrado",0)</f>
        <v>Fornecimento e Gestão de Recursos Humanos</v>
      </c>
      <c r="F49" s="2" t="str">
        <f>_xlfn.XLOOKUP(A49,Table210[[#This Row],[Processo SEI! do PARF]],Table210[[#This Row],[Sócios]],"Não encontrada",0)</f>
        <v>Rafael Beda Gualda e Rogério Crespo Gualda</v>
      </c>
      <c r="G49" s="2">
        <f>_xlfn.XLOOKUP(A49,Table210[[#This Row],[Processo SEI! do PARF]],Table210[[#This Row],[Decisão final (sanção aplicada)]],"Não encontrada",0)</f>
        <v>0</v>
      </c>
      <c r="H49" s="2">
        <f>_xlfn.XLOOKUP(A49,Table210[[#This Row],[Processo SEI! do PARF]],Table210[[#This Row],[Link da publicação da decisão no DOMP]],"Não encontrada",0)</f>
        <v>0</v>
      </c>
      <c r="I49" s="2">
        <f>_xlfn.XLOOKUP(A49,Table210[[#This Row],[Processo SEI! do PARF]],Table210[[#This Row],[Punição de suspensão ou impedimento?]],"Não encontrada",0)</f>
        <v>0</v>
      </c>
      <c r="J49" s="3">
        <f>_xlfn.XLOOKUP(A49,Table210[[#This Row],[Processo SEI! do PARF]],Table210[[#This Row],[Data de trânsito em julgado e conclusão do processo na CPARF]],"Não encontrada",0)</f>
        <v>0</v>
      </c>
    </row>
    <row r="50" spans="1:10" ht="30" x14ac:dyDescent="0.25">
      <c r="A50" s="3" t="s">
        <v>542</v>
      </c>
      <c r="B50" s="2" t="str">
        <f>_xlfn.XLOOKUP(A50,Table210[[#This Row],[Processo SEI! do PARF]],Table210[[#This Row],[CNPJ/CPF]],"Não encontrada",0)</f>
        <v>59.171.999/0001-84</v>
      </c>
      <c r="C50" s="2" t="str">
        <f>_xlfn.XLOOKUP(A50,Table210[[#This Row],[Processo SEI! do PARF]],Table210[[#This Row],[Nome Fantasia]],"Não encontrado",0)</f>
        <v>Malbec Engenharia de Obras Ltda.</v>
      </c>
      <c r="D50" s="2" t="str">
        <f>_xlfn.XLOOKUP(A50,Table210[[#This Row],[Processo SEI! do PARF]],Table210[[#This Row],[Nome Social]],"Não encontrada",0)</f>
        <v>Malbec Engenharia de Obras Ltda.</v>
      </c>
      <c r="E50" s="2" t="str">
        <f>_xlfn.XLOOKUP(A50,'PARF - Atualizada'!A50,'PARF - Atualizada'!E50,"Não encontrado",0)</f>
        <v>Execução de obras e reformas</v>
      </c>
      <c r="F50" s="2" t="str">
        <f>_xlfn.XLOOKUP(A50,Table210[[#This Row],[Processo SEI! do PARF]],Table210[[#This Row],[Sócios]],"Não encontrada",0)</f>
        <v>Paulo Guilherme Adayr Moser Cabral</v>
      </c>
      <c r="G50" s="2">
        <f>_xlfn.XLOOKUP(A50,Table210[[#This Row],[Processo SEI! do PARF]],Table210[[#This Row],[Decisão final (sanção aplicada)]],"Não encontrada",0)</f>
        <v>0</v>
      </c>
      <c r="H50" s="2">
        <f>_xlfn.XLOOKUP(A50,Table210[[#This Row],[Processo SEI! do PARF]],Table210[[#This Row],[Link da publicação da decisão no DOMP]],"Não encontrada",0)</f>
        <v>0</v>
      </c>
      <c r="I50" s="2">
        <f>_xlfn.XLOOKUP(A50,Table210[[#This Row],[Processo SEI! do PARF]],Table210[[#This Row],[Punição de suspensão ou impedimento?]],"Não encontrada",0)</f>
        <v>0</v>
      </c>
      <c r="J50" s="3">
        <f>_xlfn.XLOOKUP(A50,Table210[[#This Row],[Processo SEI! do PARF]],Table210[[#This Row],[Data de trânsito em julgado e conclusão do processo na CPARF]],"Não encontrada",0)</f>
        <v>0</v>
      </c>
    </row>
    <row r="51" spans="1:10" ht="60" x14ac:dyDescent="0.25">
      <c r="A51" s="2" t="s">
        <v>543</v>
      </c>
      <c r="B51" s="2" t="str">
        <f>_xlfn.XLOOKUP(A51,Table210[[#This Row],[Processo SEI! do PARF]],Table210[[#This Row],[CNPJ/CPF]],"Não encontrada",0)</f>
        <v>06.301.115/0001-00</v>
      </c>
      <c r="C51" s="2" t="str">
        <f>_xlfn.XLOOKUP(A51,Table210[[#This Row],[Processo SEI! do PARF]],Table210[[#This Row],[Nome Fantasia]],"Não encontrado",0)</f>
        <v>Eficácia Projetos e Consultoria Ltda</v>
      </c>
      <c r="D51" s="2" t="str">
        <f>_xlfn.XLOOKUP(A51,Table210[[#This Row],[Processo SEI! do PARF]],Table210[[#This Row],[Nome Social]],"Não encontrada",0)</f>
        <v>Eficácia Projetos e Consultoria Ltda</v>
      </c>
      <c r="E51" s="2" t="str">
        <f>_xlfn.XLOOKUP(A51,'PARF - Atualizada'!A51,'PARF - Atualizada'!E51,"Não encontrado",0)</f>
        <v>Elaboração de projetos executivos
 e orçamentos para as obras de construções</v>
      </c>
      <c r="F51" s="2" t="str">
        <f>_xlfn.XLOOKUP(A51,Table210[[#This Row],[Processo SEI! do PARF]],Table210[[#This Row],[Sócios]],"Não encontrada",0)</f>
        <v>Fábio José Maciel de Oliveira</v>
      </c>
      <c r="G51" s="2">
        <f>_xlfn.XLOOKUP(A51,Table210[[#This Row],[Processo SEI! do PARF]],Table210[[#This Row],[Decisão final (sanção aplicada)]],"Não encontrada",0)</f>
        <v>0</v>
      </c>
      <c r="H51" s="2">
        <f>_xlfn.XLOOKUP(A51,Table210[[#This Row],[Processo SEI! do PARF]],Table210[[#This Row],[Link da publicação da decisão no DOMP]],"Não encontrada",0)</f>
        <v>0</v>
      </c>
      <c r="I51" s="2">
        <f>_xlfn.XLOOKUP(A51,Table210[[#This Row],[Processo SEI! do PARF]],Table210[[#This Row],[Punição de suspensão ou impedimento?]],"Não encontrada",0)</f>
        <v>0</v>
      </c>
      <c r="J51" s="3">
        <f>_xlfn.XLOOKUP(A51,Table210[[#This Row],[Processo SEI! do PARF]],Table210[[#This Row],[Data de trânsito em julgado e conclusão do processo na CPARF]],"Não encontrada",0)</f>
        <v>0</v>
      </c>
    </row>
  </sheetData>
  <conditionalFormatting sqref="A45:A48">
    <cfRule type="expression" dxfId="1" priority="1">
      <formula>$L45="Arquivado"</formula>
    </cfRule>
  </conditionalFormatting>
  <dataValidations count="2">
    <dataValidation allowBlank="1" sqref="I1" xr:uid="{991D2C36-7011-41BD-A96D-BC57B5074C4F}"/>
    <dataValidation allowBlank="1" showInputMessage="1" showErrorMessage="1" sqref="A2:A41 E2:E51" xr:uid="{7F4FF15C-D33F-4E30-9818-06C0DBC8B418}"/>
  </dataValidations>
  <hyperlinks>
    <hyperlink ref="G2" r:id="rId1" display="=PROCX(A2;Table210[@[Processo SEI! do PARF]];Table210[@[Decisão final (sanção aplicada)]];&quot;Não encontrada&quot;;0)" xr:uid="{162615F0-30DE-483B-B872-7B4B1EE73642}"/>
    <hyperlink ref="G3" r:id="rId2" display="=PROCX(A3;Table210[@[Processo SEI! do PARF]];Table210[@[Decisão final (sanção aplicada)]];&quot;Não encontrada&quot;;0)" xr:uid="{70E15E1D-8E88-4A0A-997E-512F1BFD573D}"/>
    <hyperlink ref="G4" r:id="rId3" display="=PROCX(A4;Table210[@[Processo SEI! do PARF]];Table210[@[Decisão final (sanção aplicada)]];&quot;Não encontrada&quot;;0)" xr:uid="{D777835F-0C83-4C5E-9E6F-053F68C47BDA}"/>
    <hyperlink ref="G5" r:id="rId4" display="=PROCX(A5;Table210[@[Processo SEI! do PARF]];Table210[@[Decisão final (sanção aplicada)]];&quot;Não encontrada&quot;;0)" xr:uid="{A0B15595-FF49-49CB-BA22-4216CAC3E5AB}"/>
    <hyperlink ref="G7" r:id="rId5" display="=PROCX(A7;Table210[@[Processo SEI! do PARF]];Table210[@[Decisão final (sanção aplicada)]];&quot;Não encontrada&quot;;0)" xr:uid="{C64A59EC-CB88-478B-8A42-0A5E7EA94316}"/>
    <hyperlink ref="G8" r:id="rId6" display="=PROCX(A8;Table210[@[Processo SEI! do PARF]];Table210[@[Decisão final (sanção aplicada)]];&quot;Não encontrada&quot;;0)" xr:uid="{67CA98AC-2A9F-4DC0-A105-DA58DF1BF5A5}"/>
    <hyperlink ref="G9" r:id="rId7" display="=PROCX(A9;Table210[@[Processo SEI! do PARF]];Table210[@[Decisão final (sanção aplicada)]];&quot;Não encontrada&quot;;0)" xr:uid="{B5C33E40-A712-42C1-A1DD-9C48AE96E5D0}"/>
    <hyperlink ref="G10" r:id="rId8" display="=PROCX(A10;Table210[@[Processo SEI! do PARF]];Table210[@[Decisão final (sanção aplicada)]];&quot;Não encontrada&quot;;0)" xr:uid="{212E79D2-3564-4CD0-903E-A8E9E90174F6}"/>
    <hyperlink ref="G11" r:id="rId9" display="=PROCX(A11;Table210[@[Processo SEI! do PARF]];Table210[@[Decisão final (sanção aplicada)]];&quot;Não encontrada&quot;;0)" xr:uid="{90D7B0AE-434F-48D7-8DF3-5CDB0CA33B4F}"/>
    <hyperlink ref="G12" r:id="rId10" display="=PROCX(A12;Table210[@[Processo SEI! do PARF]];Table210[@[Decisão final (sanção aplicada)]];&quot;Não encontrada&quot;;0)" xr:uid="{D3563AC9-CD5D-4566-AEE0-5876AA77B816}"/>
    <hyperlink ref="G13" r:id="rId11" display="=PROCX(A13;Table210[@[Processo SEI! do PARF]];Table210[@[Decisão final (sanção aplicada)]];&quot;Não encontrada&quot;;0)" xr:uid="{94E13251-86AC-4704-B59A-5B492C920099}"/>
    <hyperlink ref="G15" r:id="rId12" display="=PROCX(A15;Table210[@[Processo SEI! do PARF]];Table210[@[Decisão final (sanção aplicada)]];&quot;Não encontrada&quot;;0)" xr:uid="{9C930B34-7645-4B8D-BFB9-932FAB1B9F20}"/>
    <hyperlink ref="G18" r:id="rId13" display="=PROCX(A18;Table210[@[Processo SEI! do PARF]];Table210[@[Decisão final (sanção aplicada)]];&quot;Não encontrada&quot;;0)" xr:uid="{BF6A8F7A-97E6-467A-8F75-0CDE9E633083}"/>
    <hyperlink ref="G19" r:id="rId14" display="=PROCX(A19;Table210[@[Processo SEI! do PARF]];Table210[@[Decisão final (sanção aplicada)]];&quot;Não encontrada&quot;;0)" xr:uid="{0D8F1081-2AFA-46EB-9EF1-7BC14E036361}"/>
    <hyperlink ref="G20" r:id="rId15" display="=PROCX(A20;Table210[@[Processo SEI! do PARF]];Table210[@[Decisão final (sanção aplicada)]];&quot;Não encontrada&quot;;0)" xr:uid="{469E2367-CBA1-44F6-B4AC-9381906C820D}"/>
    <hyperlink ref="G21" r:id="rId16" display="=PROCX(A21;Table210[@[Processo SEI! do PARF]];Table210[@[Decisão final (sanção aplicada)]];&quot;Não encontrada&quot;;0)" xr:uid="{E0ABBC9A-4E33-4E31-A858-D51971AE79EB}"/>
    <hyperlink ref="G23" r:id="rId17" display="=PROCX(A23;Table210[@[Processo SEI! do PARF]];Table210[@[Decisão final (sanção aplicada)]];&quot;Não encontrada&quot;;0)" xr:uid="{D2C1BE8E-A4AB-4767-A6A4-56D4250406C3}"/>
    <hyperlink ref="G25" r:id="rId18" display="=PROCX(A25;Table210[@[Processo SEI! do PARF]];Table210[@[Decisão final (sanção aplicada)]];&quot;Não encontrada&quot;;0)" xr:uid="{85563E7D-C5BA-489E-9F0C-C82F20879B24}"/>
    <hyperlink ref="G29" r:id="rId19" display="=PROCX(A29;Table210[@[Processo SEI! do PARF]];Table210[@[Decisão final (sanção aplicada)]];&quot;Não encontrada&quot;;0)" xr:uid="{86185FC8-2E24-4A13-8B37-4D1096C92619}"/>
    <hyperlink ref="G31" r:id="rId20" display="=PROCX(A31;Table210[@[Processo SEI! do PARF]];Table210[@[Decisão final (sanção aplicada)]];&quot;Não encontrada&quot;;0)" xr:uid="{CEB6D336-5C79-4D31-9B76-68A28049E7D4}"/>
    <hyperlink ref="G32" r:id="rId21" display="=PROCX(A32;Table210[@[Processo SEI! do PARF]];Table210[@[Decisão final (sanção aplicada)]];&quot;Não encontrada&quot;;0)" xr:uid="{62A5F073-B50E-4F4F-8E0D-FB63584F34E8}"/>
    <hyperlink ref="G37" r:id="rId22" display="=PROCX(A37;Table210[@[Processo SEI! do PARF]];Table210[@[Decisão final (sanção aplicada)]];&quot;Não encontrada&quot;;0)" xr:uid="{B365508B-F467-48AD-90F4-D362A49A3E6D}"/>
    <hyperlink ref="G16" r:id="rId23" display="=PROCX(A16;Table210[@[Processo SEI! do PARF]];Table210[@[Decisão final (sanção aplicada)]];&quot;Não encontrada&quot;;0)" xr:uid="{39B13C7B-568A-4F66-87BC-39F8812D440B}"/>
    <hyperlink ref="G14" r:id="rId24" display="=PROCX(A14;Table210[@[Processo SEI! do PARF]];Table210[@[Decisão final (sanção aplicada)]];&quot;Não encontrada&quot;;0)" xr:uid="{37782869-4EFD-425E-8DDE-9E5CB12BE779}"/>
    <hyperlink ref="G22" r:id="rId25" display="=PROCX(A22;Table210[@[Processo SEI! do PARF]];Table210[@[Decisão final (sanção aplicada)]];&quot;Não encontrada&quot;;0)" xr:uid="{169F6D30-48ED-4CAE-BD7A-201C492C9F40}"/>
    <hyperlink ref="G30" r:id="rId26" display="=PROCX(A30;Table210[@[Processo SEI! do PARF]];Table210[@[Decisão final (sanção aplicada)]];&quot;Não encontrada&quot;;0)" xr:uid="{41996293-90FF-4B24-A7AE-30576BF0CB4C}"/>
    <hyperlink ref="G38" r:id="rId27" display="=PROCX(A38;Table210[@[Processo SEI! do PARF]];Table210[@[Decisão final (sanção aplicada)]];&quot;Não encontrada&quot;;0)" xr:uid="{311A0308-E8AB-4067-BD85-7C1D09BB1B62}"/>
  </hyperlinks>
  <pageMargins left="0.7" right="0.7" top="0.75" bottom="0.75" header="0.3" footer="0.3"/>
  <tableParts count="1">
    <tablePart r:id="rId2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676F-D161-497A-A8F7-9289E3DE7F0A}">
  <dimension ref="A1:K22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3" width="22.85546875" customWidth="1"/>
    <col min="4" max="4" width="34.140625" customWidth="1"/>
    <col min="5" max="5" width="39" customWidth="1"/>
    <col min="6" max="6" width="22.28515625" customWidth="1"/>
    <col min="7" max="7" width="37.28515625" customWidth="1"/>
    <col min="8" max="8" width="38.42578125" customWidth="1"/>
    <col min="9" max="10" width="28.7109375" customWidth="1"/>
    <col min="11" max="11" width="18.5703125" customWidth="1"/>
  </cols>
  <sheetData>
    <row r="1" spans="1:11" ht="30" x14ac:dyDescent="0.25">
      <c r="A1" t="s">
        <v>850</v>
      </c>
      <c r="B1" t="s">
        <v>851</v>
      </c>
      <c r="C1" t="s">
        <v>608</v>
      </c>
      <c r="D1" s="4" t="s">
        <v>852</v>
      </c>
      <c r="E1" t="s">
        <v>80</v>
      </c>
      <c r="F1" t="s">
        <v>81</v>
      </c>
      <c r="G1" t="s">
        <v>853</v>
      </c>
      <c r="H1" t="s">
        <v>615</v>
      </c>
      <c r="I1" t="s">
        <v>616</v>
      </c>
      <c r="J1" t="s">
        <v>97</v>
      </c>
      <c r="K1" t="s">
        <v>619</v>
      </c>
    </row>
    <row r="2" spans="1:11" x14ac:dyDescent="0.25">
      <c r="A2" t="s">
        <v>565</v>
      </c>
      <c r="B2" t="s">
        <v>854</v>
      </c>
      <c r="C2" t="s">
        <v>28</v>
      </c>
      <c r="D2" t="s">
        <v>28</v>
      </c>
      <c r="E2" t="s">
        <v>145</v>
      </c>
      <c r="F2" t="s">
        <v>28</v>
      </c>
      <c r="G2" t="s">
        <v>28</v>
      </c>
      <c r="H2" t="s">
        <v>28</v>
      </c>
      <c r="I2" t="s">
        <v>28</v>
      </c>
      <c r="J2" t="s">
        <v>124</v>
      </c>
      <c r="K2" t="s">
        <v>124</v>
      </c>
    </row>
    <row r="3" spans="1:11" x14ac:dyDescent="0.25">
      <c r="A3" t="s">
        <v>34</v>
      </c>
      <c r="B3" t="s">
        <v>684</v>
      </c>
      <c r="C3" t="s">
        <v>31</v>
      </c>
      <c r="D3" t="s">
        <v>31</v>
      </c>
      <c r="E3" t="s">
        <v>389</v>
      </c>
      <c r="F3" t="s">
        <v>31</v>
      </c>
      <c r="G3" t="s">
        <v>31</v>
      </c>
      <c r="H3" t="s">
        <v>31</v>
      </c>
      <c r="I3" t="s">
        <v>31</v>
      </c>
      <c r="J3" t="s">
        <v>655</v>
      </c>
      <c r="K3" t="s">
        <v>655</v>
      </c>
    </row>
    <row r="4" spans="1:11" x14ac:dyDescent="0.25">
      <c r="A4" t="s">
        <v>558</v>
      </c>
      <c r="B4" t="s">
        <v>554</v>
      </c>
      <c r="C4" t="s">
        <v>756</v>
      </c>
      <c r="E4" t="s">
        <v>109</v>
      </c>
    </row>
    <row r="5" spans="1:11" x14ac:dyDescent="0.25">
      <c r="E5" t="s">
        <v>636</v>
      </c>
    </row>
    <row r="6" spans="1:11" x14ac:dyDescent="0.25">
      <c r="E6" t="s">
        <v>517</v>
      </c>
    </row>
    <row r="16" spans="1:11" x14ac:dyDescent="0.25">
      <c r="A16" t="s">
        <v>855</v>
      </c>
      <c r="B16" t="s">
        <v>856</v>
      </c>
    </row>
    <row r="17" spans="1:2" x14ac:dyDescent="0.25">
      <c r="A17" t="s">
        <v>854</v>
      </c>
      <c r="B17" t="s">
        <v>28</v>
      </c>
    </row>
    <row r="18" spans="1:2" x14ac:dyDescent="0.25">
      <c r="A18" t="s">
        <v>565</v>
      </c>
      <c r="B18" t="s">
        <v>31</v>
      </c>
    </row>
    <row r="19" spans="1:2" x14ac:dyDescent="0.25">
      <c r="A19" t="s">
        <v>34</v>
      </c>
    </row>
    <row r="20" spans="1:2" x14ac:dyDescent="0.25">
      <c r="A20" t="s">
        <v>684</v>
      </c>
    </row>
    <row r="21" spans="1:2" x14ac:dyDescent="0.25">
      <c r="A21" t="s">
        <v>558</v>
      </c>
    </row>
    <row r="22" spans="1:2" x14ac:dyDescent="0.25">
      <c r="A22" t="s">
        <v>554</v>
      </c>
    </row>
  </sheetData>
  <sortState xmlns:xlrd2="http://schemas.microsoft.com/office/spreadsheetml/2017/richdata2" ref="B1:B9">
    <sortCondition ref="B1:B9"/>
  </sortState>
  <dataValidations count="1">
    <dataValidation allowBlank="1" showInputMessage="1" showErrorMessage="1" sqref="F1" xr:uid="{35811A15-3D47-459A-A183-16972B29BFCA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89EC-C950-4E7B-9B45-41240631D0C6}">
  <dimension ref="A1:H51"/>
  <sheetViews>
    <sheetView workbookViewId="0">
      <pane ySplit="1" topLeftCell="A41" activePane="bottomLeft" state="frozen"/>
      <selection pane="bottomLeft" activeCell="C54" sqref="C54"/>
    </sheetView>
  </sheetViews>
  <sheetFormatPr defaultRowHeight="15" x14ac:dyDescent="0.25"/>
  <cols>
    <col min="1" max="1" width="39.7109375" style="4" customWidth="1"/>
    <col min="2" max="2" width="32.7109375" customWidth="1"/>
    <col min="3" max="3" width="31.5703125" customWidth="1"/>
    <col min="4" max="4" width="27.7109375" customWidth="1"/>
    <col min="5" max="5" width="22" customWidth="1"/>
    <col min="6" max="6" width="37.28515625" customWidth="1"/>
    <col min="7" max="7" width="21.140625" customWidth="1"/>
    <col min="8" max="8" width="20" customWidth="1"/>
  </cols>
  <sheetData>
    <row r="1" spans="1:8" ht="45" x14ac:dyDescent="0.25">
      <c r="A1" s="2" t="s">
        <v>857</v>
      </c>
      <c r="B1" s="2" t="s">
        <v>847</v>
      </c>
      <c r="C1" s="2" t="s">
        <v>842</v>
      </c>
      <c r="D1" s="2" t="s">
        <v>88</v>
      </c>
      <c r="E1" s="3" t="s">
        <v>844</v>
      </c>
      <c r="F1" s="2" t="s">
        <v>858</v>
      </c>
      <c r="G1" s="2" t="s">
        <v>859</v>
      </c>
      <c r="H1" s="2" t="s">
        <v>860</v>
      </c>
    </row>
    <row r="2" spans="1:8" ht="30" x14ac:dyDescent="0.25">
      <c r="A2" s="2" t="str">
        <f>_xlfn.XLOOKUP(Tabela17[[#This Row],[PROCESSO SEI do PARF]],Table210[[#This Row],[Processo SEI! do PARF]],Table210[[#This Row],[Nome Social]])</f>
        <v>Techminas Tecnologia e Informação EIRELI - EPP</v>
      </c>
      <c r="B2" s="2" t="str">
        <f>_xlfn.XLOOKUP(Tabela17[[#This Row],[PROCESSO SEI do PARF]],Table210[[#This Row],[Processo SEI! do PARF]],Table210[[#This Row],[CNPJ/CPF]])</f>
        <v>07.099.398/0001-04</v>
      </c>
      <c r="C2" s="2" t="s">
        <v>101</v>
      </c>
      <c r="D2" s="2" t="str">
        <f>_xlfn.XLOOKUP(Tabela17[[#This Row],[PROCESSO SEI do PARF]],Table210[[#This Row],[Processo SEI! do PARF]],Table210[[#This Row],[Punição de suspensão ou impedimento?]])</f>
        <v>Não</v>
      </c>
      <c r="E2" s="3">
        <f>_xlfn.XLOOKUP(Tabela17[[#This Row],[PROCESSO SEI do PARF]],Table210[[#This Row],[Processo SEI! do PARF]],Table210[[#This Row],[Data de trânsito em julgado e conclusão do processo na CPARF]])</f>
        <v>43692</v>
      </c>
      <c r="F2" s="2"/>
      <c r="G2" s="2"/>
      <c r="H2" s="2"/>
    </row>
    <row r="3" spans="1:8" ht="45" x14ac:dyDescent="0.25">
      <c r="A3" s="2" t="str">
        <f>_xlfn.XLOOKUP(Tabela17[[#This Row],[PROCESSO SEI do PARF]],Table210[[#This Row],[Processo SEI! do PARF]],Table210[[#This Row],[Nome Social]])</f>
        <v>Empresário Individual Heberth Gomes França-ME</v>
      </c>
      <c r="B3" s="2" t="str">
        <f>_xlfn.XLOOKUP(Tabela17[[#This Row],[PROCESSO SEI do PARF]],Table210[[#This Row],[Processo SEI! do PARF]],Table210[[#This Row],[CNPJ/CPF]])</f>
        <v>05.198.462/0001-89</v>
      </c>
      <c r="C3" s="2" t="s">
        <v>113</v>
      </c>
      <c r="D3" s="2" t="str">
        <f>_xlfn.XLOOKUP(Tabela17[[#This Row],[PROCESSO SEI do PARF]],Table210[[#This Row],[Processo SEI! do PARF]],Table210[[#This Row],[Punição de suspensão ou impedimento?]])</f>
        <v>Sim</v>
      </c>
      <c r="E3" s="3">
        <f>_xlfn.XLOOKUP(Tabela17[[#This Row],[PROCESSO SEI do PARF]],Table210[[#This Row],[Processo SEI! do PARF]],Table210[[#This Row],[Data de trânsito em julgado e conclusão do processo na CPARF]])</f>
        <v>43809</v>
      </c>
      <c r="F3" s="2" t="s">
        <v>861</v>
      </c>
      <c r="G3" s="2"/>
      <c r="H3" s="2"/>
    </row>
    <row r="4" spans="1:8" x14ac:dyDescent="0.25">
      <c r="A4" s="2" t="str">
        <f>_xlfn.XLOOKUP(Tabela17[[#This Row],[PROCESSO SEI do PARF]],Table210[[#This Row],[Processo SEI! do PARF]],Table210[[#This Row],[Nome Social]])</f>
        <v>Construtora Ambiental Ltda.</v>
      </c>
      <c r="B4" s="2" t="str">
        <f>_xlfn.XLOOKUP(Tabela17[[#This Row],[PROCESSO SEI do PARF]],Table210[[#This Row],[Processo SEI! do PARF]],Table210[[#This Row],[CNPJ/CPF]])</f>
        <v>06.216.846/0001-40</v>
      </c>
      <c r="C4" s="2" t="s">
        <v>127</v>
      </c>
      <c r="D4" s="2" t="str">
        <f>_xlfn.XLOOKUP(Tabela17[[#This Row],[PROCESSO SEI do PARF]],Table210[[#This Row],[Processo SEI! do PARF]],Table210[[#This Row],[Punição de suspensão ou impedimento?]])</f>
        <v>Não</v>
      </c>
      <c r="E4" s="3">
        <f>_xlfn.XLOOKUP(Tabela17[[#This Row],[PROCESSO SEI do PARF]],Table210[[#This Row],[Processo SEI! do PARF]],Table210[[#This Row],[Data de trânsito em julgado e conclusão do processo na CPARF]])</f>
        <v>44128</v>
      </c>
      <c r="F4" s="2"/>
      <c r="G4" s="2"/>
      <c r="H4" s="2"/>
    </row>
    <row r="5" spans="1:8" x14ac:dyDescent="0.25">
      <c r="A5" s="2" t="str">
        <f>_xlfn.XLOOKUP(Tabela17[[#This Row],[PROCESSO SEI do PARF]],Table210[[#This Row],[Processo SEI! do PARF]],Table210[[#This Row],[Nome Social]])</f>
        <v>Eficácia Projetos e Consultoria Ltda.</v>
      </c>
      <c r="B5" s="2" t="str">
        <f>_xlfn.XLOOKUP(Tabela17[[#This Row],[PROCESSO SEI do PARF]],Table210[[#This Row],[Processo SEI! do PARF]],Table210[[#This Row],[CNPJ/CPF]])</f>
        <v>06.301.115/0001-00</v>
      </c>
      <c r="C5" s="2" t="s">
        <v>138</v>
      </c>
      <c r="D5" s="2" t="str">
        <f>_xlfn.XLOOKUP(Tabela17[[#This Row],[PROCESSO SEI do PARF]],Table210[[#This Row],[Processo SEI! do PARF]],Table210[[#This Row],[Punição de suspensão ou impedimento?]])</f>
        <v>Não</v>
      </c>
      <c r="E5" s="3">
        <f>_xlfn.XLOOKUP(Tabela17[[#This Row],[PROCESSO SEI do PARF]],Table210[[#This Row],[Processo SEI! do PARF]],Table210[[#This Row],[Data de trânsito em julgado e conclusão do processo na CPARF]])</f>
        <v>44491</v>
      </c>
      <c r="F5" s="2"/>
      <c r="G5" s="2"/>
      <c r="H5" s="2"/>
    </row>
    <row r="6" spans="1:8" x14ac:dyDescent="0.25">
      <c r="A6" s="2" t="str">
        <f>_xlfn.XLOOKUP(Tabela17[[#This Row],[PROCESSO SEI do PARF]],Table210[[#This Row],[Processo SEI! do PARF]],Table210[[#This Row],[Nome Social]])</f>
        <v>Sengel Construções Ltda.</v>
      </c>
      <c r="B6" s="2" t="str">
        <f>_xlfn.XLOOKUP(Tabela17[[#This Row],[PROCESSO SEI do PARF]],Table210[[#This Row],[Processo SEI! do PARF]],Table210[[#This Row],[CNPJ/CPF]])</f>
        <v>17.723.933/0001-00</v>
      </c>
      <c r="C6" s="2" t="s">
        <v>152</v>
      </c>
      <c r="D6" s="2">
        <f>_xlfn.XLOOKUP(Tabela17[[#This Row],[PROCESSO SEI do PARF]],Table210[[#This Row],[Processo SEI! do PARF]],Table210[[#This Row],[Punição de suspensão ou impedimento?]])</f>
        <v>0</v>
      </c>
      <c r="E6" s="3" t="str">
        <f>_xlfn.XLOOKUP(Tabela17[[#This Row],[PROCESSO SEI do PARF]],Table210[[#This Row],[Processo SEI! do PARF]],Table210[[#This Row],[Data de trânsito em julgado e conclusão do processo na CPARF]])</f>
        <v>_</v>
      </c>
      <c r="F6" s="2"/>
      <c r="G6" s="2"/>
      <c r="H6" s="2"/>
    </row>
    <row r="7" spans="1:8" x14ac:dyDescent="0.25">
      <c r="A7" s="2" t="str">
        <f>_xlfn.XLOOKUP(Tabela17[[#This Row],[PROCESSO SEI do PARF]],Table210[[#This Row],[Processo SEI! do PARF]],Table210[[#This Row],[Nome Social]])</f>
        <v>Eficácia Projetos e Consultoria Ltda.</v>
      </c>
      <c r="B7" s="2" t="str">
        <f>_xlfn.XLOOKUP(Tabela17[[#This Row],[PROCESSO SEI do PARF]],Table210[[#This Row],[Processo SEI! do PARF]],Table210[[#This Row],[CNPJ/CPF]])</f>
        <v>06.301.115/0001-00</v>
      </c>
      <c r="C7" s="2" t="s">
        <v>160</v>
      </c>
      <c r="D7" s="2" t="str">
        <f>_xlfn.XLOOKUP(Tabela17[[#This Row],[PROCESSO SEI do PARF]],Table210[[#This Row],[Processo SEI! do PARF]],Table210[[#This Row],[Punição de suspensão ou impedimento?]])</f>
        <v>Não</v>
      </c>
      <c r="E7" s="3">
        <f>_xlfn.XLOOKUP(Tabela17[[#This Row],[PROCESSO SEI do PARF]],Table210[[#This Row],[Processo SEI! do PARF]],Table210[[#This Row],[Data de trânsito em julgado e conclusão do processo na CPARF]])</f>
        <v>44859</v>
      </c>
      <c r="F7" s="2"/>
      <c r="G7" s="2"/>
      <c r="H7" s="2"/>
    </row>
    <row r="8" spans="1:8" x14ac:dyDescent="0.25">
      <c r="A8" s="2" t="str">
        <f>_xlfn.XLOOKUP(Tabela17[[#This Row],[PROCESSO SEI do PARF]],Table210[[#This Row],[Processo SEI! do PARF]],Table210[[#This Row],[Nome Social]])</f>
        <v xml:space="preserve"> Schneider Elevadores Ltda.-ME</v>
      </c>
      <c r="B8" s="2" t="str">
        <f>_xlfn.XLOOKUP(Tabela17[[#This Row],[PROCESSO SEI do PARF]],Table210[[#This Row],[Processo SEI! do PARF]],Table210[[#This Row],[CNPJ/CPF]])</f>
        <v>11.206.617/0001-84</v>
      </c>
      <c r="C8" s="2" t="s">
        <v>166</v>
      </c>
      <c r="D8" s="2" t="str">
        <f>_xlfn.XLOOKUP(Tabela17[[#This Row],[PROCESSO SEI do PARF]],Table210[[#This Row],[Processo SEI! do PARF]],Table210[[#This Row],[Punição de suspensão ou impedimento?]])</f>
        <v>Não</v>
      </c>
      <c r="E8" s="3">
        <f>_xlfn.XLOOKUP(Tabela17[[#This Row],[PROCESSO SEI do PARF]],Table210[[#This Row],[Processo SEI! do PARF]],Table210[[#This Row],[Data de trânsito em julgado e conclusão do processo na CPARF]])</f>
        <v>44845</v>
      </c>
      <c r="F8" s="2"/>
      <c r="G8" s="2"/>
      <c r="H8" s="2"/>
    </row>
    <row r="9" spans="1:8" ht="30" x14ac:dyDescent="0.25">
      <c r="A9" s="2" t="str">
        <f>_xlfn.XLOOKUP(Tabela17[[#This Row],[PROCESSO SEI do PARF]],Table210[[#This Row],[Processo SEI! do PARF]],Table210[[#This Row],[Nome Social]])</f>
        <v>W Tech Comércio e Serviços de Serralheria Ltda</v>
      </c>
      <c r="B9" s="2" t="str">
        <f>_xlfn.XLOOKUP(Tabela17[[#This Row],[PROCESSO SEI do PARF]],Table210[[#This Row],[Processo SEI! do PARF]],Table210[[#This Row],[CNPJ/CPF]])</f>
        <v>21.636.856/0001-28</v>
      </c>
      <c r="C9" s="2" t="s">
        <v>177</v>
      </c>
      <c r="D9" s="2" t="str">
        <f>_xlfn.XLOOKUP(Tabela17[[#This Row],[PROCESSO SEI do PARF]],Table210[[#This Row],[Processo SEI! do PARF]],Table210[[#This Row],[Punição de suspensão ou impedimento?]])</f>
        <v>Não</v>
      </c>
      <c r="E9" s="3">
        <f>_xlfn.XLOOKUP(Tabela17[[#This Row],[PROCESSO SEI do PARF]],Table210[[#This Row],[Processo SEI! do PARF]],Table210[[#This Row],[Data de trânsito em julgado e conclusão do processo na CPARF]])</f>
        <v>44638</v>
      </c>
      <c r="F9" s="2"/>
      <c r="G9" s="2"/>
      <c r="H9" s="2"/>
    </row>
    <row r="10" spans="1:8" ht="60" x14ac:dyDescent="0.25">
      <c r="A10" s="2" t="str">
        <f>_xlfn.XLOOKUP(Tabela17[[#This Row],[PROCESSO SEI do PARF]],Table210[[#This Row],[Processo SEI! do PARF]],Table210[[#This Row],[Nome Social]])</f>
        <v>Primer Materiais e Peças Eireli</v>
      </c>
      <c r="B10" s="2" t="str">
        <f>_xlfn.XLOOKUP(Tabela17[[#This Row],[PROCESSO SEI do PARF]],Table210[[#This Row],[Processo SEI! do PARF]],Table210[[#This Row],[CNPJ/CPF]])</f>
        <v>29.936.551/0001-43</v>
      </c>
      <c r="C10" s="2" t="s">
        <v>184</v>
      </c>
      <c r="D10" s="2" t="str">
        <f>_xlfn.XLOOKUP(Tabela17[[#This Row],[PROCESSO SEI do PARF]],Table210[[#This Row],[Processo SEI! do PARF]],Table210[[#This Row],[Punição de suspensão ou impedimento?]])</f>
        <v>Sim</v>
      </c>
      <c r="E10" s="3">
        <f>_xlfn.XLOOKUP(Tabela17[[#This Row],[PROCESSO SEI do PARF]],Table210[[#This Row],[Processo SEI! do PARF]],Table210[[#This Row],[Data de trânsito em julgado e conclusão do processo na CPARF]])</f>
        <v>44907</v>
      </c>
      <c r="F10" s="2" t="s">
        <v>862</v>
      </c>
      <c r="G10" s="3">
        <v>44669</v>
      </c>
      <c r="H10" s="3">
        <v>45399</v>
      </c>
    </row>
    <row r="11" spans="1:8" ht="60" x14ac:dyDescent="0.25">
      <c r="A11" s="2" t="str">
        <f>_xlfn.XLOOKUP(Tabela17[[#This Row],[PROCESSO SEI do PARF]],Table210[[#This Row],[Processo SEI! do PARF]],Table210[[#This Row],[Nome Social]])</f>
        <v>Construtora Campos e Filhos Ltda.-ME</v>
      </c>
      <c r="B11" s="2" t="str">
        <f>_xlfn.XLOOKUP(Tabela17[[#This Row],[PROCESSO SEI do PARF]],Table210[[#This Row],[Processo SEI! do PARF]],Table210[[#This Row],[CNPJ/CPF]])</f>
        <v>15.862.332/0001-52</v>
      </c>
      <c r="C11" s="2" t="s">
        <v>199</v>
      </c>
      <c r="D11" s="2" t="str">
        <f>_xlfn.XLOOKUP(Tabela17[[#This Row],[PROCESSO SEI do PARF]],Table210[[#This Row],[Processo SEI! do PARF]],Table210[[#This Row],[Punição de suspensão ou impedimento?]])</f>
        <v>sim</v>
      </c>
      <c r="E11" s="3">
        <f>_xlfn.XLOOKUP(Tabela17[[#This Row],[PROCESSO SEI do PARF]],Table210[[#This Row],[Processo SEI! do PARF]],Table210[[#This Row],[Data de trânsito em julgado e conclusão do processo na CPARF]])</f>
        <v>45317</v>
      </c>
      <c r="F11" s="2" t="s">
        <v>863</v>
      </c>
      <c r="G11" s="3">
        <v>45317</v>
      </c>
      <c r="H11" s="3">
        <v>45682</v>
      </c>
    </row>
    <row r="12" spans="1:8" ht="45" x14ac:dyDescent="0.25">
      <c r="A12" s="2" t="str">
        <f>_xlfn.XLOOKUP(Tabela17[[#This Row],[PROCESSO SEI do PARF]],Table210[[#This Row],[Processo SEI! do PARF]],Table210[[#This Row],[Nome Social]])</f>
        <v xml:space="preserve"> Diex Construções e Empreendimentos Ltda.</v>
      </c>
      <c r="B12" s="2" t="str">
        <f>_xlfn.XLOOKUP(Tabela17[[#This Row],[PROCESSO SEI do PARF]],Table210[[#This Row],[Processo SEI! do PARF]],Table210[[#This Row],[CNPJ/CPF]])</f>
        <v xml:space="preserve">21.948.551/0001-51 </v>
      </c>
      <c r="C12" s="2" t="s">
        <v>212</v>
      </c>
      <c r="D12" s="2" t="str">
        <f>_xlfn.XLOOKUP(Tabela17[[#This Row],[PROCESSO SEI do PARF]],Table210[[#This Row],[Processo SEI! do PARF]],Table210[[#This Row],[Punição de suspensão ou impedimento?]])</f>
        <v>Sim</v>
      </c>
      <c r="E12" s="3">
        <f>_xlfn.XLOOKUP(Tabela17[[#This Row],[PROCESSO SEI do PARF]],Table210[[#This Row],[Processo SEI! do PARF]],Table210[[#This Row],[Data de trânsito em julgado e conclusão do processo na CPARF]])</f>
        <v>45272</v>
      </c>
      <c r="F12" s="2" t="s">
        <v>861</v>
      </c>
      <c r="G12" s="3">
        <v>45238</v>
      </c>
      <c r="H12" s="3">
        <v>45968</v>
      </c>
    </row>
    <row r="13" spans="1:8" ht="30" x14ac:dyDescent="0.25">
      <c r="A13" s="2" t="str">
        <f>_xlfn.XLOOKUP(Tabela17[[#This Row],[PROCESSO SEI do PARF]],Table210[[#This Row],[Processo SEI! do PARF]],Table210[[#This Row],[Nome Social]])</f>
        <v>Paraense Construções e Comércio Imobiliário Ltda</v>
      </c>
      <c r="B13" s="2" t="str">
        <f>_xlfn.XLOOKUP(Tabela17[[#This Row],[PROCESSO SEI do PARF]],Table210[[#This Row],[Processo SEI! do PARF]],Table210[[#This Row],[CNPJ/CPF]])</f>
        <v>22.266.589/0001-07</v>
      </c>
      <c r="C13" s="2" t="s">
        <v>223</v>
      </c>
      <c r="D13" s="2" t="str">
        <f>_xlfn.XLOOKUP(Tabela17[[#This Row],[PROCESSO SEI do PARF]],Table210[[#This Row],[Processo SEI! do PARF]],Table210[[#This Row],[Punição de suspensão ou impedimento?]])</f>
        <v>Não</v>
      </c>
      <c r="E13" s="3">
        <f>_xlfn.XLOOKUP(Tabela17[[#This Row],[PROCESSO SEI do PARF]],Table210[[#This Row],[Processo SEI! do PARF]],Table210[[#This Row],[Data de trânsito em julgado e conclusão do processo na CPARF]])</f>
        <v>45359</v>
      </c>
      <c r="F13" s="2"/>
      <c r="G13" s="2"/>
      <c r="H13" s="2"/>
    </row>
    <row r="14" spans="1:8" x14ac:dyDescent="0.25">
      <c r="A14" s="2" t="str">
        <f>_xlfn.XLOOKUP(Tabela17[[#This Row],[PROCESSO SEI do PARF]],Table210[[#This Row],[Processo SEI! do PARF]],Table210[[#This Row],[Nome Social]])</f>
        <v xml:space="preserve"> Elevadores Milênio Ltda.-EPP</v>
      </c>
      <c r="B14" s="2" t="str">
        <f>_xlfn.XLOOKUP(Tabela17[[#This Row],[PROCESSO SEI do PARF]],Table210[[#This Row],[Processo SEI! do PARF]],Table210[[#This Row],[CNPJ/CPF]])</f>
        <v>03.539.398/0001-27</v>
      </c>
      <c r="C14" s="2" t="s">
        <v>234</v>
      </c>
      <c r="D14" s="2" t="str">
        <f>_xlfn.XLOOKUP(Tabela17[[#This Row],[PROCESSO SEI do PARF]],Table210[[#This Row],[Processo SEI! do PARF]],Table210[[#This Row],[Punição de suspensão ou impedimento?]])</f>
        <v>Sim</v>
      </c>
      <c r="E14" s="3">
        <f>_xlfn.XLOOKUP(Tabela17[[#This Row],[PROCESSO SEI do PARF]],Table210[[#This Row],[Processo SEI! do PARF]],Table210[[#This Row],[Data de trânsito em julgado e conclusão do processo na CPARF]])</f>
        <v>0</v>
      </c>
      <c r="F14" s="2"/>
      <c r="G14" s="2"/>
      <c r="H14" s="2"/>
    </row>
    <row r="15" spans="1:8" ht="45" x14ac:dyDescent="0.25">
      <c r="A15" s="2" t="str">
        <f>_xlfn.XLOOKUP(Tabela17[[#This Row],[PROCESSO SEI do PARF]],Table210[[#This Row],[Processo SEI! do PARF]],Table210[[#This Row],[Nome Social]])</f>
        <v>Jéssica dos Santos Soares Fonseca 10870220616-ME</v>
      </c>
      <c r="B15" s="2" t="str">
        <f>_xlfn.XLOOKUP(Tabela17[[#This Row],[PROCESSO SEI do PARF]],Table210[[#This Row],[Processo SEI! do PARF]],Table210[[#This Row],[CNPJ/CPF]])</f>
        <v>21.286.361/0001-16</v>
      </c>
      <c r="C15" s="2" t="s">
        <v>246</v>
      </c>
      <c r="D15" s="2" t="str">
        <f>_xlfn.XLOOKUP(Tabela17[[#This Row],[PROCESSO SEI do PARF]],Table210[[#This Row],[Processo SEI! do PARF]],Table210[[#This Row],[Punição de suspensão ou impedimento?]])</f>
        <v>Sim</v>
      </c>
      <c r="E15" s="3">
        <f>_xlfn.XLOOKUP(Tabela17[[#This Row],[PROCESSO SEI do PARF]],Table210[[#This Row],[Processo SEI! do PARF]],Table210[[#This Row],[Data de trânsito em julgado e conclusão do processo na CPARF]])</f>
        <v>45359</v>
      </c>
      <c r="F15" s="2" t="s">
        <v>864</v>
      </c>
      <c r="G15" s="3">
        <v>45359</v>
      </c>
      <c r="H15" s="3">
        <v>45723</v>
      </c>
    </row>
    <row r="16" spans="1:8" x14ac:dyDescent="0.25">
      <c r="A16" s="2" t="str">
        <f>_xlfn.XLOOKUP(Tabela17[[#This Row],[PROCESSO SEI do PARF]],Table210[[#This Row],[Processo SEI! do PARF]],Table210[[#This Row],[Nome Social]])</f>
        <v>Raedarius M8 SDN BHD</v>
      </c>
      <c r="B16" s="2" t="str">
        <f>_xlfn.XLOOKUP(Tabela17[[#This Row],[PROCESSO SEI do PARF]],Table210[[#This Row],[Processo SEI! do PARF]],Table210[[#This Row],[CNPJ/CPF]])</f>
        <v>99.999.990/1092-71</v>
      </c>
      <c r="C16" s="2" t="s">
        <v>257</v>
      </c>
      <c r="D16" s="2" t="str">
        <f>_xlfn.XLOOKUP(Tabela17[[#This Row],[PROCESSO SEI do PARF]],Table210[[#This Row],[Processo SEI! do PARF]],Table210[[#This Row],[Punição de suspensão ou impedimento?]])</f>
        <v>Não</v>
      </c>
      <c r="E16" s="3">
        <f>_xlfn.XLOOKUP(Tabela17[[#This Row],[PROCESSO SEI do PARF]],Table210[[#This Row],[Processo SEI! do PARF]],Table210[[#This Row],[Data de trânsito em julgado e conclusão do processo na CPARF]])</f>
        <v>45710</v>
      </c>
      <c r="F16" s="2"/>
      <c r="G16" s="2"/>
      <c r="H16" s="2"/>
    </row>
    <row r="17" spans="1:8" x14ac:dyDescent="0.25">
      <c r="A17" s="2" t="str">
        <f>_xlfn.XLOOKUP(Tabela17[[#This Row],[PROCESSO SEI do PARF]],Table210[[#This Row],[Processo SEI! do PARF]],Table210[[#This Row],[Nome Social]])</f>
        <v>Telefônica Brasil S.A.</v>
      </c>
      <c r="B17" s="2" t="str">
        <f>_xlfn.XLOOKUP(Tabela17[[#This Row],[PROCESSO SEI do PARF]],Table210[[#This Row],[Processo SEI! do PARF]],Table210[[#This Row],[CNPJ/CPF]])</f>
        <v>02.558.157/0001-62</v>
      </c>
      <c r="C17" s="2" t="s">
        <v>267</v>
      </c>
      <c r="D17" s="2">
        <f>_xlfn.XLOOKUP(Tabela17[[#This Row],[PROCESSO SEI do PARF]],Table210[[#This Row],[Processo SEI! do PARF]],Table210[[#This Row],[Punição de suspensão ou impedimento?]])</f>
        <v>0</v>
      </c>
      <c r="E17" s="3">
        <f>_xlfn.XLOOKUP(Tabela17[[#This Row],[PROCESSO SEI do PARF]],Table210[[#This Row],[Processo SEI! do PARF]],Table210[[#This Row],[Data de trânsito em julgado e conclusão do processo na CPARF]])</f>
        <v>0</v>
      </c>
      <c r="F17" s="2"/>
      <c r="G17" s="2"/>
      <c r="H17" s="2"/>
    </row>
    <row r="18" spans="1:8" ht="60" x14ac:dyDescent="0.25">
      <c r="A18" s="2" t="str">
        <f>_xlfn.XLOOKUP(Tabela17[[#This Row],[PROCESSO SEI do PARF]],Table210[[#This Row],[Processo SEI! do PARF]],Table210[[#This Row],[Nome Social]])</f>
        <v>SEME Serviços Especializados em Manutenção de Elevadores Ltda.-EPP</v>
      </c>
      <c r="B18" s="2" t="str">
        <f>_xlfn.XLOOKUP(Tabela17[[#This Row],[PROCESSO SEI do PARF]],Table210[[#This Row],[Processo SEI! do PARF]],Table210[[#This Row],[CNPJ/CPF]])</f>
        <v>02.755.159/0001-41</v>
      </c>
      <c r="C18" s="2" t="s">
        <v>278</v>
      </c>
      <c r="D18" s="2" t="str">
        <f>_xlfn.XLOOKUP(Tabela17[[#This Row],[PROCESSO SEI do PARF]],Table210[[#This Row],[Processo SEI! do PARF]],Table210[[#This Row],[Punição de suspensão ou impedimento?]])</f>
        <v>Sim</v>
      </c>
      <c r="E18" s="3">
        <f>_xlfn.XLOOKUP(Tabela17[[#This Row],[PROCESSO SEI do PARF]],Table210[[#This Row],[Processo SEI! do PARF]],Table210[[#This Row],[Data de trânsito em julgado e conclusão do processo na CPARF]])</f>
        <v>45790</v>
      </c>
      <c r="F18" s="2" t="s">
        <v>865</v>
      </c>
      <c r="G18" s="3">
        <v>45790</v>
      </c>
      <c r="H18" s="3">
        <v>46519</v>
      </c>
    </row>
    <row r="19" spans="1:8" ht="30" x14ac:dyDescent="0.25">
      <c r="A19" s="2" t="str">
        <f>_xlfn.XLOOKUP(Tabela17[[#This Row],[PROCESSO SEI do PARF]],Table210[[#This Row],[Processo SEI! do PARF]],Table210[[#This Row],[Nome Social]])</f>
        <v>Evani de Fátima Sousa Ávila e Cláudio Antônio de Ávila</v>
      </c>
      <c r="B19" s="2" t="str">
        <f>_xlfn.XLOOKUP(Tabela17[[#This Row],[PROCESSO SEI do PARF]],Table210[[#This Row],[Processo SEI! do PARF]],Table210[[#This Row],[CNPJ/CPF]])</f>
        <v>476.771.636-53 e 708.782.006-06</v>
      </c>
      <c r="C19" s="2" t="s">
        <v>288</v>
      </c>
      <c r="D19" s="2" t="str">
        <f>_xlfn.XLOOKUP(Tabela17[[#This Row],[PROCESSO SEI do PARF]],Table210[[#This Row],[Processo SEI! do PARF]],Table210[[#This Row],[Punição de suspensão ou impedimento?]])</f>
        <v>Não</v>
      </c>
      <c r="E19" s="3">
        <f>_xlfn.XLOOKUP(Tabela17[[#This Row],[PROCESSO SEI do PARF]],Table210[[#This Row],[Processo SEI! do PARF]],Table210[[#This Row],[Data de trânsito em julgado e conclusão do processo na CPARF]])</f>
        <v>45168</v>
      </c>
      <c r="F19" s="2"/>
      <c r="G19" s="2"/>
      <c r="H19" s="2"/>
    </row>
    <row r="20" spans="1:8" x14ac:dyDescent="0.25">
      <c r="A20" s="2" t="str">
        <f>_xlfn.XLOOKUP(Tabela17[[#This Row],[PROCESSO SEI do PARF]],Table210[[#This Row],[Processo SEI! do PARF]],Table210[[#This Row],[Nome Social]])</f>
        <v>Oi S/A Em Recuperação Judicial</v>
      </c>
      <c r="B20" s="2" t="str">
        <f>_xlfn.XLOOKUP(Tabela17[[#This Row],[PROCESSO SEI do PARF]],Table210[[#This Row],[Processo SEI! do PARF]],Table210[[#This Row],[CNPJ/CPF]])</f>
        <v>76.535.764/0001-43</v>
      </c>
      <c r="C20" s="2" t="s">
        <v>297</v>
      </c>
      <c r="D20" s="2" t="str">
        <f>_xlfn.XLOOKUP(Tabela17[[#This Row],[PROCESSO SEI do PARF]],Table210[[#This Row],[Processo SEI! do PARF]],Table210[[#This Row],[Punição de suspensão ou impedimento?]])</f>
        <v>Não</v>
      </c>
      <c r="E20" s="3">
        <f>_xlfn.XLOOKUP(Tabela17[[#This Row],[PROCESSO SEI do PARF]],Table210[[#This Row],[Processo SEI! do PARF]],Table210[[#This Row],[Data de trânsito em julgado e conclusão do processo na CPARF]])</f>
        <v>45154</v>
      </c>
      <c r="F20" s="2"/>
      <c r="G20" s="2"/>
      <c r="H20" s="2"/>
    </row>
    <row r="21" spans="1:8" ht="30" x14ac:dyDescent="0.25">
      <c r="A21" s="2" t="str">
        <f>_xlfn.XLOOKUP(Tabela17[[#This Row],[PROCESSO SEI do PARF]],Table210[[#This Row],[Processo SEI! do PARF]],Table210[[#This Row],[Nome Social]])</f>
        <v>Comércio Silveira Atacadista de Móveis Mogi Mirim - Ltda</v>
      </c>
      <c r="B21" s="2" t="str">
        <f>_xlfn.XLOOKUP(Tabela17[[#This Row],[PROCESSO SEI do PARF]],Table210[[#This Row],[Processo SEI! do PARF]],Table210[[#This Row],[CNPJ/CPF]])</f>
        <v>10.205.116/0001-10</v>
      </c>
      <c r="C21" s="2" t="s">
        <v>308</v>
      </c>
      <c r="D21" s="2" t="str">
        <f>_xlfn.XLOOKUP(Tabela17[[#This Row],[PROCESSO SEI do PARF]],Table210[[#This Row],[Processo SEI! do PARF]],Table210[[#This Row],[Punição de suspensão ou impedimento?]])</f>
        <v>Não</v>
      </c>
      <c r="E21" s="3">
        <f>_xlfn.XLOOKUP(Tabela17[[#This Row],[PROCESSO SEI do PARF]],Table210[[#This Row],[Processo SEI! do PARF]],Table210[[#This Row],[Data de trânsito em julgado e conclusão do processo na CPARF]])</f>
        <v>45685</v>
      </c>
      <c r="F21" s="2"/>
      <c r="G21" s="2"/>
      <c r="H21" s="2"/>
    </row>
    <row r="22" spans="1:8" x14ac:dyDescent="0.25">
      <c r="A22" s="2" t="str">
        <f>_xlfn.XLOOKUP(Tabela17[[#This Row],[PROCESSO SEI do PARF]],Table210[[#This Row],[Processo SEI! do PARF]],Table210[[#This Row],[Nome Social]])</f>
        <v>Marcelo Eustáquio de Oliveira Ltda.</v>
      </c>
      <c r="B22" s="2" t="str">
        <f>_xlfn.XLOOKUP(Tabela17[[#This Row],[PROCESSO SEI do PARF]],Table210[[#This Row],[Processo SEI! do PARF]],Table210[[#This Row],[CNPJ/CPF]])</f>
        <v>18.132.510/0001-88</v>
      </c>
      <c r="C22" s="2" t="s">
        <v>318</v>
      </c>
      <c r="D22" s="2" t="str">
        <f>_xlfn.XLOOKUP(Tabela17[[#This Row],[PROCESSO SEI do PARF]],Table210[[#This Row],[Processo SEI! do PARF]],Table210[[#This Row],[Punição de suspensão ou impedimento?]])</f>
        <v>Não</v>
      </c>
      <c r="E22" s="3">
        <f>_xlfn.XLOOKUP(Tabela17[[#This Row],[PROCESSO SEI do PARF]],Table210[[#This Row],[Processo SEI! do PARF]],Table210[[#This Row],[Data de trânsito em julgado e conclusão do processo na CPARF]])</f>
        <v>0</v>
      </c>
      <c r="F22" s="2"/>
      <c r="G22" s="2"/>
      <c r="H22" s="2"/>
    </row>
    <row r="23" spans="1:8" x14ac:dyDescent="0.25">
      <c r="A23" s="2" t="str">
        <f>_xlfn.XLOOKUP(Tabela17[[#This Row],[PROCESSO SEI do PARF]],Table210[[#This Row],[Processo SEI! do PARF]],Table210[[#This Row],[Nome Social]])</f>
        <v>Eficácia Projetos e Consultoria Ltda.</v>
      </c>
      <c r="B23" s="2" t="str">
        <f>_xlfn.XLOOKUP(Tabela17[[#This Row],[PROCESSO SEI do PARF]],Table210[[#This Row],[Processo SEI! do PARF]],Table210[[#This Row],[CNPJ/CPF]])</f>
        <v>06.301.115/0001-00</v>
      </c>
      <c r="C23" s="2" t="s">
        <v>331</v>
      </c>
      <c r="D23" s="2" t="str">
        <f>_xlfn.XLOOKUP(Tabela17[[#This Row],[PROCESSO SEI do PARF]],Table210[[#This Row],[Processo SEI! do PARF]],Table210[[#This Row],[Punição de suspensão ou impedimento?]])</f>
        <v>Não</v>
      </c>
      <c r="E23" s="3">
        <f>_xlfn.XLOOKUP(Tabela17[[#This Row],[PROCESSO SEI do PARF]],Table210[[#This Row],[Processo SEI! do PARF]],Table210[[#This Row],[Data de trânsito em julgado e conclusão do processo na CPARF]])</f>
        <v>45503</v>
      </c>
      <c r="F23" s="2"/>
      <c r="G23" s="2"/>
      <c r="H23" s="2"/>
    </row>
    <row r="24" spans="1:8" x14ac:dyDescent="0.25">
      <c r="A24" s="2" t="str">
        <f>_xlfn.XLOOKUP(Tabela17[[#This Row],[PROCESSO SEI do PARF]],Table210[[#This Row],[Processo SEI! do PARF]],Table210[[#This Row],[Nome Social]])</f>
        <v xml:space="preserve"> Acrilades Placas Ltda -ME</v>
      </c>
      <c r="B24" s="2" t="str">
        <f>_xlfn.XLOOKUP(Tabela17[[#This Row],[PROCESSO SEI do PARF]],Table210[[#This Row],[Processo SEI! do PARF]],Table210[[#This Row],[CNPJ/CPF]])</f>
        <v>17.501.123/0001-09</v>
      </c>
      <c r="C24" s="2" t="s">
        <v>342</v>
      </c>
      <c r="D24" s="2">
        <f>_xlfn.XLOOKUP(Tabela17[[#This Row],[PROCESSO SEI do PARF]],Table210[[#This Row],[Processo SEI! do PARF]],Table210[[#This Row],[Punição de suspensão ou impedimento?]])</f>
        <v>0</v>
      </c>
      <c r="E24" s="3">
        <f>_xlfn.XLOOKUP(Tabela17[[#This Row],[PROCESSO SEI do PARF]],Table210[[#This Row],[Processo SEI! do PARF]],Table210[[#This Row],[Data de trânsito em julgado e conclusão do processo na CPARF]])</f>
        <v>0</v>
      </c>
      <c r="F24" s="2"/>
      <c r="G24" s="2"/>
      <c r="H24" s="2"/>
    </row>
    <row r="25" spans="1:8" ht="30" x14ac:dyDescent="0.25">
      <c r="A25" s="2" t="str">
        <f>_xlfn.XLOOKUP(Tabela17[[#This Row],[PROCESSO SEI do PARF]],Table210[[#This Row],[Processo SEI! do PARF]],Table210[[#This Row],[Nome Social]])</f>
        <v>Fundação de Desenvolvimento da Pesquisa-FUNDEP</v>
      </c>
      <c r="B25" s="2" t="str">
        <f>_xlfn.XLOOKUP(Tabela17[[#This Row],[PROCESSO SEI do PARF]],Table210[[#This Row],[Processo SEI! do PARF]],Table210[[#This Row],[CNPJ/CPF]])</f>
        <v>18.720.938/0001-41</v>
      </c>
      <c r="C25" s="2" t="s">
        <v>351</v>
      </c>
      <c r="D25" s="2" t="str">
        <f>_xlfn.XLOOKUP(Tabela17[[#This Row],[PROCESSO SEI do PARF]],Table210[[#This Row],[Processo SEI! do PARF]],Table210[[#This Row],[Punição de suspensão ou impedimento?]])</f>
        <v>Não</v>
      </c>
      <c r="E25" s="3">
        <f>_xlfn.XLOOKUP(Tabela17[[#This Row],[PROCESSO SEI do PARF]],Table210[[#This Row],[Processo SEI! do PARF]],Table210[[#This Row],[Data de trânsito em julgado e conclusão do processo na CPARF]])</f>
        <v>45358</v>
      </c>
      <c r="F25" s="2"/>
      <c r="G25" s="2"/>
      <c r="H25" s="2"/>
    </row>
    <row r="26" spans="1:8" x14ac:dyDescent="0.25">
      <c r="A26" s="2" t="str">
        <f>_xlfn.XLOOKUP(Tabela17[[#This Row],[PROCESSO SEI do PARF]],Table210[[#This Row],[Processo SEI! do PARF]],Table210[[#This Row],[Nome Social]])</f>
        <v>Etera Construções e Isolamentos Ltda​.</v>
      </c>
      <c r="B26" s="2" t="str">
        <f>_xlfn.XLOOKUP(Tabela17[[#This Row],[PROCESSO SEI do PARF]],Table210[[#This Row],[Processo SEI! do PARF]],Table210[[#This Row],[CNPJ/CPF]])</f>
        <v>04.947.516/0001-07</v>
      </c>
      <c r="C26" s="2" t="s">
        <v>359</v>
      </c>
      <c r="D26" s="2">
        <f>_xlfn.XLOOKUP(Tabela17[[#This Row],[PROCESSO SEI do PARF]],Table210[[#This Row],[Processo SEI! do PARF]],Table210[[#This Row],[Punição de suspensão ou impedimento?]])</f>
        <v>0</v>
      </c>
      <c r="E26" s="3">
        <f>_xlfn.XLOOKUP(Tabela17[[#This Row],[PROCESSO SEI do PARF]],Table210[[#This Row],[Processo SEI! do PARF]],Table210[[#This Row],[Data de trânsito em julgado e conclusão do processo na CPARF]])</f>
        <v>0</v>
      </c>
      <c r="F26" s="2"/>
      <c r="G26" s="2"/>
      <c r="H26" s="2"/>
    </row>
    <row r="27" spans="1:8" x14ac:dyDescent="0.25">
      <c r="A27" s="2" t="str">
        <f>_xlfn.XLOOKUP(Tabela17[[#This Row],[PROCESSO SEI do PARF]],Table210[[#This Row],[Processo SEI! do PARF]],Table210[[#This Row],[Nome Social]])</f>
        <v>Controle Engenharia Ltda</v>
      </c>
      <c r="B27" s="2" t="str">
        <f>_xlfn.XLOOKUP(Tabela17[[#This Row],[PROCESSO SEI do PARF]],Table210[[#This Row],[Processo SEI! do PARF]],Table210[[#This Row],[CNPJ/CPF]])</f>
        <v>02.755.159/0001-41</v>
      </c>
      <c r="C27" s="2" t="s">
        <v>366</v>
      </c>
      <c r="D27" s="2">
        <f>_xlfn.XLOOKUP(Tabela17[[#This Row],[PROCESSO SEI do PARF]],Table210[[#This Row],[Processo SEI! do PARF]],Table210[[#This Row],[Punição de suspensão ou impedimento?]])</f>
        <v>0</v>
      </c>
      <c r="E27" s="3">
        <f>_xlfn.XLOOKUP(Tabela17[[#This Row],[PROCESSO SEI do PARF]],Table210[[#This Row],[Processo SEI! do PARF]],Table210[[#This Row],[Data de trânsito em julgado e conclusão do processo na CPARF]])</f>
        <v>0</v>
      </c>
      <c r="F27" s="2"/>
      <c r="G27" s="2"/>
      <c r="H27" s="2"/>
    </row>
    <row r="28" spans="1:8" x14ac:dyDescent="0.25">
      <c r="A28" s="2" t="str">
        <f>_xlfn.XLOOKUP(Tabela17[[#This Row],[PROCESSO SEI do PARF]],Table210[[#This Row],[Processo SEI! do PARF]],Table210[[#This Row],[Nome Social]])</f>
        <v>SPR Engenharia e Construção Ltda.</v>
      </c>
      <c r="B28" s="2" t="str">
        <f>_xlfn.XLOOKUP(Tabela17[[#This Row],[PROCESSO SEI do PARF]],Table210[[#This Row],[Processo SEI! do PARF]],Table210[[#This Row],[CNPJ/CPF]])</f>
        <v>28.053.583/0001-38</v>
      </c>
      <c r="C28" s="2" t="s">
        <v>373</v>
      </c>
      <c r="D28" s="2">
        <f>_xlfn.XLOOKUP(Tabela17[[#This Row],[PROCESSO SEI do PARF]],Table210[[#This Row],[Processo SEI! do PARF]],Table210[[#This Row],[Punição de suspensão ou impedimento?]])</f>
        <v>0</v>
      </c>
      <c r="E28" s="3">
        <f>_xlfn.XLOOKUP(Tabela17[[#This Row],[PROCESSO SEI do PARF]],Table210[[#This Row],[Processo SEI! do PARF]],Table210[[#This Row],[Data de trânsito em julgado e conclusão do processo na CPARF]])</f>
        <v>0</v>
      </c>
      <c r="F28" s="2"/>
      <c r="G28" s="2"/>
      <c r="H28" s="2"/>
    </row>
    <row r="29" spans="1:8" ht="60" x14ac:dyDescent="0.25">
      <c r="A29" s="2" t="str">
        <f>_xlfn.XLOOKUP(Tabela17[[#This Row],[PROCESSO SEI do PARF]],Table210[[#This Row],[Processo SEI! do PARF]],Table210[[#This Row],[Nome Social]])</f>
        <v>Front Estruturas Ltda.</v>
      </c>
      <c r="B29" s="2" t="str">
        <f>_xlfn.XLOOKUP(Tabela17[[#This Row],[PROCESSO SEI do PARF]],Table210[[#This Row],[Processo SEI! do PARF]],Table210[[#This Row],[CNPJ/CPF]])</f>
        <v>12.219.645/0001-07</v>
      </c>
      <c r="C29" s="2" t="s">
        <v>383</v>
      </c>
      <c r="D29" s="2" t="str">
        <f>_xlfn.XLOOKUP(Tabela17[[#This Row],[PROCESSO SEI do PARF]],Table210[[#This Row],[Processo SEI! do PARF]],Table210[[#This Row],[Punição de suspensão ou impedimento?]])</f>
        <v>Sim</v>
      </c>
      <c r="E29" s="3">
        <f>_xlfn.XLOOKUP(Tabela17[[#This Row],[PROCESSO SEI do PARF]],Table210[[#This Row],[Processo SEI! do PARF]],Table210[[#This Row],[Data de trânsito em julgado e conclusão do processo na CPARF]])</f>
        <v>45468</v>
      </c>
      <c r="F29" s="2" t="s">
        <v>862</v>
      </c>
      <c r="G29" s="2"/>
      <c r="H29" s="2"/>
    </row>
    <row r="30" spans="1:8" x14ac:dyDescent="0.25">
      <c r="A30" s="2" t="str">
        <f>_xlfn.XLOOKUP(Tabela17[[#This Row],[PROCESSO SEI do PARF]],Table210[[#This Row],[Processo SEI! do PARF]],Table210[[#This Row],[Nome Social]])</f>
        <v>Solflex Comércio e Serviços Ltda.</v>
      </c>
      <c r="B30" s="2" t="str">
        <f>_xlfn.XLOOKUP(Tabela17[[#This Row],[PROCESSO SEI do PARF]],Table210[[#This Row],[Processo SEI! do PARF]],Table210[[#This Row],[CNPJ/CPF]])</f>
        <v>47.417.971/0001-03</v>
      </c>
      <c r="C30" s="2" t="s">
        <v>395</v>
      </c>
      <c r="D30" s="2" t="str">
        <f>_xlfn.XLOOKUP(Tabela17[[#This Row],[PROCESSO SEI do PARF]],Table210[[#This Row],[Processo SEI! do PARF]],Table210[[#This Row],[Punição de suspensão ou impedimento?]])</f>
        <v>Não</v>
      </c>
      <c r="E30" s="3">
        <f>_xlfn.XLOOKUP(Tabela17[[#This Row],[PROCESSO SEI do PARF]],Table210[[#This Row],[Processo SEI! do PARF]],Table210[[#This Row],[Data de trânsito em julgado e conclusão do processo na CPARF]])</f>
        <v>46063</v>
      </c>
      <c r="F30" s="2"/>
      <c r="G30" s="2"/>
      <c r="H30" s="2"/>
    </row>
    <row r="31" spans="1:8" ht="60" x14ac:dyDescent="0.25">
      <c r="A31" s="2" t="str">
        <f>_xlfn.XLOOKUP(Tabela17[[#This Row],[PROCESSO SEI do PARF]],Table210[[#This Row],[Processo SEI! do PARF]],Table210[[#This Row],[Nome Social]])</f>
        <v>Elo Arquitetura e Engenharia Ltda</v>
      </c>
      <c r="B31" s="2" t="str">
        <f>_xlfn.XLOOKUP(Tabela17[[#This Row],[PROCESSO SEI do PARF]],Table210[[#This Row],[Processo SEI! do PARF]],Table210[[#This Row],[CNPJ/CPF]])</f>
        <v>23.219.028/0001-10</v>
      </c>
      <c r="C31" s="2" t="s">
        <v>401</v>
      </c>
      <c r="D31" s="2" t="str">
        <f>_xlfn.XLOOKUP(Tabela17[[#This Row],[PROCESSO SEI do PARF]],Table210[[#This Row],[Processo SEI! do PARF]],Table210[[#This Row],[Punição de suspensão ou impedimento?]])</f>
        <v>Sim</v>
      </c>
      <c r="E31" s="3">
        <f>_xlfn.XLOOKUP(Tabela17[[#This Row],[PROCESSO SEI do PARF]],Table210[[#This Row],[Processo SEI! do PARF]],Table210[[#This Row],[Data de trânsito em julgado e conclusão do processo na CPARF]])</f>
        <v>45306</v>
      </c>
      <c r="F31" s="2" t="s">
        <v>866</v>
      </c>
      <c r="G31" s="2" t="s">
        <v>867</v>
      </c>
      <c r="H31" s="2" t="s">
        <v>867</v>
      </c>
    </row>
    <row r="32" spans="1:8" ht="60" x14ac:dyDescent="0.25">
      <c r="A32" s="2" t="str">
        <f>_xlfn.XLOOKUP(Tabela17[[#This Row],[PROCESSO SEI do PARF]],Table210[[#This Row],[Processo SEI! do PARF]],Table210[[#This Row],[Nome Social]])</f>
        <v>Primeira Engenharia Ltda.</v>
      </c>
      <c r="B32" s="2" t="str">
        <f>_xlfn.XLOOKUP(Tabela17[[#This Row],[PROCESSO SEI do PARF]],Table210[[#This Row],[Processo SEI! do PARF]],Table210[[#This Row],[CNPJ/CPF]])</f>
        <v>14.920.928/0001-07</v>
      </c>
      <c r="C32" s="2" t="s">
        <v>414</v>
      </c>
      <c r="D32" s="2" t="str">
        <f>_xlfn.XLOOKUP(Tabela17[[#This Row],[PROCESSO SEI do PARF]],Table210[[#This Row],[Processo SEI! do PARF]],Table210[[#This Row],[Punição de suspensão ou impedimento?]])</f>
        <v>Sim</v>
      </c>
      <c r="E32" s="3">
        <f>_xlfn.XLOOKUP(Tabela17[[#This Row],[PROCESSO SEI do PARF]],Table210[[#This Row],[Processo SEI! do PARF]],Table210[[#This Row],[Data de trânsito em julgado e conclusão do processo na CPARF]])</f>
        <v>45436</v>
      </c>
      <c r="F32" s="2" t="s">
        <v>868</v>
      </c>
      <c r="G32" s="3">
        <v>45402</v>
      </c>
      <c r="H32" s="3">
        <v>45766</v>
      </c>
    </row>
    <row r="33" spans="1:8" ht="42" customHeight="1" x14ac:dyDescent="0.25">
      <c r="A33" s="2" t="str">
        <f>_xlfn.XLOOKUP(Tabela17[[#This Row],[PROCESSO SEI do PARF]],Table210[[#This Row],[Processo SEI! do PARF]],Table210[[#This Row],[Nome Social]])</f>
        <v>Eficácia Projetos e Consultoria Ltda; Consmara Engenharia Ltda.</v>
      </c>
      <c r="B33" s="2" t="str">
        <f>_xlfn.XLOOKUP(Tabela17[[#This Row],[PROCESSO SEI do PARF]],Table210[[#This Row],[Processo SEI! do PARF]],Table210[[#This Row],[CNPJ/CPF]])</f>
        <v>06.301.115/0001-00; 05.133.376/0002-79</v>
      </c>
      <c r="C33" s="2" t="s">
        <v>426</v>
      </c>
      <c r="D33" s="2">
        <f>_xlfn.XLOOKUP(Tabela17[[#This Row],[PROCESSO SEI do PARF]],Table210[[#This Row],[Processo SEI! do PARF]],Table210[[#This Row],[Punição de suspensão ou impedimento?]])</f>
        <v>0</v>
      </c>
      <c r="E33" s="3">
        <f>_xlfn.XLOOKUP(Tabela17[[#This Row],[PROCESSO SEI do PARF]],Table210[[#This Row],[Processo SEI! do PARF]],Table210[[#This Row],[Data de trânsito em julgado e conclusão do processo na CPARF]])</f>
        <v>0</v>
      </c>
      <c r="F33" s="2"/>
      <c r="G33" s="2"/>
      <c r="H33" s="2"/>
    </row>
    <row r="34" spans="1:8" ht="27" customHeight="1" x14ac:dyDescent="0.25">
      <c r="A34" s="2" t="str">
        <f>_xlfn.XLOOKUP(Tabela17[[#This Row],[PROCESSO SEI do PARF]],Table210[[#This Row],[Processo SEI! do PARF]],Table210[[#This Row],[Nome Social]])</f>
        <v>Endeal Engenharia e Construções Ltda.</v>
      </c>
      <c r="B34" s="2" t="str">
        <f>_xlfn.XLOOKUP(Tabela17[[#This Row],[PROCESSO SEI do PARF]],Table210[[#This Row],[Processo SEI! do PARF]],Table210[[#This Row],[CNPJ/CPF]])</f>
        <v>03.430.585/0001-78</v>
      </c>
      <c r="C34" s="2" t="s">
        <v>434</v>
      </c>
      <c r="D34" s="2">
        <f>_xlfn.XLOOKUP(Tabela17[[#This Row],[PROCESSO SEI do PARF]],Table210[[#This Row],[Processo SEI! do PARF]],Table210[[#This Row],[Punição de suspensão ou impedimento?]])</f>
        <v>0</v>
      </c>
      <c r="E34" s="3">
        <f>_xlfn.XLOOKUP(Tabela17[[#This Row],[PROCESSO SEI do PARF]],Table210[[#This Row],[Processo SEI! do PARF]],Table210[[#This Row],[Data de trânsito em julgado e conclusão do processo na CPARF]])</f>
        <v>0</v>
      </c>
      <c r="F34" s="2"/>
      <c r="G34" s="2"/>
      <c r="H34" s="2"/>
    </row>
    <row r="35" spans="1:8" x14ac:dyDescent="0.25">
      <c r="A35" s="2" t="str">
        <f>_xlfn.XLOOKUP(Tabela17[[#This Row],[PROCESSO SEI do PARF]],Table210[[#This Row],[Processo SEI! do PARF]],Table210[[#This Row],[Nome Social]])</f>
        <v>Pórtico Engenharia e Consultoria Ltda.</v>
      </c>
      <c r="B35" s="2" t="str">
        <f>_xlfn.XLOOKUP(Tabela17[[#This Row],[PROCESSO SEI do PARF]],Table210[[#This Row],[Processo SEI! do PARF]],Table210[[#This Row],[CNPJ/CPF]])</f>
        <v>26.717.532/0001-38</v>
      </c>
      <c r="C35" s="2" t="s">
        <v>445</v>
      </c>
      <c r="D35" s="2">
        <f>_xlfn.XLOOKUP(Tabela17[[#This Row],[PROCESSO SEI do PARF]],Table210[[#This Row],[Processo SEI! do PARF]],Table210[[#This Row],[Punição de suspensão ou impedimento?]])</f>
        <v>0</v>
      </c>
      <c r="E35" s="3">
        <f>_xlfn.XLOOKUP(Tabela17[[#This Row],[PROCESSO SEI do PARF]],Table210[[#This Row],[Processo SEI! do PARF]],Table210[[#This Row],[Data de trânsito em julgado e conclusão do processo na CPARF]])</f>
        <v>0</v>
      </c>
      <c r="F35" s="2"/>
      <c r="G35" s="2"/>
      <c r="H35" s="2"/>
    </row>
    <row r="36" spans="1:8" ht="36" customHeight="1" x14ac:dyDescent="0.25">
      <c r="A36" s="2" t="str">
        <f>_xlfn.XLOOKUP(Tabela17[[#This Row],[PROCESSO SEI do PARF]],Table210[[#This Row],[Processo SEI! do PARF]],Table210[[#This Row],[Nome Social]])</f>
        <v>Marcelli Móveis Para Escritório e Informática Ltda.-EPP</v>
      </c>
      <c r="B36" s="2" t="str">
        <f>_xlfn.XLOOKUP(Tabela17[[#This Row],[PROCESSO SEI do PARF]],Table210[[#This Row],[Processo SEI! do PARF]],Table210[[#This Row],[CNPJ/CPF]])</f>
        <v>03.098.864/0001-86</v>
      </c>
      <c r="C36" s="2" t="s">
        <v>451</v>
      </c>
      <c r="D36" s="2">
        <f>_xlfn.XLOOKUP(Tabela17[[#This Row],[PROCESSO SEI do PARF]],Table210[[#This Row],[Processo SEI! do PARF]],Table210[[#This Row],[Punição de suspensão ou impedimento?]])</f>
        <v>0</v>
      </c>
      <c r="E36" s="3">
        <f>_xlfn.XLOOKUP(Tabela17[[#This Row],[PROCESSO SEI do PARF]],Table210[[#This Row],[Processo SEI! do PARF]],Table210[[#This Row],[Data de trânsito em julgado e conclusão do processo na CPARF]])</f>
        <v>0</v>
      </c>
      <c r="F36" s="2"/>
      <c r="G36" s="2"/>
      <c r="H36" s="2"/>
    </row>
    <row r="37" spans="1:8" ht="45" x14ac:dyDescent="0.25">
      <c r="A37" s="2" t="str">
        <f>_xlfn.XLOOKUP(Tabela17[[#This Row],[PROCESSO SEI do PARF]],Table210[[#This Row],[Processo SEI! do PARF]],Table210[[#This Row],[Nome Social]])</f>
        <v>A&amp;R Comércio e Serviços Ltda.</v>
      </c>
      <c r="B37" s="2" t="str">
        <f>_xlfn.XLOOKUP(Tabela17[[#This Row],[PROCESSO SEI do PARF]],Table210[[#This Row],[Processo SEI! do PARF]],Table210[[#This Row],[CNPJ/CPF]])</f>
        <v>13.050.599/0001-10</v>
      </c>
      <c r="C37" s="2" t="s">
        <v>460</v>
      </c>
      <c r="D37" s="2" t="str">
        <f>_xlfn.XLOOKUP(Tabela17[[#This Row],[PROCESSO SEI do PARF]],Table210[[#This Row],[Processo SEI! do PARF]],Table210[[#This Row],[Punição de suspensão ou impedimento?]])</f>
        <v>Sim</v>
      </c>
      <c r="E37" s="3">
        <f>_xlfn.XLOOKUP(Tabela17[[#This Row],[PROCESSO SEI do PARF]],Table210[[#This Row],[Processo SEI! do PARF]],Table210[[#This Row],[Data de trânsito em julgado e conclusão do processo na CPARF]])</f>
        <v>45685</v>
      </c>
      <c r="F37" s="2" t="s">
        <v>861</v>
      </c>
      <c r="G37" s="3">
        <v>45696</v>
      </c>
      <c r="H37" s="3">
        <v>46425</v>
      </c>
    </row>
    <row r="38" spans="1:8" x14ac:dyDescent="0.25">
      <c r="A38" s="2" t="str">
        <f>_xlfn.XLOOKUP(Tabela17[[#This Row],[PROCESSO SEI do PARF]],Table210[[#This Row],[Processo SEI! do PARF]],Table210[[#This Row],[Nome Social]])</f>
        <v>Ágile Empreendimentos e Serviços Ltda.</v>
      </c>
      <c r="B38" s="2" t="str">
        <f>_xlfn.XLOOKUP(Tabela17[[#This Row],[PROCESSO SEI do PARF]],Table210[[#This Row],[Processo SEI! do PARF]],Table210[[#This Row],[CNPJ/CPF]])</f>
        <v>11.312.296/0001-00</v>
      </c>
      <c r="C38" s="2" t="s">
        <v>470</v>
      </c>
      <c r="D38" s="2" t="str">
        <f>_xlfn.XLOOKUP(Tabela17[[#This Row],[PROCESSO SEI do PARF]],Table210[[#This Row],[Processo SEI! do PARF]],Table210[[#This Row],[Punição de suspensão ou impedimento?]])</f>
        <v>Não</v>
      </c>
      <c r="E38" s="3">
        <f>_xlfn.XLOOKUP(Tabela17[[#This Row],[PROCESSO SEI do PARF]],Table210[[#This Row],[Processo SEI! do PARF]],Table210[[#This Row],[Data de trânsito em julgado e conclusão do processo na CPARF]])</f>
        <v>0</v>
      </c>
      <c r="F38" s="2"/>
      <c r="G38" s="2"/>
      <c r="H38" s="2"/>
    </row>
    <row r="39" spans="1:8" x14ac:dyDescent="0.25">
      <c r="A39" s="2" t="str">
        <f>_xlfn.XLOOKUP(Tabela17[[#This Row],[PROCESSO SEI do PARF]],Table210[[#This Row],[Processo SEI! do PARF]],Table210[[#This Row],[Nome Social]])</f>
        <v>Marcelo Eustáquio de Oliveira Ltda.</v>
      </c>
      <c r="B39" s="2" t="str">
        <f>_xlfn.XLOOKUP(Tabela17[[#This Row],[PROCESSO SEI do PARF]],Table210[[#This Row],[Processo SEI! do PARF]],Table210[[#This Row],[CNPJ/CPF]])</f>
        <v>18.132.510/0001-88</v>
      </c>
      <c r="C39" s="2" t="s">
        <v>489</v>
      </c>
      <c r="D39" s="2">
        <f>_xlfn.XLOOKUP(Tabela17[[#This Row],[PROCESSO SEI do PARF]],Table210[[#This Row],[Processo SEI! do PARF]],Table210[[#This Row],[Punição de suspensão ou impedimento?]])</f>
        <v>0</v>
      </c>
      <c r="E39" s="3">
        <f>_xlfn.XLOOKUP(Tabela17[[#This Row],[PROCESSO SEI do PARF]],Table210[[#This Row],[Processo SEI! do PARF]],Table210[[#This Row],[Data de trânsito em julgado e conclusão do processo na CPARF]])</f>
        <v>0</v>
      </c>
      <c r="F39" s="2"/>
      <c r="G39" s="2"/>
      <c r="H39" s="2"/>
    </row>
    <row r="40" spans="1:8" x14ac:dyDescent="0.25">
      <c r="A40" s="2" t="str">
        <f>_xlfn.XLOOKUP(Tabela17[[#This Row],[PROCESSO SEI do PARF]],Table210[[#This Row],[Processo SEI! do PARF]],Table210[[#This Row],[Nome Social]])</f>
        <v>Globo Comércio de Informática Ltda.</v>
      </c>
      <c r="B40" s="2" t="str">
        <f>_xlfn.XLOOKUP(Tabela17[[#This Row],[PROCESSO SEI do PARF]],Table210[[#This Row],[Processo SEI! do PARF]],Table210[[#This Row],[CNPJ/CPF]])</f>
        <v>31.588.978/0001-40</v>
      </c>
      <c r="C40" s="2" t="s">
        <v>497</v>
      </c>
      <c r="D40" s="2">
        <f>_xlfn.XLOOKUP(Tabela17[[#This Row],[PROCESSO SEI do PARF]],Table210[[#This Row],[Processo SEI! do PARF]],Table210[[#This Row],[Punição de suspensão ou impedimento?]])</f>
        <v>0</v>
      </c>
      <c r="E40" s="3">
        <f>_xlfn.XLOOKUP(Tabela17[[#This Row],[PROCESSO SEI do PARF]],Table210[[#This Row],[Processo SEI! do PARF]],Table210[[#This Row],[Data de trânsito em julgado e conclusão do processo na CPARF]])</f>
        <v>0</v>
      </c>
      <c r="F40" s="2"/>
      <c r="G40" s="2"/>
      <c r="H40" s="2"/>
    </row>
    <row r="41" spans="1:8" x14ac:dyDescent="0.25">
      <c r="A41" s="2" t="str">
        <f>_xlfn.XLOOKUP(Tabela17[[#This Row],[PROCESSO SEI do PARF]],Table210[[#This Row],[Processo SEI! do PARF]],Table210[[#This Row],[Nome Social]])</f>
        <v>OI S.A. - Em Recuperação Judicial</v>
      </c>
      <c r="B41" s="2" t="str">
        <f>_xlfn.XLOOKUP(Tabela17[[#This Row],[PROCESSO SEI do PARF]],Table210[[#This Row],[Processo SEI! do PARF]],Table210[[#This Row],[CNPJ/CPF]])</f>
        <v>76.535.764/0001-43</v>
      </c>
      <c r="C41" s="2" t="s">
        <v>525</v>
      </c>
      <c r="D41" s="2">
        <f>_xlfn.XLOOKUP(Tabela17[[#This Row],[PROCESSO SEI do PARF]],Table210[[#This Row],[Processo SEI! do PARF]],Table210[[#This Row],[Punição de suspensão ou impedimento?]])</f>
        <v>0</v>
      </c>
      <c r="E41" s="3">
        <f>_xlfn.XLOOKUP(Tabela17[[#This Row],[PROCESSO SEI do PARF]],Table210[[#This Row],[Processo SEI! do PARF]],Table210[[#This Row],[Data de trânsito em julgado e conclusão do processo na CPARF]])</f>
        <v>0</v>
      </c>
      <c r="F41" s="2"/>
      <c r="G41" s="2"/>
      <c r="H41" s="2"/>
    </row>
    <row r="42" spans="1:8" ht="49.5" customHeight="1" x14ac:dyDescent="0.25">
      <c r="A42" s="2" t="str">
        <f>_xlfn.XLOOKUP(Tabela17[[#This Row],[PROCESSO SEI do PARF]],Table210[[#This Row],[Processo SEI! do PARF]],Table210[[#This Row],[Nome Social]])</f>
        <v>Terra e Técnica Engenharia e Empreendimentos Ltda</v>
      </c>
      <c r="B42" s="2" t="str">
        <f>_xlfn.XLOOKUP(Tabela17[[#This Row],[PROCESSO SEI do PARF]],Table210[[#This Row],[Processo SEI! do PARF]],Table210[[#This Row],[CNPJ/CPF]])</f>
        <v>02.790.940/0001-42</v>
      </c>
      <c r="C42" s="3" t="s">
        <v>531</v>
      </c>
      <c r="D42" s="2">
        <f>_xlfn.XLOOKUP(Tabela17[[#This Row],[PROCESSO SEI do PARF]],Table210[[#This Row],[Processo SEI! do PARF]],Table210[[#This Row],[Punição de suspensão ou impedimento?]])</f>
        <v>0</v>
      </c>
      <c r="E42" s="3">
        <f>_xlfn.XLOOKUP(Tabela17[[#This Row],[PROCESSO SEI do PARF]],Table210[[#This Row],[Processo SEI! do PARF]],Table210[[#This Row],[Data de trânsito em julgado e conclusão do processo na CPARF]])</f>
        <v>0</v>
      </c>
      <c r="F42" s="2"/>
      <c r="G42" s="2"/>
      <c r="H42" s="2"/>
    </row>
    <row r="43" spans="1:8" ht="36.75" customHeight="1" x14ac:dyDescent="0.25">
      <c r="A43" s="2" t="str">
        <f>_xlfn.XLOOKUP(Tabela17[[#This Row],[PROCESSO SEI do PARF]],Table210[[#This Row],[Processo SEI! do PARF]],Table210[[#This Row],[Nome Social]])</f>
        <v>Christiane Aparecida Kalab;  Alessandra de Fátima Kalab; Fabiana Kalab</v>
      </c>
      <c r="B43" s="2" t="str">
        <f>_xlfn.XLOOKUP(Tabela17[[#This Row],[PROCESSO SEI do PARF]],Table210[[#This Row],[Processo SEI! do PARF]],Table210[[#This Row],[CNPJ/CPF]])</f>
        <v xml:space="preserve"> 901.531.976-68; 813.848.906-53; 013.721.266-60</v>
      </c>
      <c r="C43" s="3" t="s">
        <v>530</v>
      </c>
      <c r="D43" s="2">
        <f>_xlfn.XLOOKUP(Tabela17[[#This Row],[PROCESSO SEI do PARF]],Table210[[#This Row],[Processo SEI! do PARF]],Table210[[#This Row],[Punição de suspensão ou impedimento?]])</f>
        <v>0</v>
      </c>
      <c r="E43" s="3">
        <f>_xlfn.XLOOKUP(Tabela17[[#This Row],[PROCESSO SEI do PARF]],Table210[[#This Row],[Processo SEI! do PARF]],Table210[[#This Row],[Data de trânsito em julgado e conclusão do processo na CPARF]])</f>
        <v>0</v>
      </c>
      <c r="F43" s="2"/>
      <c r="G43" s="2"/>
      <c r="H43" s="2"/>
    </row>
    <row r="44" spans="1:8" ht="36.75" customHeight="1" x14ac:dyDescent="0.25">
      <c r="A44" s="2" t="str">
        <f>_xlfn.XLOOKUP(Tabela17[[#This Row],[PROCESSO SEI do PARF]],Table210[[#This Row],[Processo SEI! do PARF]],Table210[[#This Row],[Nome Social]])</f>
        <v>Método System Comércio de Equipamentos para Telecomunicações e Serviços Ltda.-EPP</v>
      </c>
      <c r="B44" s="2" t="str">
        <f>_xlfn.XLOOKUP(Tabela17[[#This Row],[PROCESSO SEI do PARF]],Table210[[#This Row],[Processo SEI! do PARF]],Table210[[#This Row],[CNPJ/CPF]])</f>
        <v>07.346.478/0001-17</v>
      </c>
      <c r="C44" s="3" t="s">
        <v>532</v>
      </c>
      <c r="D44" s="2">
        <f>_xlfn.XLOOKUP(Tabela17[[#This Row],[PROCESSO SEI do PARF]],Table210[[#This Row],[Processo SEI! do PARF]],Table210[[#This Row],[Punição de suspensão ou impedimento?]])</f>
        <v>0</v>
      </c>
      <c r="E44" s="3">
        <f>_xlfn.XLOOKUP(Tabela17[[#This Row],[PROCESSO SEI do PARF]],Table210[[#This Row],[Processo SEI! do PARF]],Table210[[#This Row],[Data de trânsito em julgado e conclusão do processo na CPARF]])</f>
        <v>0</v>
      </c>
      <c r="F44" s="2"/>
      <c r="G44" s="2"/>
      <c r="H44" s="2"/>
    </row>
    <row r="45" spans="1:8" ht="40.5" customHeight="1" x14ac:dyDescent="0.25">
      <c r="A45" s="2" t="str">
        <f>_xlfn.XLOOKUP(Tabela17[[#This Row],[PROCESSO SEI do PARF]],Table210[[#This Row],[Processo SEI! do PARF]],Table210[[#This Row],[Nome Social]])</f>
        <v>Ufficio Indústria e Comércio de Móveis Ltda - EPP</v>
      </c>
      <c r="B45" s="2" t="str">
        <f>_xlfn.XLOOKUP(Tabela17[[#This Row],[PROCESSO SEI do PARF]],Table210[[#This Row],[Processo SEI! do PARF]],Table210[[#This Row],[CNPJ/CPF]])</f>
        <v>04.443.182/0001-26</v>
      </c>
      <c r="C45" s="3" t="s">
        <v>533</v>
      </c>
      <c r="D45" s="2">
        <f>_xlfn.XLOOKUP(Tabela17[[#This Row],[PROCESSO SEI do PARF]],Table210[[#This Row],[Processo SEI! do PARF]],Table210[[#This Row],[Punição de suspensão ou impedimento?]])</f>
        <v>0</v>
      </c>
      <c r="E45" s="3">
        <f>_xlfn.XLOOKUP(Tabela17[[#This Row],[PROCESSO SEI do PARF]],Table210[[#This Row],[Processo SEI! do PARF]],Table210[[#This Row],[Data de trânsito em julgado e conclusão do processo na CPARF]])</f>
        <v>0</v>
      </c>
      <c r="F45" s="2"/>
      <c r="G45" s="2"/>
      <c r="H45" s="2"/>
    </row>
    <row r="46" spans="1:8" ht="26.25" customHeight="1" x14ac:dyDescent="0.25">
      <c r="A46" s="2" t="str">
        <f>_xlfn.XLOOKUP(Tabela17[[#This Row],[PROCESSO SEI do PARF]],Table210[[#This Row],[Processo SEI! do PARF]],Table210[[#This Row],[Nome Social]])</f>
        <v>Fábrica Civil – Engenharia de Projetos Ltda.</v>
      </c>
      <c r="B46" s="2" t="str">
        <f>_xlfn.XLOOKUP(Tabela17[[#This Row],[PROCESSO SEI do PARF]],Table210[[#This Row],[Processo SEI! do PARF]],Table210[[#This Row],[CNPJ/CPF]])</f>
        <v>66.679.697/0001-87</v>
      </c>
      <c r="C46" s="3" t="s">
        <v>535</v>
      </c>
      <c r="D46" s="2">
        <f>_xlfn.XLOOKUP(Tabela17[[#This Row],[PROCESSO SEI do PARF]],Table210[[#This Row],[Processo SEI! do PARF]],Table210[[#This Row],[Punição de suspensão ou impedimento?]])</f>
        <v>0</v>
      </c>
      <c r="E46" s="3">
        <f>_xlfn.XLOOKUP(Tabela17[[#This Row],[PROCESSO SEI do PARF]],Table210[[#This Row],[Processo SEI! do PARF]],Table210[[#This Row],[Data de trânsito em julgado e conclusão do processo na CPARF]])</f>
        <v>0</v>
      </c>
      <c r="F46" s="2"/>
      <c r="G46" s="2"/>
      <c r="H46" s="2"/>
    </row>
    <row r="47" spans="1:8" x14ac:dyDescent="0.25">
      <c r="A47" s="2" t="str">
        <f>_xlfn.XLOOKUP(Tabela17[[#This Row],[PROCESSO SEI do PARF]],Table210[[#This Row],[Processo SEI! do PARF]],Table210[[#This Row],[Nome Social]])</f>
        <v>Liderança Limpeza e Conservação Ltda</v>
      </c>
      <c r="B47" s="2" t="str">
        <f>_xlfn.XLOOKUP(Tabela17[[#This Row],[PROCESSO SEI do PARF]],Table210[[#This Row],[Processo SEI! do PARF]],Table210[[#This Row],[CNPJ/CPF]])</f>
        <v>00.482.840/0001-38</v>
      </c>
      <c r="C47" s="3" t="s">
        <v>537</v>
      </c>
      <c r="D47" s="2">
        <f>_xlfn.XLOOKUP(Tabela17[[#This Row],[PROCESSO SEI do PARF]],Table210[[#This Row],[Processo SEI! do PARF]],Table210[[#This Row],[Punição de suspensão ou impedimento?]])</f>
        <v>0</v>
      </c>
      <c r="E47" s="3">
        <f>_xlfn.XLOOKUP(Tabela17[[#This Row],[PROCESSO SEI do PARF]],Table210[[#This Row],[Processo SEI! do PARF]],Table210[[#This Row],[Data de trânsito em julgado e conclusão do processo na CPARF]])</f>
        <v>0</v>
      </c>
      <c r="F47" s="2"/>
      <c r="G47" s="2"/>
      <c r="H47" s="2"/>
    </row>
    <row r="48" spans="1:8" x14ac:dyDescent="0.25">
      <c r="A48" s="2" t="str">
        <f>_xlfn.XLOOKUP(Tabela17[[#This Row],[PROCESSO SEI do PARF]],Table210[[#This Row],[Processo SEI! do PARF]],Table210[[#This Row],[Nome Social]])</f>
        <v>Clesio Menes Bernardes</v>
      </c>
      <c r="B48" s="2" t="str">
        <f>_xlfn.XLOOKUP(Tabela17[[#This Row],[PROCESSO SEI do PARF]],Table210[[#This Row],[Processo SEI! do PARF]],Table210[[#This Row],[CNPJ/CPF]])</f>
        <v>09.447.062/0001-00</v>
      </c>
      <c r="C48" s="3" t="s">
        <v>538</v>
      </c>
      <c r="D48" s="2">
        <f>_xlfn.XLOOKUP(Tabela17[[#This Row],[PROCESSO SEI do PARF]],Table210[[#This Row],[Processo SEI! do PARF]],Table210[[#This Row],[Punição de suspensão ou impedimento?]])</f>
        <v>0</v>
      </c>
      <c r="E48" s="3">
        <f>_xlfn.XLOOKUP(Tabela17[[#This Row],[PROCESSO SEI do PARF]],Table210[[#This Row],[Processo SEI! do PARF]],Table210[[#This Row],[Data de trânsito em julgado e conclusão do processo na CPARF]])</f>
        <v>0</v>
      </c>
      <c r="F48" s="2"/>
      <c r="G48" s="2"/>
      <c r="H48" s="2"/>
    </row>
    <row r="49" spans="1:8" x14ac:dyDescent="0.25">
      <c r="A49" s="2" t="str">
        <f>_xlfn.XLOOKUP(Tabela17[[#This Row],[PROCESSO SEI do PARF]],Table210[[#This Row],[Processo SEI! do PARF]],Table210[[#This Row],[Nome Social]])</f>
        <v>Plansul Planejamento e Consultoria Ltda</v>
      </c>
      <c r="B49" s="2" t="str">
        <f>_xlfn.XLOOKUP(Tabela17[[#This Row],[PROCESSO SEI do PARF]],Table210[[#This Row],[Processo SEI! do PARF]],Table210[[#This Row],[CNPJ/CPF]])</f>
        <v>78.533.312/0001-58</v>
      </c>
      <c r="C49" s="3" t="s">
        <v>541</v>
      </c>
      <c r="D49" s="2">
        <f>_xlfn.XLOOKUP(Tabela17[[#This Row],[PROCESSO SEI do PARF]],Table210[[#This Row],[Processo SEI! do PARF]],Table210[[#This Row],[Punição de suspensão ou impedimento?]])</f>
        <v>0</v>
      </c>
      <c r="E49" s="3">
        <f>_xlfn.XLOOKUP(Tabela17[[#This Row],[PROCESSO SEI do PARF]],Table210[[#This Row],[Processo SEI! do PARF]],Table210[[#This Row],[Data de trânsito em julgado e conclusão do processo na CPARF]])</f>
        <v>0</v>
      </c>
      <c r="F49" s="2"/>
      <c r="G49" s="2"/>
      <c r="H49" s="2"/>
    </row>
    <row r="50" spans="1:8" x14ac:dyDescent="0.25">
      <c r="A50" s="2" t="str">
        <f>_xlfn.XLOOKUP(Tabela17[[#This Row],[PROCESSO SEI do PARF]],Table210[[#This Row],[Processo SEI! do PARF]],Table210[[#This Row],[Nome Social]])</f>
        <v>Malbec Engenharia de Obras Ltda.</v>
      </c>
      <c r="B50" s="2" t="str">
        <f>_xlfn.XLOOKUP(Tabela17[[#This Row],[PROCESSO SEI do PARF]],Table210[[#This Row],[Processo SEI! do PARF]],Table210[[#This Row],[CNPJ/CPF]])</f>
        <v>59.171.999/0001-84</v>
      </c>
      <c r="C50" s="3" t="s">
        <v>542</v>
      </c>
      <c r="D50" s="2">
        <f>_xlfn.XLOOKUP(Tabela17[[#This Row],[PROCESSO SEI do PARF]],Table210[[#This Row],[Processo SEI! do PARF]],Table210[[#This Row],[Punição de suspensão ou impedimento?]])</f>
        <v>0</v>
      </c>
      <c r="E50" s="3">
        <f>_xlfn.XLOOKUP(Tabela17[[#This Row],[PROCESSO SEI do PARF]],Table210[[#This Row],[Processo SEI! do PARF]],Table210[[#This Row],[Data de trânsito em julgado e conclusão do processo na CPARF]])</f>
        <v>0</v>
      </c>
      <c r="F50" s="2"/>
      <c r="G50" s="2"/>
      <c r="H50" s="2"/>
    </row>
    <row r="51" spans="1:8" x14ac:dyDescent="0.25">
      <c r="A51" s="2" t="str">
        <f>_xlfn.XLOOKUP(Tabela17[[#This Row],[PROCESSO SEI do PARF]],Table210[[#This Row],[Processo SEI! do PARF]],Table210[[#This Row],[Nome Social]])</f>
        <v>Eficácia Projetos e Consultoria Ltda</v>
      </c>
      <c r="B51" s="2" t="str">
        <f>_xlfn.XLOOKUP(Tabela17[[#This Row],[PROCESSO SEI do PARF]],Table210[[#This Row],[Processo SEI! do PARF]],Table210[[#This Row],[CNPJ/CPF]])</f>
        <v>06.301.115/0001-00</v>
      </c>
      <c r="C51" s="2" t="s">
        <v>543</v>
      </c>
      <c r="D51" s="2">
        <f>_xlfn.XLOOKUP(Tabela17[[#This Row],[PROCESSO SEI do PARF]],Table210[[#This Row],[Processo SEI! do PARF]],Table210[[#This Row],[Punição de suspensão ou impedimento?]])</f>
        <v>0</v>
      </c>
      <c r="E51" s="3">
        <f>_xlfn.XLOOKUP(Tabela17[[#This Row],[PROCESSO SEI do PARF]],Table210[[#This Row],[Processo SEI! do PARF]],Table210[[#This Row],[Data de trânsito em julgado e conclusão do processo na CPARF]])</f>
        <v>0</v>
      </c>
      <c r="F51" s="2"/>
      <c r="G51" s="2"/>
      <c r="H51" s="2"/>
    </row>
  </sheetData>
  <conditionalFormatting sqref="C42:C48">
    <cfRule type="expression" dxfId="0" priority="1">
      <formula>$L42="Arquivado"</formula>
    </cfRule>
  </conditionalFormatting>
  <dataValidations count="2">
    <dataValidation allowBlank="1" showInputMessage="1" showErrorMessage="1" sqref="C2:C51" xr:uid="{3CB09428-E4DA-4F6B-9946-AAF52316E802}"/>
    <dataValidation allowBlank="1" sqref="D1" xr:uid="{B7100494-783B-4D4B-87E6-2EE852E80F1E}"/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E0C4-7801-44C1-B556-ED156BE218FC}">
  <dimension ref="A1:N4"/>
  <sheetViews>
    <sheetView workbookViewId="0">
      <selection activeCell="D8" sqref="D8"/>
    </sheetView>
  </sheetViews>
  <sheetFormatPr defaultRowHeight="15" x14ac:dyDescent="0.25"/>
  <cols>
    <col min="1" max="1" width="20.140625" customWidth="1"/>
    <col min="2" max="3" width="19.140625" hidden="1" customWidth="1"/>
    <col min="4" max="4" width="25" customWidth="1"/>
    <col min="6" max="6" width="17.5703125" customWidth="1"/>
    <col min="7" max="8" width="17.85546875" hidden="1" customWidth="1"/>
    <col min="9" max="9" width="26.140625" customWidth="1"/>
    <col min="11" max="11" width="16.85546875" customWidth="1"/>
    <col min="12" max="12" width="16.42578125" hidden="1" customWidth="1"/>
    <col min="13" max="13" width="17" hidden="1" customWidth="1"/>
    <col min="14" max="14" width="27.28515625" customWidth="1"/>
  </cols>
  <sheetData>
    <row r="1" spans="1:14" x14ac:dyDescent="0.25">
      <c r="A1" s="1" t="s">
        <v>43</v>
      </c>
      <c r="B1" s="1" t="s">
        <v>869</v>
      </c>
      <c r="C1" s="1" t="s">
        <v>870</v>
      </c>
      <c r="D1" s="1" t="s">
        <v>871</v>
      </c>
      <c r="E1" s="1"/>
      <c r="F1" s="1" t="s">
        <v>60</v>
      </c>
      <c r="G1" s="1" t="s">
        <v>869</v>
      </c>
      <c r="H1" s="1" t="s">
        <v>872</v>
      </c>
      <c r="I1" s="1" t="s">
        <v>871</v>
      </c>
      <c r="J1" s="1"/>
      <c r="K1" s="1" t="s">
        <v>851</v>
      </c>
      <c r="L1" s="1" t="s">
        <v>869</v>
      </c>
      <c r="M1" s="1" t="s">
        <v>872</v>
      </c>
      <c r="N1" s="1" t="s">
        <v>871</v>
      </c>
    </row>
    <row r="2" spans="1:14" x14ac:dyDescent="0.25">
      <c r="A2" s="1" t="s">
        <v>565</v>
      </c>
      <c r="B2" s="1">
        <f>COUNTIF('PARF - Atualizada'!G:G,Tabela10[[#This Row],[Relator]])</f>
        <v>10</v>
      </c>
      <c r="C2" s="1">
        <f>COUNTIFS('PARF - Atualizada'!G:G,Tabela10[[#This Row],[Relator]],'PARF - Atualizada'!L:L,"Arquivado")</f>
        <v>0</v>
      </c>
      <c r="D2" s="1">
        <f>Tabela10[[#This Row],[Processos]]-Tabela10[[#This Row],[Aquivados]]</f>
        <v>10</v>
      </c>
      <c r="E2" s="1"/>
      <c r="F2" s="1" t="s">
        <v>565</v>
      </c>
      <c r="G2" s="1">
        <f>COUNTIF('PARF - Atualizada'!H:H,Tabela1012[[#This Row],[Revisor]])</f>
        <v>13</v>
      </c>
      <c r="H2" s="1">
        <f>COUNTIFS('PARF - Atualizada'!H:H,Tabela1012[[#This Row],[Revisor]],'PARF - Atualizada'!L:L,"Arquivado")</f>
        <v>0</v>
      </c>
      <c r="I2" s="1">
        <f>Tabela1012[[#This Row],[Processos]]-Tabela1012[[#This Row],[Arquivados]]</f>
        <v>13</v>
      </c>
      <c r="J2" s="1"/>
      <c r="K2" s="1" t="s">
        <v>854</v>
      </c>
      <c r="L2" s="1">
        <f>COUNTIF('PARF - Atualizada'!I:I,Tabela101213[[#This Row],[Apoio Técnico]])</f>
        <v>0</v>
      </c>
      <c r="M2" s="1">
        <f>COUNTIFS('PARF - Atualizada'!I:I,Tabela101213[[#This Row],[Apoio Técnico]],'PARF - Atualizada'!L:L,"Arquivado")</f>
        <v>0</v>
      </c>
      <c r="N2" s="1">
        <f>Tabela101213[[#This Row],[Processos]]-Tabela101213[[#This Row],[Arquivados]]</f>
        <v>0</v>
      </c>
    </row>
    <row r="3" spans="1:14" x14ac:dyDescent="0.25">
      <c r="A3" s="1" t="s">
        <v>34</v>
      </c>
      <c r="B3" s="1">
        <f>COUNTIF('PARF - Atualizada'!G:G,Tabela10[[#This Row],[Relator]])</f>
        <v>9</v>
      </c>
      <c r="C3" s="1">
        <f>COUNTIFS('PARF - Atualizada'!G:G,Tabela10[[#This Row],[Relator]],'PARF - Atualizada'!L:L,"Arquivado")</f>
        <v>6</v>
      </c>
      <c r="D3" s="1">
        <f>Tabela10[[#This Row],[Processos]]-Tabela10[[#This Row],[Aquivados]]</f>
        <v>3</v>
      </c>
      <c r="E3" s="1"/>
      <c r="F3" s="1" t="s">
        <v>34</v>
      </c>
      <c r="G3" s="1">
        <f>COUNTIF('PARF - Atualizada'!H:H,Tabela1012[[#This Row],[Revisor]])</f>
        <v>7</v>
      </c>
      <c r="H3" s="1">
        <f>COUNTIFS('PARF - Atualizada'!H:H,Tabela1012[[#This Row],[Revisor]],'PARF - Atualizada'!L:L,"Arquivado")</f>
        <v>6</v>
      </c>
      <c r="I3" s="1">
        <f>Tabela1012[[#This Row],[Processos]]-Tabela1012[[#This Row],[Arquivados]]</f>
        <v>1</v>
      </c>
      <c r="J3" s="1"/>
      <c r="K3" s="1" t="s">
        <v>684</v>
      </c>
      <c r="L3" s="1">
        <f>COUNTIF('PARF - Atualizada'!I:I,Tabela101213[[#This Row],[Apoio Técnico]])</f>
        <v>16</v>
      </c>
      <c r="M3" s="1">
        <f>COUNTIFS('PARF - Atualizada'!I:I,Tabela101213[[#This Row],[Apoio Técnico]],'PARF - Atualizada'!L:L,"Arquivado")</f>
        <v>0</v>
      </c>
      <c r="N3" s="1">
        <f>Tabela101213[[#This Row],[Processos]]-Tabela101213[[#This Row],[Arquivados]]</f>
        <v>16</v>
      </c>
    </row>
    <row r="4" spans="1:14" x14ac:dyDescent="0.25">
      <c r="A4" s="1" t="s">
        <v>558</v>
      </c>
      <c r="B4" s="1">
        <f>COUNTIF('PARF - Atualizada'!G:G,Tabela10[[#This Row],[Relator]])</f>
        <v>13</v>
      </c>
      <c r="C4" s="1">
        <f>COUNTIFS('PARF - Atualizada'!G:G,Tabela10[[#This Row],[Relator]],'PARF - Atualizada'!L:L,"Arquivado")</f>
        <v>0</v>
      </c>
      <c r="D4" s="1">
        <f>Tabela10[[#This Row],[Processos]]-Tabela10[[#This Row],[Aquivados]]</f>
        <v>13</v>
      </c>
      <c r="E4" s="1"/>
      <c r="F4" s="1" t="s">
        <v>558</v>
      </c>
      <c r="G4" s="1">
        <f>COUNTIF('PARF - Atualizada'!H:H,Tabela1012[[#This Row],[Revisor]])</f>
        <v>10</v>
      </c>
      <c r="H4" s="1">
        <f>COUNTIFS('PARF - Atualizada'!H:H,Tabela1012[[#This Row],[Revisor]],'PARF - Atualizada'!L:L,"Arquivado")</f>
        <v>0</v>
      </c>
      <c r="I4" s="1">
        <f>Tabela1012[[#This Row],[Processos]]-Tabela1012[[#This Row],[Arquivados]]</f>
        <v>10</v>
      </c>
      <c r="J4" s="1"/>
      <c r="K4" s="1" t="s">
        <v>554</v>
      </c>
      <c r="L4" s="1">
        <f>COUNTIF('PARF - Atualizada'!I:I,Tabela101213[[#This Row],[Apoio Técnico]])</f>
        <v>7</v>
      </c>
      <c r="M4" s="1">
        <f>COUNTIFS('PARF - Atualizada'!I:I,Tabela101213[[#This Row],[Apoio Técnico]],'PARF - Atualizada'!L:L,"Arquivado")</f>
        <v>1</v>
      </c>
      <c r="N4" s="1">
        <f>Tabela101213[[#This Row],[Processos]]-Tabela101213[[#This Row],[Arquivados]]</f>
        <v>6</v>
      </c>
    </row>
  </sheetData>
  <dataValidations count="1">
    <dataValidation allowBlank="1" showInputMessage="1" showErrorMessage="1" sqref="A1 F1 K1" xr:uid="{4E97342F-D56A-48A0-A307-2D5249415216}"/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A5CE2F-2E14-49FD-9A81-43819B7E2788}">
          <x14:formula1>
            <xm:f>Lista!$A$2:$A$7</xm:f>
          </x14:formula1>
          <xm:sqref>A2:A1048576 F2:F1048576</xm:sqref>
        </x14:dataValidation>
        <x14:dataValidation type="list" allowBlank="1" showInputMessage="1" showErrorMessage="1" xr:uid="{AA118E6E-EE66-4928-96A4-4795E7E52168}">
          <x14:formula1>
            <xm:f>Lista!$B$2:$B$7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DCB9-C46A-416C-9B92-59059CAAF310}">
  <dimension ref="A1"/>
  <sheetViews>
    <sheetView topLeftCell="A25" workbookViewId="0">
      <selection activeCell="N30" sqref="N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"/>
  <sheetViews>
    <sheetView workbookViewId="0">
      <selection activeCell="B9" sqref="B9"/>
    </sheetView>
  </sheetViews>
  <sheetFormatPr defaultRowHeight="15" x14ac:dyDescent="0.25"/>
  <cols>
    <col min="1" max="1" width="16.140625" customWidth="1"/>
    <col min="2" max="2" width="17.42578125" bestFit="1" customWidth="1"/>
    <col min="4" max="4" width="11.42578125" bestFit="1" customWidth="1"/>
    <col min="5" max="5" width="20" customWidth="1"/>
    <col min="33" max="33" width="44.5703125" customWidth="1"/>
  </cols>
  <sheetData>
    <row r="1" spans="1:33" x14ac:dyDescent="0.25">
      <c r="A1" s="1" t="s">
        <v>19</v>
      </c>
      <c r="B1" s="15" t="s">
        <v>20</v>
      </c>
      <c r="C1" s="1" t="s">
        <v>21</v>
      </c>
      <c r="D1" s="6" t="s">
        <v>22</v>
      </c>
      <c r="N1" t="s">
        <v>23</v>
      </c>
      <c r="AG1" t="s">
        <v>24</v>
      </c>
    </row>
    <row r="2" spans="1:33" x14ac:dyDescent="0.25">
      <c r="A2" s="1" t="s">
        <v>25</v>
      </c>
      <c r="B2" s="15" t="s">
        <v>26</v>
      </c>
      <c r="C2" s="1">
        <v>2019</v>
      </c>
      <c r="D2" s="6">
        <v>42005</v>
      </c>
      <c r="N2" t="s">
        <v>27</v>
      </c>
      <c r="AG2" t="s">
        <v>28</v>
      </c>
    </row>
    <row r="3" spans="1:33" x14ac:dyDescent="0.25">
      <c r="A3" s="1" t="s">
        <v>29</v>
      </c>
      <c r="B3" s="1" t="s">
        <v>30</v>
      </c>
      <c r="C3" s="1">
        <v>2020</v>
      </c>
      <c r="D3" s="6">
        <v>46022</v>
      </c>
      <c r="AG3" t="s">
        <v>31</v>
      </c>
    </row>
    <row r="4" spans="1:33" x14ac:dyDescent="0.25">
      <c r="A4" s="1" t="s">
        <v>32</v>
      </c>
      <c r="B4" s="15" t="s">
        <v>12</v>
      </c>
      <c r="C4" s="1">
        <v>2021</v>
      </c>
      <c r="D4" s="1"/>
    </row>
    <row r="5" spans="1:33" x14ac:dyDescent="0.25">
      <c r="A5" s="1" t="s">
        <v>33</v>
      </c>
      <c r="B5" s="15" t="s">
        <v>34</v>
      </c>
      <c r="C5" s="1">
        <v>2022</v>
      </c>
      <c r="D5" s="1"/>
      <c r="N5" t="s">
        <v>35</v>
      </c>
    </row>
    <row r="6" spans="1:33" x14ac:dyDescent="0.25">
      <c r="A6" s="1" t="s">
        <v>36</v>
      </c>
      <c r="B6" s="15" t="s">
        <v>37</v>
      </c>
      <c r="C6" s="1">
        <v>2023</v>
      </c>
      <c r="D6" s="1"/>
    </row>
    <row r="7" spans="1:33" x14ac:dyDescent="0.25">
      <c r="A7" s="1"/>
      <c r="B7" s="1" t="s">
        <v>38</v>
      </c>
      <c r="C7" s="1">
        <v>2024</v>
      </c>
      <c r="D7" s="1"/>
      <c r="N7" t="s">
        <v>39</v>
      </c>
    </row>
    <row r="8" spans="1:33" x14ac:dyDescent="0.25">
      <c r="A8" s="1"/>
      <c r="B8" s="15" t="s">
        <v>40</v>
      </c>
      <c r="C8" s="1">
        <v>2025</v>
      </c>
      <c r="D8" s="1"/>
    </row>
    <row r="9" spans="1:33" x14ac:dyDescent="0.25">
      <c r="A9" s="1"/>
      <c r="B9" s="1"/>
      <c r="D9" s="1"/>
      <c r="N9" t="s">
        <v>35</v>
      </c>
    </row>
    <row r="10" spans="1:33" x14ac:dyDescent="0.25">
      <c r="A10" s="1"/>
      <c r="B10" s="15"/>
      <c r="C10" s="1"/>
      <c r="D10" s="1"/>
    </row>
    <row r="11" spans="1:33" x14ac:dyDescent="0.25">
      <c r="B11" s="16"/>
      <c r="N11" t="s">
        <v>41</v>
      </c>
    </row>
    <row r="12" spans="1:33" x14ac:dyDescent="0.25">
      <c r="B12" s="16"/>
    </row>
    <row r="13" spans="1:33" x14ac:dyDescent="0.25">
      <c r="B13" s="16"/>
    </row>
    <row r="14" spans="1:33" x14ac:dyDescent="0.25">
      <c r="B14" s="16"/>
    </row>
    <row r="15" spans="1:33" x14ac:dyDescent="0.25">
      <c r="B15" s="16"/>
    </row>
    <row r="16" spans="1:33" x14ac:dyDescent="0.25">
      <c r="B16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sortState xmlns:xlrd2="http://schemas.microsoft.com/office/spreadsheetml/2017/richdata2" ref="A1:D8">
    <sortCondition ref="C2:C8"/>
  </sortState>
  <dataValidations count="1">
    <dataValidation allowBlank="1" showInputMessage="1" showErrorMessage="1" sqref="E1:E3" xr:uid="{7B340D50-1BE7-4F41-A66A-CD85454182D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C3B1-7C1E-4B3A-8C8B-B11D763137E9}">
  <dimension ref="B2:T9"/>
  <sheetViews>
    <sheetView workbookViewId="0">
      <selection activeCell="G3" sqref="G3"/>
    </sheetView>
  </sheetViews>
  <sheetFormatPr defaultRowHeight="15" x14ac:dyDescent="0.25"/>
  <cols>
    <col min="1" max="1" width="4.140625" customWidth="1"/>
    <col min="2" max="2" width="25" customWidth="1"/>
    <col min="3" max="3" width="10" customWidth="1"/>
    <col min="4" max="4" width="9.28515625" customWidth="1"/>
    <col min="5" max="5" width="11.42578125" bestFit="1" customWidth="1"/>
    <col min="6" max="6" width="10.28515625" customWidth="1"/>
    <col min="7" max="9" width="11.42578125" bestFit="1" customWidth="1"/>
    <col min="10" max="10" width="11.42578125" customWidth="1"/>
    <col min="11" max="15" width="11.42578125" bestFit="1" customWidth="1"/>
    <col min="16" max="16" width="8.5703125" customWidth="1"/>
    <col min="17" max="17" width="11.42578125" bestFit="1" customWidth="1"/>
    <col min="18" max="18" width="14.140625" customWidth="1"/>
    <col min="19" max="20" width="11.42578125" bestFit="1" customWidth="1"/>
  </cols>
  <sheetData>
    <row r="2" spans="2:20" ht="27" customHeight="1" x14ac:dyDescent="0.25">
      <c r="B2" s="52" t="s">
        <v>42</v>
      </c>
      <c r="C2" s="53"/>
      <c r="D2" s="53"/>
      <c r="E2" s="53"/>
      <c r="F2" s="53"/>
      <c r="G2" s="53"/>
    </row>
    <row r="3" spans="2:20" ht="30" x14ac:dyDescent="0.25">
      <c r="B3" s="10"/>
      <c r="C3" s="11" t="s">
        <v>26</v>
      </c>
      <c r="D3" s="11" t="s">
        <v>30</v>
      </c>
      <c r="E3" s="11" t="s">
        <v>12</v>
      </c>
      <c r="F3" s="11" t="s">
        <v>34</v>
      </c>
      <c r="G3" s="11" t="s">
        <v>37</v>
      </c>
    </row>
    <row r="4" spans="2:20" ht="18.75" customHeight="1" x14ac:dyDescent="0.25">
      <c r="B4" s="12" t="s">
        <v>43</v>
      </c>
      <c r="C4" s="13">
        <f>COUNTIFS(PARF!$A:$A,"Débora Cristina",PARF!$D:$D,"&lt;=31/12/2023",PARF!$D:$D,"&gt;=01/01/2023")</f>
        <v>0</v>
      </c>
      <c r="D4" s="13">
        <f>COUNTIFS(PARF!$A:$A,"Eliana Dias",PARF!$D:$D,"&lt;=31/12/2023",PARF!$D:$D,"&gt;=01/01/2023")</f>
        <v>0</v>
      </c>
      <c r="E4" s="13">
        <f>COUNTIFS(PARF!$A:$A,"Fernanda Ribeiro",PARF!$D:$D,"&lt;=31/12/2023",PARF!$D:$D,"&gt;=01/01/2023")</f>
        <v>0</v>
      </c>
      <c r="F4" s="13">
        <f>COUNTIFS(PARF!$A:$A,"Flávia Vieira",PARF!$D:$D,"&lt;=31/12/2023",PARF!$D:$D,"&gt;=01/01/2023")</f>
        <v>0</v>
      </c>
      <c r="G4" s="13">
        <f>COUNTIFS(PARF!$A:$A,"Luís Armando",PARF!$D:$D,"&lt;=31/12/2023",PARF!$D:$D,"&gt;=01/01/2023")</f>
        <v>0</v>
      </c>
    </row>
    <row r="7" spans="2:20" ht="27.75" customHeight="1" x14ac:dyDescent="0.25">
      <c r="B7" s="52" t="s">
        <v>44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0" ht="35.25" customHeight="1" x14ac:dyDescent="0.25">
      <c r="B8" s="1" t="s">
        <v>45</v>
      </c>
      <c r="C8" s="2" t="s">
        <v>46</v>
      </c>
      <c r="D8" s="2" t="s">
        <v>26</v>
      </c>
      <c r="E8" s="2" t="s">
        <v>12</v>
      </c>
      <c r="F8" s="2" t="s">
        <v>47</v>
      </c>
      <c r="G8" s="2" t="s">
        <v>34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10</v>
      </c>
      <c r="M8" s="2" t="s">
        <v>52</v>
      </c>
      <c r="N8" s="2" t="s">
        <v>53</v>
      </c>
      <c r="O8" s="2" t="s">
        <v>54</v>
      </c>
      <c r="P8" s="2" t="s">
        <v>55</v>
      </c>
      <c r="Q8" s="2" t="s">
        <v>56</v>
      </c>
      <c r="R8" s="2" t="s">
        <v>7</v>
      </c>
      <c r="S8" s="2" t="s">
        <v>57</v>
      </c>
      <c r="T8" s="2" t="s">
        <v>58</v>
      </c>
    </row>
    <row r="9" spans="2:20" ht="30.75" customHeight="1" x14ac:dyDescent="0.25">
      <c r="B9" s="2" t="s">
        <v>59</v>
      </c>
      <c r="C9" s="1">
        <f>COUNTIFS('Apuração de descumprimento'!$B:$B,"&lt;=31/12/2023",'Apuração de descumprimento'!$B:$B,"&gt;=01/01/2023",'Apuração de descumprimento'!$C:$C,"Bruno Barros")</f>
        <v>0</v>
      </c>
      <c r="D9" s="1">
        <f>COUNTIFS('Apuração de descumprimento'!$B:$B,"&lt;=31/12/2023",'Apuração de descumprimento'!$B:$B,"&gt;=01/01/2023",'Apuração de descumprimento'!$C:$C,"Débora Cristina")</f>
        <v>0</v>
      </c>
      <c r="E9" s="1">
        <f>COUNTIFS('Apuração de descumprimento'!$B:$B,"&lt;=31/12/2023",'Apuração de descumprimento'!$B:$B,"&gt;=01/01/2023",'Apuração de descumprimento'!$C:$C,"Fernanda Ribeiro")</f>
        <v>3</v>
      </c>
      <c r="F9" s="1">
        <f>COUNTIFS('Apuração de descumprimento'!$B:$B,"&lt;=31/12/2023",'Apuração de descumprimento'!$B:$B,"&gt;=01/01/2023",'Apuração de descumprimento'!$C:$C,"Flávia Caram")</f>
        <v>0</v>
      </c>
      <c r="G9" s="1">
        <f>COUNTIFS('Apuração de descumprimento'!$B:$B,"&lt;=31/12/2023",'Apuração de descumprimento'!$B:$B,"&gt;=01/01/2023",'Apuração de descumprimento'!$C:$C,"Flávia Vieira")</f>
        <v>0</v>
      </c>
      <c r="H9" s="1">
        <f>COUNTIFS('Apuração de descumprimento'!$B:$B,"&lt;=31/12/2023",'Apuração de descumprimento'!$B:$B,"&gt;=01/01/2023",'Apuração de descumprimento'!$C:$C,"Janaína Drumond")</f>
        <v>0</v>
      </c>
      <c r="I9" s="1">
        <f>COUNTIFS('Apuração de descumprimento'!$B:$B,"&lt;=31/12/2023",'Apuração de descumprimento'!$B:$B,"&gt;=01/01/2023",'Apuração de descumprimento'!$C:$C,"Laura Chagas")</f>
        <v>0</v>
      </c>
      <c r="J9" s="1">
        <f>COUNTIFS('Apuração de descumprimento'!$B:$B,"&lt;=31/12/2023",'Apuração de descumprimento'!$B:$B,"&gt;=01/01/2023",'Apuração de descumprimento'!$C:$C,"Letícia Santana")</f>
        <v>0</v>
      </c>
      <c r="K9" s="1">
        <f>COUNTIFS('Apuração de descumprimento'!$B:$B,"&lt;=31/12/2023",'Apuração de descumprimento'!$B:$B,"&gt;=01/01/2023",'Apuração de descumprimento'!$C:$C,"Maíra Costa Val")</f>
        <v>0</v>
      </c>
      <c r="L9" s="1">
        <f>COUNTIFS('Apuração de descumprimento'!$B:$B,"&lt;=31/12/2023",'Apuração de descumprimento'!$B:$B,"&gt;=01/01/2023",'Apuração de descumprimento'!$C:$C,"Marcela Mussy")</f>
        <v>0</v>
      </c>
      <c r="M9" s="1">
        <f>COUNTIFS('Apuração de descumprimento'!$B:$B,"&lt;=31/12/2023",'Apuração de descumprimento'!$B:$B,"&gt;=01/01/2023",'Apuração de descumprimento'!$C:$C,"Maria Amélia")</f>
        <v>0</v>
      </c>
      <c r="N9" s="1">
        <f>COUNTIFS('Apuração de descumprimento'!$B:$B,"&lt;=31/12/2023",'Apuração de descumprimento'!$B:$B,"&gt;=01/01/2023",'Apuração de descumprimento'!$C:$C,"Patrícia Fialho")</f>
        <v>0</v>
      </c>
      <c r="O9" s="1">
        <f>COUNTIFS('Apuração de descumprimento'!$B:$B,"&lt;=31/12/2023",'Apuração de descumprimento'!$B:$B,"&gt;=01/01/2023",'Apuração de descumprimento'!$C:$C,"Patrícia Oliveira")</f>
        <v>0</v>
      </c>
      <c r="P9" s="1">
        <f>COUNTIFS('Apuração de descumprimento'!$B:$B,"&lt;=31/12/2023",'Apuração de descumprimento'!$B:$B,"&gt;=01/01/2023",'Apuração de descumprimento'!$C:$C,"Paula Murta")</f>
        <v>0</v>
      </c>
      <c r="Q9" s="1">
        <f>COUNTIFS('Apuração de descumprimento'!$B:$B,"&lt;=31/12/2023",'Apuração de descumprimento'!$B:$B,"&gt;=01/01/2023",'Apuração de descumprimento'!$C:$C,"Rafaela Lacerda")</f>
        <v>0</v>
      </c>
      <c r="R9" s="1">
        <f>COUNTIFS('Apuração de descumprimento'!$B:$B,"&lt;=31/12/2023",'Apuração de descumprimento'!$B:$B,"&gt;=01/01/2023",'Apuração de descumprimento'!$C:$C,"Roberta Vasconcelos")</f>
        <v>0</v>
      </c>
      <c r="S9" s="1">
        <f>COUNTIFS('Apuração de descumprimento'!$B:$B,"&lt;=31/12/2023",'Apuração de descumprimento'!$B:$B,"&gt;=01/01/2023",'Apuração de descumprimento'!$C:$C,"Silviene Rocha")</f>
        <v>0</v>
      </c>
      <c r="T9" s="1">
        <f>COUNTIFS('Apuração de descumprimento'!$B:$B,"&lt;=31/12/2023",'Apuração de descumprimento'!$B:$B,"&gt;=01/01/2023",'Apuração de descumprimento'!$C:$C,"Thiago Tomé")</f>
        <v>0</v>
      </c>
    </row>
  </sheetData>
  <mergeCells count="2">
    <mergeCell ref="B7:T7"/>
    <mergeCell ref="B2:G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"/>
  <sheetViews>
    <sheetView showRowColHeaders="0" zoomScale="120" zoomScaleNormal="120" workbookViewId="0">
      <pane ySplit="1" topLeftCell="A2" activePane="bottomLeft" state="frozen"/>
      <selection pane="bottomLeft" activeCell="AB2" sqref="AB2"/>
    </sheetView>
  </sheetViews>
  <sheetFormatPr defaultColWidth="9.140625" defaultRowHeight="15" x14ac:dyDescent="0.25"/>
  <cols>
    <col min="1" max="1" width="10.5703125" style="2" customWidth="1"/>
    <col min="2" max="2" width="11" style="2" customWidth="1"/>
    <col min="3" max="3" width="11.7109375" style="2" customWidth="1"/>
    <col min="4" max="4" width="31.5703125" style="2" customWidth="1"/>
    <col min="5" max="5" width="13.7109375" style="2" customWidth="1"/>
    <col min="6" max="7" width="13.5703125" style="2" customWidth="1"/>
    <col min="8" max="8" width="29.7109375" style="2" customWidth="1"/>
    <col min="9" max="9" width="26.42578125" style="2" hidden="1" customWidth="1"/>
    <col min="10" max="10" width="27.85546875" style="2" customWidth="1"/>
    <col min="11" max="11" width="28.28515625" style="2" customWidth="1"/>
    <col min="12" max="12" width="13.5703125" style="2" customWidth="1"/>
    <col min="13" max="13" width="35.28515625" style="2" customWidth="1"/>
    <col min="14" max="14" width="30.28515625" style="2" customWidth="1"/>
    <col min="15" max="15" width="5.7109375" style="2" customWidth="1"/>
    <col min="16" max="16" width="6.140625" style="2" customWidth="1"/>
    <col min="17" max="17" width="9.7109375" style="2" customWidth="1"/>
    <col min="18" max="18" width="5.7109375" style="2" customWidth="1"/>
    <col min="19" max="19" width="6.28515625" style="2" customWidth="1"/>
    <col min="20" max="20" width="29.7109375" style="2" customWidth="1"/>
    <col min="21" max="21" width="37.85546875" style="2" customWidth="1"/>
    <col min="22" max="22" width="62.42578125" style="2" customWidth="1"/>
    <col min="23" max="23" width="54.7109375" style="2" customWidth="1"/>
    <col min="24" max="24" width="16" style="2" customWidth="1"/>
    <col min="25" max="25" width="13.42578125" style="2" customWidth="1"/>
    <col min="26" max="27" width="44.42578125" style="2" customWidth="1"/>
    <col min="28" max="28" width="44.85546875" style="2" customWidth="1"/>
    <col min="29" max="29" width="23.7109375" style="2" customWidth="1"/>
    <col min="30" max="30" width="18.42578125" style="2" customWidth="1"/>
    <col min="31" max="31" width="31.140625" style="2" customWidth="1"/>
    <col min="32" max="32" width="13" style="2" customWidth="1"/>
    <col min="33" max="33" width="15.42578125" style="2" customWidth="1"/>
    <col min="34" max="34" width="16" style="3" customWidth="1"/>
    <col min="35" max="35" width="16.28515625" style="2" customWidth="1"/>
    <col min="36" max="36" width="16.28515625" style="3" customWidth="1"/>
    <col min="37" max="37" width="13.7109375" style="2" customWidth="1"/>
    <col min="38" max="38" width="14.28515625" style="2" customWidth="1"/>
    <col min="39" max="40" width="13.7109375" style="2" customWidth="1"/>
    <col min="41" max="41" width="14.28515625" style="2" customWidth="1"/>
    <col min="42" max="42" width="15.85546875" style="2" customWidth="1"/>
    <col min="43" max="16384" width="9.140625" style="2"/>
  </cols>
  <sheetData>
    <row r="1" spans="1:42" ht="165" x14ac:dyDescent="0.25">
      <c r="A1" s="14" t="s">
        <v>43</v>
      </c>
      <c r="B1" s="14" t="s">
        <v>60</v>
      </c>
      <c r="C1" s="14" t="s">
        <v>61</v>
      </c>
      <c r="D1" s="34" t="s">
        <v>62</v>
      </c>
      <c r="E1" s="34" t="s">
        <v>63</v>
      </c>
      <c r="F1" s="34" t="s">
        <v>64</v>
      </c>
      <c r="G1" s="2" t="s">
        <v>65</v>
      </c>
      <c r="H1" s="2" t="s">
        <v>66</v>
      </c>
      <c r="I1" s="2" t="s">
        <v>67</v>
      </c>
      <c r="J1" s="20" t="s">
        <v>68</v>
      </c>
      <c r="K1" s="2" t="s">
        <v>69</v>
      </c>
      <c r="L1" s="2" t="s">
        <v>70</v>
      </c>
      <c r="M1" s="20" t="s">
        <v>71</v>
      </c>
      <c r="N1" s="20" t="s">
        <v>72</v>
      </c>
      <c r="O1" s="2" t="s">
        <v>73</v>
      </c>
      <c r="P1" s="2" t="s">
        <v>74</v>
      </c>
      <c r="Q1" s="2" t="s">
        <v>19</v>
      </c>
      <c r="R1" s="34" t="s">
        <v>75</v>
      </c>
      <c r="S1" s="34" t="s">
        <v>76</v>
      </c>
      <c r="T1" s="20" t="s">
        <v>77</v>
      </c>
      <c r="U1" s="20" t="s">
        <v>78</v>
      </c>
      <c r="V1" s="20" t="s">
        <v>79</v>
      </c>
      <c r="W1" s="2" t="s">
        <v>80</v>
      </c>
      <c r="X1" s="20" t="s">
        <v>81</v>
      </c>
      <c r="Y1" s="2" t="s">
        <v>82</v>
      </c>
      <c r="Z1" s="2" t="s">
        <v>83</v>
      </c>
      <c r="AA1" s="20" t="s">
        <v>84</v>
      </c>
      <c r="AB1" s="20" t="s">
        <v>85</v>
      </c>
      <c r="AC1" s="20" t="s">
        <v>86</v>
      </c>
      <c r="AD1" s="9" t="s">
        <v>87</v>
      </c>
      <c r="AE1" s="20" t="s">
        <v>88</v>
      </c>
      <c r="AF1" s="20" t="s">
        <v>89</v>
      </c>
      <c r="AG1" s="34" t="s">
        <v>90</v>
      </c>
      <c r="AH1" s="34" t="s">
        <v>91</v>
      </c>
      <c r="AI1" s="35" t="s">
        <v>92</v>
      </c>
      <c r="AJ1" s="34" t="s">
        <v>93</v>
      </c>
      <c r="AK1" s="35" t="s">
        <v>94</v>
      </c>
      <c r="AL1" s="9" t="s">
        <v>95</v>
      </c>
      <c r="AM1" s="34" t="s">
        <v>96</v>
      </c>
      <c r="AN1" s="9" t="s">
        <v>97</v>
      </c>
      <c r="AO1" s="9" t="s">
        <v>98</v>
      </c>
      <c r="AP1" s="2" t="s">
        <v>99</v>
      </c>
    </row>
    <row r="2" spans="1:42" ht="27" customHeight="1" x14ac:dyDescent="0.25">
      <c r="A2" s="3" t="s">
        <v>12</v>
      </c>
      <c r="B2" s="3"/>
      <c r="C2" s="3"/>
      <c r="E2" s="3">
        <v>43158</v>
      </c>
      <c r="F2" s="3">
        <v>43172</v>
      </c>
      <c r="G2" s="3">
        <v>43178</v>
      </c>
      <c r="H2" s="28" t="s">
        <v>100</v>
      </c>
      <c r="J2" s="2" t="s">
        <v>101</v>
      </c>
      <c r="K2" s="3" t="s">
        <v>102</v>
      </c>
      <c r="L2" s="2" t="s">
        <v>103</v>
      </c>
      <c r="M2" s="25" t="s">
        <v>104</v>
      </c>
      <c r="N2" s="2" t="s">
        <v>105</v>
      </c>
      <c r="O2" s="2">
        <v>6</v>
      </c>
      <c r="P2" s="2">
        <v>2018</v>
      </c>
      <c r="Q2" s="2" t="s">
        <v>32</v>
      </c>
      <c r="R2" s="2">
        <v>45</v>
      </c>
      <c r="S2" s="2">
        <v>2017</v>
      </c>
      <c r="T2" s="2" t="s">
        <v>106</v>
      </c>
      <c r="U2" s="2" t="s">
        <v>107</v>
      </c>
      <c r="V2" s="2" t="s">
        <v>108</v>
      </c>
      <c r="W2" s="2" t="s">
        <v>109</v>
      </c>
      <c r="X2" s="2" t="s">
        <v>31</v>
      </c>
      <c r="Y2" s="3">
        <v>43472</v>
      </c>
      <c r="Z2" s="3">
        <v>43623</v>
      </c>
      <c r="AA2" s="3" t="s">
        <v>110</v>
      </c>
      <c r="AB2" s="33" t="s">
        <v>111</v>
      </c>
      <c r="AD2" s="2" t="s">
        <v>105</v>
      </c>
      <c r="AE2" s="2" t="s">
        <v>31</v>
      </c>
      <c r="AF2" s="3">
        <v>43692</v>
      </c>
      <c r="AG2" s="5">
        <v>12124.37</v>
      </c>
      <c r="AH2" s="2" t="s">
        <v>105</v>
      </c>
      <c r="AI2" s="2" t="s">
        <v>105</v>
      </c>
      <c r="AJ2" s="2" t="s">
        <v>112</v>
      </c>
      <c r="AK2" s="2" t="s">
        <v>112</v>
      </c>
      <c r="AL2" s="3">
        <v>44483</v>
      </c>
      <c r="AM2" s="3">
        <v>44741</v>
      </c>
      <c r="AN2" s="3"/>
      <c r="AO2" s="3">
        <v>44804</v>
      </c>
      <c r="AP2" s="3"/>
    </row>
    <row r="3" spans="1:42" ht="27" customHeight="1" x14ac:dyDescent="0.25">
      <c r="A3" s="3"/>
      <c r="B3" s="3"/>
      <c r="C3" s="3"/>
      <c r="E3" s="3">
        <v>43611</v>
      </c>
      <c r="F3" s="3">
        <v>43619</v>
      </c>
      <c r="G3" s="3">
        <v>43620</v>
      </c>
      <c r="H3" s="28" t="s">
        <v>100</v>
      </c>
      <c r="J3" s="2" t="s">
        <v>113</v>
      </c>
      <c r="K3" s="3" t="s">
        <v>114</v>
      </c>
      <c r="L3" s="2" t="s">
        <v>115</v>
      </c>
      <c r="M3" s="25" t="s">
        <v>116</v>
      </c>
      <c r="N3" s="2" t="s">
        <v>117</v>
      </c>
      <c r="O3" s="2">
        <v>7</v>
      </c>
      <c r="P3" s="2">
        <v>2019</v>
      </c>
      <c r="Q3" s="2" t="s">
        <v>25</v>
      </c>
      <c r="R3" s="2">
        <v>160</v>
      </c>
      <c r="S3" s="2">
        <v>2016</v>
      </c>
      <c r="T3" s="2" t="s">
        <v>118</v>
      </c>
      <c r="U3" s="2" t="s">
        <v>119</v>
      </c>
      <c r="V3" s="2" t="s">
        <v>105</v>
      </c>
      <c r="W3" s="2" t="s">
        <v>120</v>
      </c>
      <c r="Y3" s="3">
        <v>43699</v>
      </c>
      <c r="Z3" s="3">
        <v>43761</v>
      </c>
      <c r="AA3" s="3" t="s">
        <v>121</v>
      </c>
      <c r="AB3" s="19" t="s">
        <v>122</v>
      </c>
      <c r="AC3" s="7" t="s">
        <v>123</v>
      </c>
      <c r="AD3" s="3">
        <v>43790</v>
      </c>
      <c r="AE3" s="2" t="s">
        <v>28</v>
      </c>
      <c r="AF3" s="3">
        <v>43809</v>
      </c>
      <c r="AG3" s="5">
        <v>80000</v>
      </c>
      <c r="AH3" s="2">
        <v>33262.04</v>
      </c>
      <c r="AI3" s="2">
        <v>43720</v>
      </c>
      <c r="AJ3" s="2">
        <v>16234.97</v>
      </c>
      <c r="AK3" s="2">
        <v>44211</v>
      </c>
      <c r="AL3" s="3">
        <v>44431</v>
      </c>
      <c r="AM3" s="3">
        <v>44641</v>
      </c>
      <c r="AN3" s="3" t="s">
        <v>124</v>
      </c>
      <c r="AO3" s="3">
        <v>44741</v>
      </c>
      <c r="AP3" s="3">
        <v>44999</v>
      </c>
    </row>
    <row r="4" spans="1:42" ht="57.75" customHeight="1" x14ac:dyDescent="0.25">
      <c r="A4" s="3" t="s">
        <v>12</v>
      </c>
      <c r="B4" s="3"/>
      <c r="C4" s="3"/>
      <c r="D4" s="2" t="s">
        <v>125</v>
      </c>
      <c r="E4" s="3">
        <v>43893</v>
      </c>
      <c r="F4" s="3">
        <v>43970</v>
      </c>
      <c r="G4" s="3">
        <v>43973</v>
      </c>
      <c r="H4" s="2" t="s">
        <v>126</v>
      </c>
      <c r="J4" s="2" t="s">
        <v>127</v>
      </c>
      <c r="K4" s="3" t="s">
        <v>128</v>
      </c>
      <c r="L4" s="2" t="s">
        <v>129</v>
      </c>
      <c r="M4" s="25" t="s">
        <v>130</v>
      </c>
      <c r="N4" s="2" t="s">
        <v>131</v>
      </c>
      <c r="O4" s="2">
        <v>4</v>
      </c>
      <c r="P4" s="2">
        <v>2020</v>
      </c>
      <c r="Q4" s="2" t="s">
        <v>25</v>
      </c>
      <c r="R4" s="2">
        <v>208</v>
      </c>
      <c r="S4" s="2">
        <v>2017</v>
      </c>
      <c r="T4" s="2" t="s">
        <v>132</v>
      </c>
      <c r="U4" s="2" t="s">
        <v>133</v>
      </c>
      <c r="V4" s="2" t="s">
        <v>134</v>
      </c>
      <c r="W4" s="2" t="s">
        <v>135</v>
      </c>
      <c r="X4" s="2" t="s">
        <v>31</v>
      </c>
      <c r="Y4" s="3">
        <v>44461</v>
      </c>
      <c r="Z4" s="3" t="s">
        <v>105</v>
      </c>
      <c r="AA4" s="3" t="s">
        <v>136</v>
      </c>
      <c r="AB4" s="19" t="s">
        <v>137</v>
      </c>
      <c r="AD4" s="2" t="s">
        <v>105</v>
      </c>
      <c r="AE4" s="2" t="s">
        <v>31</v>
      </c>
      <c r="AF4" s="3">
        <v>44128</v>
      </c>
      <c r="AG4" s="5">
        <v>43535.839999999997</v>
      </c>
      <c r="AH4" s="2"/>
      <c r="AJ4" s="2"/>
      <c r="AL4" s="3"/>
      <c r="AM4" s="3"/>
      <c r="AN4" s="3"/>
      <c r="AO4" s="3"/>
      <c r="AP4" s="3"/>
    </row>
    <row r="5" spans="1:42" ht="26.25" customHeight="1" x14ac:dyDescent="0.25">
      <c r="A5" s="3"/>
      <c r="B5" s="3"/>
      <c r="C5" s="3"/>
      <c r="E5" s="3">
        <v>43973</v>
      </c>
      <c r="F5" s="3">
        <v>43973</v>
      </c>
      <c r="G5" s="3">
        <v>43983</v>
      </c>
      <c r="H5" s="28" t="s">
        <v>100</v>
      </c>
      <c r="J5" s="2" t="s">
        <v>138</v>
      </c>
      <c r="K5" s="3" t="s">
        <v>139</v>
      </c>
      <c r="L5" s="2" t="s">
        <v>140</v>
      </c>
      <c r="M5" s="25" t="s">
        <v>141</v>
      </c>
      <c r="N5" s="2" t="s">
        <v>105</v>
      </c>
      <c r="O5" s="2">
        <v>5</v>
      </c>
      <c r="P5" s="2">
        <v>2020</v>
      </c>
      <c r="Q5" s="2" t="s">
        <v>25</v>
      </c>
      <c r="R5" s="2">
        <v>32</v>
      </c>
      <c r="S5" s="2">
        <v>2019</v>
      </c>
      <c r="T5" s="2" t="s">
        <v>142</v>
      </c>
      <c r="U5" s="2" t="s">
        <v>143</v>
      </c>
      <c r="V5" s="2" t="s">
        <v>144</v>
      </c>
      <c r="W5" s="2" t="s">
        <v>145</v>
      </c>
      <c r="X5" s="2" t="s">
        <v>31</v>
      </c>
      <c r="Y5" s="3">
        <v>44455</v>
      </c>
      <c r="Z5" s="3" t="s">
        <v>105</v>
      </c>
      <c r="AA5" s="3" t="s">
        <v>146</v>
      </c>
      <c r="AB5" s="19" t="s">
        <v>147</v>
      </c>
      <c r="AD5" s="2" t="s">
        <v>105</v>
      </c>
      <c r="AE5" s="2" t="s">
        <v>31</v>
      </c>
      <c r="AF5" s="3">
        <v>44491</v>
      </c>
      <c r="AG5" s="5">
        <v>9243.15</v>
      </c>
      <c r="AH5" s="5">
        <v>9243.15</v>
      </c>
      <c r="AI5" s="3">
        <v>44606</v>
      </c>
      <c r="AJ5" s="2" t="s">
        <v>105</v>
      </c>
      <c r="AK5" s="2" t="s">
        <v>105</v>
      </c>
      <c r="AL5" s="3" t="s">
        <v>105</v>
      </c>
      <c r="AM5" s="3" t="s">
        <v>105</v>
      </c>
      <c r="AN5" s="3" t="s">
        <v>105</v>
      </c>
      <c r="AO5" s="3" t="s">
        <v>105</v>
      </c>
      <c r="AP5" s="3">
        <v>45349</v>
      </c>
    </row>
    <row r="6" spans="1:42" ht="39" customHeight="1" x14ac:dyDescent="0.25">
      <c r="A6" s="3" t="s">
        <v>148</v>
      </c>
      <c r="B6" s="2" t="s">
        <v>149</v>
      </c>
      <c r="C6" s="2" t="s">
        <v>40</v>
      </c>
      <c r="D6" s="2" t="s">
        <v>150</v>
      </c>
      <c r="E6" s="3">
        <v>44004</v>
      </c>
      <c r="F6" s="3">
        <v>44004</v>
      </c>
      <c r="G6" s="3">
        <v>44015</v>
      </c>
      <c r="H6" s="2" t="s">
        <v>151</v>
      </c>
      <c r="J6" s="2" t="s">
        <v>152</v>
      </c>
      <c r="K6" s="3" t="s">
        <v>153</v>
      </c>
      <c r="L6" s="2" t="s">
        <v>129</v>
      </c>
      <c r="M6" s="25" t="s">
        <v>154</v>
      </c>
      <c r="N6" s="2" t="s">
        <v>155</v>
      </c>
      <c r="O6" s="2">
        <v>6</v>
      </c>
      <c r="P6" s="2">
        <v>2020</v>
      </c>
      <c r="Q6" s="2" t="s">
        <v>25</v>
      </c>
      <c r="R6" s="2">
        <v>139</v>
      </c>
      <c r="S6" s="2">
        <v>2015</v>
      </c>
      <c r="T6" s="2" t="s">
        <v>156</v>
      </c>
      <c r="U6" s="2" t="s">
        <v>157</v>
      </c>
      <c r="V6" s="2" t="s">
        <v>158</v>
      </c>
      <c r="W6" s="2" t="s">
        <v>109</v>
      </c>
      <c r="Y6" s="3"/>
      <c r="Z6" s="3"/>
      <c r="AA6" s="3"/>
      <c r="AB6" s="3"/>
      <c r="AC6" s="7"/>
      <c r="AF6" s="3" t="s">
        <v>159</v>
      </c>
      <c r="AG6" s="5"/>
      <c r="AH6" s="2"/>
      <c r="AJ6" s="2"/>
      <c r="AL6" s="3"/>
      <c r="AM6" s="3"/>
      <c r="AN6" s="3"/>
      <c r="AO6" s="3"/>
      <c r="AP6" s="3"/>
    </row>
    <row r="7" spans="1:42" ht="27" customHeight="1" x14ac:dyDescent="0.25">
      <c r="A7" s="3"/>
      <c r="B7" s="3"/>
      <c r="C7" s="3"/>
      <c r="E7" s="3">
        <v>44230</v>
      </c>
      <c r="F7" s="3">
        <v>44181</v>
      </c>
      <c r="G7" s="3">
        <v>44253</v>
      </c>
      <c r="H7" s="28" t="s">
        <v>100</v>
      </c>
      <c r="J7" s="2" t="s">
        <v>160</v>
      </c>
      <c r="K7" s="3" t="s">
        <v>161</v>
      </c>
      <c r="L7" s="2" t="s">
        <v>140</v>
      </c>
      <c r="M7" s="25" t="s">
        <v>141</v>
      </c>
      <c r="O7" s="2">
        <v>1</v>
      </c>
      <c r="P7" s="2">
        <v>2021</v>
      </c>
      <c r="Q7" s="2" t="s">
        <v>25</v>
      </c>
      <c r="R7" s="2">
        <v>32</v>
      </c>
      <c r="S7" s="2">
        <v>2019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31</v>
      </c>
      <c r="Y7" s="3">
        <v>44624</v>
      </c>
      <c r="Z7" s="3">
        <v>44840</v>
      </c>
      <c r="AA7" s="3" t="s">
        <v>162</v>
      </c>
      <c r="AB7" s="19" t="s">
        <v>163</v>
      </c>
      <c r="AC7" s="7"/>
      <c r="AD7" s="3" t="s">
        <v>105</v>
      </c>
      <c r="AE7" s="2" t="s">
        <v>31</v>
      </c>
      <c r="AF7" s="3">
        <v>44859</v>
      </c>
      <c r="AG7" s="5">
        <v>36979.06</v>
      </c>
      <c r="AH7" s="2" t="s">
        <v>164</v>
      </c>
      <c r="AI7" s="2">
        <v>44889</v>
      </c>
      <c r="AJ7" s="2" t="s">
        <v>165</v>
      </c>
      <c r="AK7" s="2" t="s">
        <v>105</v>
      </c>
      <c r="AL7" s="3"/>
      <c r="AM7" s="3"/>
      <c r="AN7" s="3"/>
      <c r="AO7" s="3"/>
      <c r="AP7" s="3">
        <v>44993</v>
      </c>
    </row>
    <row r="8" spans="1:42" ht="27" customHeight="1" x14ac:dyDescent="0.25">
      <c r="A8" s="3"/>
      <c r="B8" s="3"/>
      <c r="C8" s="3"/>
      <c r="E8" s="3">
        <v>44174</v>
      </c>
      <c r="F8" s="3">
        <v>44270</v>
      </c>
      <c r="G8" s="3">
        <v>44281</v>
      </c>
      <c r="H8" s="28" t="s">
        <v>100</v>
      </c>
      <c r="J8" s="2" t="s">
        <v>166</v>
      </c>
      <c r="K8" s="3" t="s">
        <v>167</v>
      </c>
      <c r="L8" s="2" t="s">
        <v>168</v>
      </c>
      <c r="M8" s="25" t="s">
        <v>169</v>
      </c>
      <c r="N8" s="2" t="s">
        <v>170</v>
      </c>
      <c r="O8" s="2">
        <v>3</v>
      </c>
      <c r="P8" s="2">
        <v>2021</v>
      </c>
      <c r="Q8" s="2" t="s">
        <v>25</v>
      </c>
      <c r="R8" s="2">
        <v>198</v>
      </c>
      <c r="S8" s="2">
        <v>2016</v>
      </c>
      <c r="T8" s="2" t="s">
        <v>171</v>
      </c>
      <c r="U8" s="2" t="s">
        <v>172</v>
      </c>
      <c r="V8" s="2" t="s">
        <v>173</v>
      </c>
      <c r="W8" s="2" t="s">
        <v>174</v>
      </c>
      <c r="X8" s="2" t="s">
        <v>31</v>
      </c>
      <c r="Y8" s="3">
        <v>44810</v>
      </c>
      <c r="Z8" s="3" t="s">
        <v>105</v>
      </c>
      <c r="AA8" s="3" t="s">
        <v>175</v>
      </c>
      <c r="AB8" s="19" t="s">
        <v>176</v>
      </c>
      <c r="AD8" s="2" t="s">
        <v>105</v>
      </c>
      <c r="AE8" s="2" t="s">
        <v>31</v>
      </c>
      <c r="AF8" s="3">
        <v>44845</v>
      </c>
      <c r="AG8" s="5">
        <v>351.75</v>
      </c>
      <c r="AH8" s="2" t="s">
        <v>105</v>
      </c>
      <c r="AI8" s="2" t="s">
        <v>105</v>
      </c>
      <c r="AJ8" s="2">
        <v>351.75</v>
      </c>
      <c r="AK8" s="3">
        <v>44845</v>
      </c>
      <c r="AL8" s="3" t="s">
        <v>105</v>
      </c>
      <c r="AM8" s="3" t="s">
        <v>105</v>
      </c>
      <c r="AN8" s="3" t="s">
        <v>105</v>
      </c>
      <c r="AO8" s="3" t="s">
        <v>105</v>
      </c>
      <c r="AP8" s="3">
        <v>44949</v>
      </c>
    </row>
    <row r="9" spans="1:42" ht="27" customHeight="1" x14ac:dyDescent="0.25">
      <c r="A9" s="3" t="s">
        <v>26</v>
      </c>
      <c r="B9" s="3"/>
      <c r="C9" s="3"/>
      <c r="E9" s="3">
        <v>44278</v>
      </c>
      <c r="F9" s="3">
        <v>44334</v>
      </c>
      <c r="G9" s="3">
        <v>44349</v>
      </c>
      <c r="H9" s="28" t="s">
        <v>100</v>
      </c>
      <c r="J9" s="2" t="s">
        <v>177</v>
      </c>
      <c r="K9" s="3" t="s">
        <v>178</v>
      </c>
      <c r="L9" s="2" t="s">
        <v>168</v>
      </c>
      <c r="M9" s="25" t="s">
        <v>179</v>
      </c>
      <c r="O9" s="2">
        <v>4</v>
      </c>
      <c r="P9" s="2">
        <v>2021</v>
      </c>
      <c r="Q9" s="2" t="s">
        <v>25</v>
      </c>
      <c r="R9" s="2">
        <v>35</v>
      </c>
      <c r="S9" s="2">
        <v>2017</v>
      </c>
      <c r="T9" s="2" t="s">
        <v>180</v>
      </c>
      <c r="V9" s="2" t="s">
        <v>181</v>
      </c>
      <c r="W9" s="2" t="s">
        <v>174</v>
      </c>
      <c r="Y9" s="3">
        <v>44624</v>
      </c>
      <c r="Z9" s="3" t="s">
        <v>105</v>
      </c>
      <c r="AA9" s="3" t="s">
        <v>182</v>
      </c>
      <c r="AB9" s="33" t="s">
        <v>183</v>
      </c>
      <c r="AD9" s="2" t="s">
        <v>105</v>
      </c>
      <c r="AE9" s="2" t="s">
        <v>31</v>
      </c>
      <c r="AF9" s="3">
        <v>44638</v>
      </c>
      <c r="AG9" s="5">
        <v>6185.07</v>
      </c>
      <c r="AH9" s="2" t="s">
        <v>105</v>
      </c>
      <c r="AI9" s="2" t="s">
        <v>105</v>
      </c>
      <c r="AJ9" s="2" t="s">
        <v>165</v>
      </c>
      <c r="AK9" s="2" t="s">
        <v>105</v>
      </c>
      <c r="AL9" s="3">
        <v>44692</v>
      </c>
      <c r="AM9" s="3"/>
      <c r="AN9" s="3" t="s">
        <v>124</v>
      </c>
      <c r="AO9" s="3">
        <v>44852</v>
      </c>
      <c r="AP9" s="3">
        <v>45204</v>
      </c>
    </row>
    <row r="10" spans="1:42" ht="76.5" customHeight="1" x14ac:dyDescent="0.25">
      <c r="A10" s="3" t="s">
        <v>12</v>
      </c>
      <c r="B10" s="3"/>
      <c r="C10" s="3"/>
      <c r="E10" s="3">
        <v>44218</v>
      </c>
      <c r="F10" s="3">
        <v>44367</v>
      </c>
      <c r="G10" s="3">
        <v>44418</v>
      </c>
      <c r="H10" s="28" t="s">
        <v>100</v>
      </c>
      <c r="J10" s="2" t="s">
        <v>184</v>
      </c>
      <c r="K10" s="3" t="s">
        <v>185</v>
      </c>
      <c r="L10" s="2" t="s">
        <v>186</v>
      </c>
      <c r="M10" s="25" t="s">
        <v>187</v>
      </c>
      <c r="N10" s="2" t="s">
        <v>188</v>
      </c>
      <c r="O10" s="2">
        <v>5</v>
      </c>
      <c r="P10" s="2">
        <v>2021</v>
      </c>
      <c r="Q10" s="2" t="s">
        <v>29</v>
      </c>
      <c r="R10" s="2" t="s">
        <v>189</v>
      </c>
      <c r="S10" s="2">
        <v>2020</v>
      </c>
      <c r="T10" s="2" t="s">
        <v>190</v>
      </c>
      <c r="U10" s="2" t="s">
        <v>191</v>
      </c>
      <c r="V10" s="2" t="s">
        <v>192</v>
      </c>
      <c r="W10" s="2" t="s">
        <v>193</v>
      </c>
      <c r="X10" s="2" t="s">
        <v>31</v>
      </c>
      <c r="Y10" s="3">
        <v>44624</v>
      </c>
      <c r="Z10" s="3" t="s">
        <v>105</v>
      </c>
      <c r="AA10" s="3" t="s">
        <v>194</v>
      </c>
      <c r="AB10" s="19" t="s">
        <v>195</v>
      </c>
      <c r="AC10" s="7" t="s">
        <v>196</v>
      </c>
      <c r="AD10" s="3">
        <v>44628</v>
      </c>
      <c r="AE10" s="2" t="s">
        <v>28</v>
      </c>
      <c r="AF10" s="3">
        <v>44669</v>
      </c>
      <c r="AG10" s="5">
        <v>1085</v>
      </c>
      <c r="AH10" s="2" t="s">
        <v>105</v>
      </c>
      <c r="AI10" s="2" t="s">
        <v>105</v>
      </c>
      <c r="AJ10" s="2" t="s">
        <v>112</v>
      </c>
      <c r="AK10" s="2" t="s">
        <v>105</v>
      </c>
      <c r="AL10" s="3">
        <v>45076</v>
      </c>
      <c r="AM10" s="3">
        <v>45198</v>
      </c>
      <c r="AN10" s="3" t="s">
        <v>124</v>
      </c>
      <c r="AO10" s="3">
        <v>45299</v>
      </c>
      <c r="AP10" s="3"/>
    </row>
    <row r="11" spans="1:42" ht="44.25" customHeight="1" x14ac:dyDescent="0.25">
      <c r="A11" s="3" t="s">
        <v>34</v>
      </c>
      <c r="B11" s="3" t="s">
        <v>26</v>
      </c>
      <c r="C11" s="3"/>
      <c r="D11" s="2" t="s">
        <v>197</v>
      </c>
      <c r="E11" s="3">
        <v>44355</v>
      </c>
      <c r="F11" s="3">
        <v>44403</v>
      </c>
      <c r="G11" s="3">
        <v>44410</v>
      </c>
      <c r="H11" s="30" t="s">
        <v>198</v>
      </c>
      <c r="J11" s="2" t="s">
        <v>199</v>
      </c>
      <c r="K11" s="3" t="s">
        <v>200</v>
      </c>
      <c r="L11" s="2" t="s">
        <v>168</v>
      </c>
      <c r="M11" s="25" t="s">
        <v>201</v>
      </c>
      <c r="O11" s="2">
        <v>7</v>
      </c>
      <c r="P11" s="2">
        <v>2021</v>
      </c>
      <c r="Q11" s="2" t="s">
        <v>25</v>
      </c>
      <c r="R11" s="2">
        <v>146</v>
      </c>
      <c r="S11" s="2">
        <v>2020</v>
      </c>
      <c r="T11" s="2" t="s">
        <v>202</v>
      </c>
      <c r="U11" s="2" t="s">
        <v>203</v>
      </c>
      <c r="V11" s="2" t="s">
        <v>204</v>
      </c>
      <c r="W11" s="2" t="s">
        <v>205</v>
      </c>
      <c r="X11" s="2" t="s">
        <v>31</v>
      </c>
      <c r="Y11" s="3">
        <v>44615</v>
      </c>
      <c r="Z11" s="3">
        <v>45230</v>
      </c>
      <c r="AA11" s="3" t="s">
        <v>206</v>
      </c>
      <c r="AB11" s="3" t="s">
        <v>207</v>
      </c>
      <c r="AC11" s="7" t="s">
        <v>208</v>
      </c>
      <c r="AD11" s="3">
        <v>45589</v>
      </c>
      <c r="AE11" s="2" t="s">
        <v>209</v>
      </c>
      <c r="AF11" s="3">
        <v>45331</v>
      </c>
      <c r="AG11" s="5">
        <v>12086.76</v>
      </c>
      <c r="AH11" s="2" t="s">
        <v>164</v>
      </c>
      <c r="AI11" s="3">
        <v>45244</v>
      </c>
      <c r="AJ11" s="2"/>
      <c r="AL11" s="3"/>
      <c r="AM11" s="3"/>
      <c r="AN11" s="3"/>
      <c r="AO11" s="3"/>
      <c r="AP11" s="3"/>
    </row>
    <row r="12" spans="1:42" ht="69" customHeight="1" x14ac:dyDescent="0.25">
      <c r="A12" s="3" t="s">
        <v>12</v>
      </c>
      <c r="B12" s="3" t="s">
        <v>34</v>
      </c>
      <c r="C12" s="3"/>
      <c r="D12" s="2" t="s">
        <v>210</v>
      </c>
      <c r="E12" s="3">
        <v>44588</v>
      </c>
      <c r="F12" s="3">
        <v>44588</v>
      </c>
      <c r="G12" s="3">
        <v>44593</v>
      </c>
      <c r="H12" s="2" t="s">
        <v>211</v>
      </c>
      <c r="J12" s="2" t="s">
        <v>212</v>
      </c>
      <c r="K12" s="3" t="s">
        <v>213</v>
      </c>
      <c r="L12" s="2" t="s">
        <v>168</v>
      </c>
      <c r="M12" s="25" t="s">
        <v>214</v>
      </c>
      <c r="N12" s="2" t="s">
        <v>215</v>
      </c>
      <c r="O12" s="2">
        <v>1</v>
      </c>
      <c r="P12" s="2">
        <v>2022</v>
      </c>
      <c r="Q12" s="2" t="s">
        <v>25</v>
      </c>
      <c r="R12" s="2">
        <v>2</v>
      </c>
      <c r="S12" s="2">
        <v>2019</v>
      </c>
      <c r="T12" s="2" t="s">
        <v>216</v>
      </c>
      <c r="U12" s="2" t="s">
        <v>217</v>
      </c>
      <c r="V12" s="2" t="s">
        <v>218</v>
      </c>
      <c r="W12" s="2" t="s">
        <v>219</v>
      </c>
      <c r="X12" s="2" t="s">
        <v>31</v>
      </c>
      <c r="Y12" s="3">
        <v>45216</v>
      </c>
      <c r="Z12" s="3" t="s">
        <v>105</v>
      </c>
      <c r="AA12" s="3" t="s">
        <v>220</v>
      </c>
      <c r="AB12" s="3" t="s">
        <v>221</v>
      </c>
      <c r="AC12" s="7" t="s">
        <v>222</v>
      </c>
      <c r="AD12" s="3">
        <v>45238</v>
      </c>
      <c r="AE12" s="2" t="s">
        <v>28</v>
      </c>
      <c r="AF12" s="3">
        <v>45272</v>
      </c>
      <c r="AG12" s="5">
        <v>139461.21</v>
      </c>
      <c r="AH12" s="2" t="s">
        <v>105</v>
      </c>
      <c r="AI12" s="2" t="s">
        <v>105</v>
      </c>
      <c r="AJ12" s="2"/>
      <c r="AL12" s="3">
        <v>45692</v>
      </c>
      <c r="AM12" s="3"/>
      <c r="AN12" s="3"/>
      <c r="AO12" s="3"/>
      <c r="AP12" s="3"/>
    </row>
    <row r="13" spans="1:42" ht="27" customHeight="1" x14ac:dyDescent="0.25">
      <c r="A13" s="3" t="s">
        <v>12</v>
      </c>
      <c r="B13" s="3" t="s">
        <v>34</v>
      </c>
      <c r="C13" s="3"/>
      <c r="E13" s="3">
        <v>44312</v>
      </c>
      <c r="F13" s="3">
        <v>44533</v>
      </c>
      <c r="G13" s="3">
        <v>44617</v>
      </c>
      <c r="H13" s="28" t="s">
        <v>100</v>
      </c>
      <c r="J13" s="2" t="s">
        <v>223</v>
      </c>
      <c r="K13" s="3" t="s">
        <v>224</v>
      </c>
      <c r="L13" s="2" t="s">
        <v>168</v>
      </c>
      <c r="M13" s="25" t="s">
        <v>225</v>
      </c>
      <c r="N13" s="2" t="s">
        <v>105</v>
      </c>
      <c r="O13" s="2">
        <v>2</v>
      </c>
      <c r="P13" s="2">
        <v>2022</v>
      </c>
      <c r="Q13" s="2" t="s">
        <v>25</v>
      </c>
      <c r="R13" s="2">
        <v>310</v>
      </c>
      <c r="T13" s="2" t="s">
        <v>226</v>
      </c>
      <c r="U13" s="2" t="s">
        <v>227</v>
      </c>
      <c r="V13" s="2" t="s">
        <v>228</v>
      </c>
      <c r="W13" s="2" t="s">
        <v>229</v>
      </c>
      <c r="X13" s="2" t="s">
        <v>31</v>
      </c>
      <c r="Y13" s="3"/>
      <c r="Z13" s="3"/>
      <c r="AA13" s="3" t="s">
        <v>230</v>
      </c>
      <c r="AB13" s="3"/>
      <c r="AC13" s="7" t="s">
        <v>231</v>
      </c>
      <c r="AE13" s="2" t="s">
        <v>31</v>
      </c>
      <c r="AF13" s="3"/>
      <c r="AG13" s="5">
        <v>10689.73</v>
      </c>
      <c r="AH13" s="2"/>
      <c r="AJ13" s="2"/>
      <c r="AL13" s="3"/>
      <c r="AM13" s="3"/>
      <c r="AN13" s="3"/>
      <c r="AO13" s="3"/>
      <c r="AP13" s="3"/>
    </row>
    <row r="14" spans="1:42" ht="51.75" customHeight="1" x14ac:dyDescent="0.25">
      <c r="A14" s="3" t="s">
        <v>34</v>
      </c>
      <c r="B14" s="3"/>
      <c r="C14" s="3"/>
      <c r="D14" s="2" t="s">
        <v>232</v>
      </c>
      <c r="E14" s="3">
        <v>44344</v>
      </c>
      <c r="F14" s="3">
        <v>44566</v>
      </c>
      <c r="G14" s="3">
        <v>44610</v>
      </c>
      <c r="H14" s="2" t="s">
        <v>233</v>
      </c>
      <c r="J14" s="2" t="s">
        <v>234</v>
      </c>
      <c r="K14" s="3" t="s">
        <v>235</v>
      </c>
      <c r="L14" s="2" t="s">
        <v>168</v>
      </c>
      <c r="M14" s="25" t="s">
        <v>236</v>
      </c>
      <c r="O14" s="2">
        <v>3</v>
      </c>
      <c r="P14" s="2">
        <v>2022</v>
      </c>
      <c r="Q14" s="2" t="s">
        <v>25</v>
      </c>
      <c r="R14" s="2">
        <v>142</v>
      </c>
      <c r="S14" s="2">
        <v>2019</v>
      </c>
      <c r="T14" s="2" t="s">
        <v>237</v>
      </c>
      <c r="U14" s="2" t="s">
        <v>238</v>
      </c>
      <c r="V14" s="2" t="s">
        <v>239</v>
      </c>
      <c r="W14" s="2" t="s">
        <v>120</v>
      </c>
      <c r="X14" s="2" t="s">
        <v>31</v>
      </c>
      <c r="Y14" s="3">
        <v>44876</v>
      </c>
      <c r="Z14" s="3" t="s">
        <v>240</v>
      </c>
      <c r="AA14" s="3" t="s">
        <v>241</v>
      </c>
      <c r="AB14" s="3" t="s">
        <v>242</v>
      </c>
      <c r="AC14" s="7" t="s">
        <v>243</v>
      </c>
      <c r="AD14" s="3">
        <v>44877</v>
      </c>
      <c r="AE14" s="2" t="s">
        <v>28</v>
      </c>
      <c r="AF14" s="3"/>
      <c r="AG14" s="5">
        <v>62602.17</v>
      </c>
      <c r="AH14" s="2" t="s">
        <v>105</v>
      </c>
      <c r="AJ14" s="2"/>
      <c r="AL14" s="3"/>
      <c r="AM14" s="3"/>
      <c r="AN14" s="3"/>
      <c r="AO14" s="3"/>
      <c r="AP14" s="3"/>
    </row>
    <row r="15" spans="1:42" ht="58.5" customHeight="1" x14ac:dyDescent="0.25">
      <c r="A15" s="3" t="s">
        <v>34</v>
      </c>
      <c r="B15" s="3" t="s">
        <v>12</v>
      </c>
      <c r="C15" s="3"/>
      <c r="D15" s="2" t="s">
        <v>244</v>
      </c>
      <c r="E15" s="3">
        <v>44524</v>
      </c>
      <c r="F15" s="3">
        <v>44587</v>
      </c>
      <c r="G15" s="3">
        <v>44634</v>
      </c>
      <c r="H15" s="2" t="s">
        <v>245</v>
      </c>
      <c r="J15" s="2" t="s">
        <v>246</v>
      </c>
      <c r="K15" s="3" t="s">
        <v>247</v>
      </c>
      <c r="L15" s="2" t="s">
        <v>186</v>
      </c>
      <c r="M15" s="25" t="s">
        <v>248</v>
      </c>
      <c r="O15" s="2">
        <v>4</v>
      </c>
      <c r="P15" s="2">
        <v>2022</v>
      </c>
      <c r="Q15" s="2" t="s">
        <v>29</v>
      </c>
      <c r="R15" s="2" t="s">
        <v>249</v>
      </c>
      <c r="S15" s="2">
        <v>2021</v>
      </c>
      <c r="T15" s="2" t="s">
        <v>250</v>
      </c>
      <c r="U15" s="2" t="s">
        <v>251</v>
      </c>
      <c r="V15" s="2" t="s">
        <v>252</v>
      </c>
      <c r="W15" s="2" t="s">
        <v>193</v>
      </c>
      <c r="X15" s="2" t="s">
        <v>31</v>
      </c>
      <c r="Y15" s="3">
        <v>45323</v>
      </c>
      <c r="Z15" s="3"/>
      <c r="AA15" s="3" t="s">
        <v>253</v>
      </c>
      <c r="AB15" s="3" t="s">
        <v>254</v>
      </c>
      <c r="AC15" s="7" t="s">
        <v>255</v>
      </c>
      <c r="AD15" s="3">
        <v>45373</v>
      </c>
      <c r="AE15" s="2" t="s">
        <v>28</v>
      </c>
      <c r="AF15" s="3">
        <v>45359</v>
      </c>
      <c r="AG15" s="5">
        <v>4473.5200000000004</v>
      </c>
      <c r="AH15" s="2" t="s">
        <v>105</v>
      </c>
      <c r="AI15" s="2" t="s">
        <v>105</v>
      </c>
      <c r="AJ15" s="2" t="s">
        <v>105</v>
      </c>
      <c r="AK15" s="2" t="s">
        <v>105</v>
      </c>
      <c r="AL15" s="3">
        <v>45673</v>
      </c>
      <c r="AM15" s="3"/>
      <c r="AN15" s="3"/>
      <c r="AO15" s="3"/>
      <c r="AP15" s="3"/>
    </row>
    <row r="16" spans="1:42" ht="82.5" customHeight="1" x14ac:dyDescent="0.25">
      <c r="A16" s="3" t="s">
        <v>12</v>
      </c>
      <c r="B16" s="3" t="s">
        <v>34</v>
      </c>
      <c r="C16" s="3"/>
      <c r="E16" s="3">
        <v>44656</v>
      </c>
      <c r="F16" s="3">
        <v>44656</v>
      </c>
      <c r="G16" s="3">
        <v>44663</v>
      </c>
      <c r="H16" s="2" t="s">
        <v>256</v>
      </c>
      <c r="J16" s="2" t="s">
        <v>257</v>
      </c>
      <c r="K16" s="3" t="s">
        <v>258</v>
      </c>
      <c r="L16" s="2" t="s">
        <v>259</v>
      </c>
      <c r="M16" s="25" t="s">
        <v>260</v>
      </c>
      <c r="N16" s="2" t="s">
        <v>260</v>
      </c>
      <c r="O16" s="2">
        <v>6</v>
      </c>
      <c r="P16" s="2">
        <v>2022</v>
      </c>
      <c r="Q16" s="2" t="s">
        <v>25</v>
      </c>
      <c r="R16" s="2">
        <v>182</v>
      </c>
      <c r="S16" s="2">
        <v>2019</v>
      </c>
      <c r="T16" s="2" t="s">
        <v>261</v>
      </c>
      <c r="U16" s="2" t="s">
        <v>262</v>
      </c>
      <c r="V16" s="2" t="s">
        <v>263</v>
      </c>
      <c r="W16" s="2" t="s">
        <v>264</v>
      </c>
      <c r="X16" s="2" t="s">
        <v>31</v>
      </c>
      <c r="Y16" s="3"/>
      <c r="Z16" s="3"/>
      <c r="AA16" s="3" t="s">
        <v>265</v>
      </c>
      <c r="AB16" s="3"/>
      <c r="AF16" s="3"/>
      <c r="AG16" s="5"/>
      <c r="AH16" s="2"/>
      <c r="AJ16" s="2"/>
      <c r="AL16" s="3"/>
      <c r="AM16" s="3"/>
      <c r="AN16" s="3"/>
      <c r="AO16" s="3"/>
      <c r="AP16" s="3"/>
    </row>
    <row r="17" spans="1:42" ht="27" customHeight="1" x14ac:dyDescent="0.25">
      <c r="A17" s="3" t="s">
        <v>266</v>
      </c>
      <c r="B17" s="3" t="s">
        <v>26</v>
      </c>
      <c r="C17" s="3"/>
      <c r="E17" s="3">
        <v>44596</v>
      </c>
      <c r="F17" s="3">
        <v>44613</v>
      </c>
      <c r="G17" s="3">
        <v>44694</v>
      </c>
      <c r="H17" s="28" t="s">
        <v>100</v>
      </c>
      <c r="J17" s="2" t="s">
        <v>267</v>
      </c>
      <c r="K17" s="3" t="s">
        <v>268</v>
      </c>
      <c r="L17" s="2" t="s">
        <v>269</v>
      </c>
      <c r="M17" s="25" t="s">
        <v>270</v>
      </c>
      <c r="O17" s="2">
        <v>7</v>
      </c>
      <c r="P17" s="2">
        <v>2022</v>
      </c>
      <c r="Q17" s="2" t="s">
        <v>25</v>
      </c>
      <c r="R17" s="2">
        <v>43</v>
      </c>
      <c r="S17" s="2">
        <v>2018</v>
      </c>
      <c r="T17" s="2" t="s">
        <v>271</v>
      </c>
      <c r="U17" s="2" t="s">
        <v>272</v>
      </c>
      <c r="W17" s="2" t="s">
        <v>273</v>
      </c>
      <c r="X17" s="2" t="s">
        <v>28</v>
      </c>
      <c r="Y17" s="3"/>
      <c r="Z17" s="3"/>
      <c r="AA17" s="3" t="s">
        <v>274</v>
      </c>
      <c r="AB17" s="3"/>
      <c r="AF17" s="3"/>
      <c r="AG17" s="5"/>
      <c r="AH17" s="2"/>
      <c r="AJ17" s="2"/>
      <c r="AL17" s="3"/>
      <c r="AM17" s="3"/>
      <c r="AN17" s="3"/>
      <c r="AO17" s="3"/>
      <c r="AP17" s="3"/>
    </row>
    <row r="18" spans="1:42" ht="45.75" customHeight="1" x14ac:dyDescent="0.25">
      <c r="A18" s="3" t="s">
        <v>34</v>
      </c>
      <c r="B18" s="3" t="s">
        <v>26</v>
      </c>
      <c r="C18" s="3" t="s">
        <v>275</v>
      </c>
      <c r="D18" s="2" t="s">
        <v>276</v>
      </c>
      <c r="E18" s="3">
        <v>44700</v>
      </c>
      <c r="F18" s="3">
        <v>44769</v>
      </c>
      <c r="G18" s="3">
        <v>44771</v>
      </c>
      <c r="H18" s="18" t="s">
        <v>277</v>
      </c>
      <c r="J18" s="2" t="s">
        <v>278</v>
      </c>
      <c r="K18" s="3" t="s">
        <v>279</v>
      </c>
      <c r="L18" s="2" t="s">
        <v>168</v>
      </c>
      <c r="M18" s="25" t="s">
        <v>280</v>
      </c>
      <c r="O18" s="2">
        <v>8</v>
      </c>
      <c r="P18" s="2">
        <v>2022</v>
      </c>
      <c r="Q18" s="2" t="s">
        <v>25</v>
      </c>
      <c r="R18" s="2">
        <v>70</v>
      </c>
      <c r="S18" s="2">
        <v>2020</v>
      </c>
      <c r="T18" s="2" t="s">
        <v>281</v>
      </c>
      <c r="U18" s="2" t="s">
        <v>282</v>
      </c>
      <c r="V18" s="2" t="s">
        <v>283</v>
      </c>
      <c r="W18" s="2" t="s">
        <v>284</v>
      </c>
      <c r="Y18" s="3">
        <v>45077</v>
      </c>
      <c r="Z18" s="3"/>
      <c r="AA18" s="3" t="s">
        <v>285</v>
      </c>
      <c r="AB18" s="3"/>
      <c r="AF18" s="3"/>
      <c r="AG18" s="5">
        <v>14187.6</v>
      </c>
      <c r="AH18" s="2"/>
      <c r="AJ18" s="2"/>
      <c r="AL18" s="3"/>
      <c r="AM18" s="3"/>
      <c r="AN18" s="3"/>
      <c r="AO18" s="3"/>
      <c r="AP18" s="3"/>
    </row>
    <row r="19" spans="1:42" ht="46.5" customHeight="1" x14ac:dyDescent="0.25">
      <c r="A19" s="3" t="s">
        <v>266</v>
      </c>
      <c r="B19" s="3" t="s">
        <v>26</v>
      </c>
      <c r="C19" s="3"/>
      <c r="D19" s="2" t="s">
        <v>286</v>
      </c>
      <c r="E19" s="3">
        <v>44720</v>
      </c>
      <c r="F19" s="3">
        <v>44720</v>
      </c>
      <c r="G19" s="3">
        <v>44798</v>
      </c>
      <c r="H19" s="2" t="s">
        <v>287</v>
      </c>
      <c r="J19" s="2" t="s">
        <v>288</v>
      </c>
      <c r="K19" s="3" t="s">
        <v>289</v>
      </c>
      <c r="L19" s="2" t="s">
        <v>168</v>
      </c>
      <c r="M19" s="25" t="s">
        <v>290</v>
      </c>
      <c r="O19" s="2">
        <v>9</v>
      </c>
      <c r="P19" s="2">
        <v>2022</v>
      </c>
      <c r="Q19" s="2" t="s">
        <v>25</v>
      </c>
      <c r="R19" s="2">
        <v>27</v>
      </c>
      <c r="S19" s="2">
        <v>2021</v>
      </c>
      <c r="T19" s="2" t="s">
        <v>291</v>
      </c>
      <c r="U19" s="2" t="s">
        <v>292</v>
      </c>
      <c r="W19" s="2" t="s">
        <v>293</v>
      </c>
      <c r="X19" s="2" t="s">
        <v>31</v>
      </c>
      <c r="Y19" s="3">
        <v>45128</v>
      </c>
      <c r="Z19" s="3" t="s">
        <v>105</v>
      </c>
      <c r="AA19" s="23" t="s">
        <v>294</v>
      </c>
      <c r="AB19" s="3" t="s">
        <v>295</v>
      </c>
      <c r="AC19" s="7" t="s">
        <v>296</v>
      </c>
      <c r="AD19" s="3">
        <v>45231</v>
      </c>
      <c r="AE19" s="2" t="s">
        <v>31</v>
      </c>
      <c r="AF19" s="3">
        <v>45168</v>
      </c>
      <c r="AG19" s="5">
        <v>21750</v>
      </c>
      <c r="AH19" s="2"/>
      <c r="AJ19" s="2"/>
      <c r="AL19" s="3"/>
      <c r="AM19" s="3"/>
      <c r="AN19" s="3"/>
      <c r="AO19" s="3"/>
      <c r="AP19" s="3"/>
    </row>
    <row r="20" spans="1:42" ht="27" customHeight="1" x14ac:dyDescent="0.25">
      <c r="A20" s="3" t="s">
        <v>12</v>
      </c>
      <c r="B20" s="3" t="s">
        <v>34</v>
      </c>
      <c r="C20" s="3"/>
      <c r="E20" s="3">
        <v>44838</v>
      </c>
      <c r="F20" s="3">
        <v>44917</v>
      </c>
      <c r="G20" s="3">
        <v>44918</v>
      </c>
      <c r="H20" s="28" t="s">
        <v>100</v>
      </c>
      <c r="J20" s="2" t="s">
        <v>297</v>
      </c>
      <c r="K20" s="3" t="s">
        <v>9</v>
      </c>
      <c r="L20" s="2" t="s">
        <v>298</v>
      </c>
      <c r="M20" s="25" t="s">
        <v>299</v>
      </c>
      <c r="N20" s="2" t="s">
        <v>300</v>
      </c>
      <c r="O20" s="2">
        <v>11</v>
      </c>
      <c r="P20" s="2">
        <v>2022</v>
      </c>
      <c r="Q20" s="2" t="s">
        <v>25</v>
      </c>
      <c r="R20" s="2">
        <v>91</v>
      </c>
      <c r="S20" s="2">
        <v>2022</v>
      </c>
      <c r="T20" s="2" t="s">
        <v>301</v>
      </c>
      <c r="U20" s="2" t="s">
        <v>302</v>
      </c>
      <c r="V20" s="2" t="s">
        <v>303</v>
      </c>
      <c r="W20" s="2" t="s">
        <v>145</v>
      </c>
      <c r="X20" s="2" t="s">
        <v>31</v>
      </c>
      <c r="Y20" s="3">
        <v>45110</v>
      </c>
      <c r="Z20" s="3" t="s">
        <v>105</v>
      </c>
      <c r="AA20" s="3" t="s">
        <v>304</v>
      </c>
      <c r="AB20" s="3" t="s">
        <v>305</v>
      </c>
      <c r="AC20" s="7" t="s">
        <v>306</v>
      </c>
      <c r="AD20" s="3">
        <v>45163</v>
      </c>
      <c r="AE20" s="2" t="s">
        <v>31</v>
      </c>
      <c r="AF20" s="3">
        <v>45154</v>
      </c>
      <c r="AG20" s="5">
        <v>17953.66</v>
      </c>
      <c r="AH20" s="2">
        <v>17953.66</v>
      </c>
      <c r="AI20" s="2">
        <v>45160</v>
      </c>
      <c r="AJ20" s="2"/>
      <c r="AL20" s="3"/>
      <c r="AM20" s="3"/>
      <c r="AN20" s="3"/>
      <c r="AO20" s="3"/>
      <c r="AP20" s="3">
        <v>45182</v>
      </c>
    </row>
    <row r="21" spans="1:42" ht="45" x14ac:dyDescent="0.25">
      <c r="A21" s="3" t="s">
        <v>12</v>
      </c>
      <c r="B21" s="3" t="s">
        <v>34</v>
      </c>
      <c r="C21" s="3" t="s">
        <v>307</v>
      </c>
      <c r="E21" s="3">
        <v>44893</v>
      </c>
      <c r="F21" s="3">
        <v>44890</v>
      </c>
      <c r="G21" s="3">
        <v>44918</v>
      </c>
      <c r="H21" s="32" t="s">
        <v>100</v>
      </c>
      <c r="J21" s="2" t="s">
        <v>308</v>
      </c>
      <c r="K21" s="3" t="s">
        <v>309</v>
      </c>
      <c r="L21" s="2" t="s">
        <v>186</v>
      </c>
      <c r="M21" s="25" t="s">
        <v>310</v>
      </c>
      <c r="N21" s="2" t="s">
        <v>105</v>
      </c>
      <c r="O21" s="2">
        <v>12</v>
      </c>
      <c r="P21" s="2">
        <v>2022</v>
      </c>
      <c r="Q21" s="2" t="s">
        <v>29</v>
      </c>
      <c r="R21" s="2">
        <v>39</v>
      </c>
      <c r="S21" s="2">
        <v>2022</v>
      </c>
      <c r="T21" s="2" t="s">
        <v>311</v>
      </c>
      <c r="U21" s="2" t="s">
        <v>312</v>
      </c>
      <c r="V21" s="2" t="s">
        <v>313</v>
      </c>
      <c r="W21" s="2" t="s">
        <v>314</v>
      </c>
      <c r="X21" s="2" t="s">
        <v>31</v>
      </c>
      <c r="Y21" s="3">
        <v>45630</v>
      </c>
      <c r="Z21" s="3" t="s">
        <v>105</v>
      </c>
      <c r="AA21" s="3" t="s">
        <v>314</v>
      </c>
      <c r="AB21" s="3" t="s">
        <v>315</v>
      </c>
      <c r="AC21" s="7" t="s">
        <v>316</v>
      </c>
      <c r="AD21" s="3">
        <v>45696</v>
      </c>
      <c r="AE21" s="2" t="s">
        <v>31</v>
      </c>
      <c r="AF21" s="3">
        <v>45685</v>
      </c>
      <c r="AG21" s="5">
        <v>49691.31</v>
      </c>
      <c r="AH21" s="5">
        <v>49691.31</v>
      </c>
      <c r="AI21" s="3">
        <v>45714</v>
      </c>
      <c r="AJ21" s="2" t="s">
        <v>105</v>
      </c>
      <c r="AK21" s="2" t="s">
        <v>105</v>
      </c>
      <c r="AL21" s="3" t="s">
        <v>105</v>
      </c>
      <c r="AM21" s="3" t="s">
        <v>105</v>
      </c>
      <c r="AN21" s="3" t="s">
        <v>105</v>
      </c>
      <c r="AO21" s="3" t="s">
        <v>105</v>
      </c>
      <c r="AP21" s="3">
        <v>45797</v>
      </c>
    </row>
    <row r="22" spans="1:42" ht="42" customHeight="1" x14ac:dyDescent="0.25">
      <c r="A22" s="3" t="s">
        <v>34</v>
      </c>
      <c r="B22" s="3" t="s">
        <v>12</v>
      </c>
      <c r="C22" s="3" t="s">
        <v>307</v>
      </c>
      <c r="E22" s="3">
        <v>44907</v>
      </c>
      <c r="F22" s="3">
        <v>44922</v>
      </c>
      <c r="G22" s="3">
        <v>44923</v>
      </c>
      <c r="H22" s="2" t="s">
        <v>317</v>
      </c>
      <c r="J22" s="2" t="s">
        <v>318</v>
      </c>
      <c r="K22" s="3" t="s">
        <v>319</v>
      </c>
      <c r="L22" s="2" t="s">
        <v>186</v>
      </c>
      <c r="M22" s="25" t="s">
        <v>320</v>
      </c>
      <c r="O22" s="2">
        <v>13</v>
      </c>
      <c r="P22" s="2">
        <v>2022</v>
      </c>
      <c r="Q22" s="2" t="s">
        <v>25</v>
      </c>
      <c r="R22" s="2">
        <v>176</v>
      </c>
      <c r="S22" s="2">
        <v>2021</v>
      </c>
      <c r="T22" s="2" t="s">
        <v>321</v>
      </c>
      <c r="U22" s="2" t="s">
        <v>322</v>
      </c>
      <c r="V22" s="2" t="s">
        <v>323</v>
      </c>
      <c r="W22" s="2" t="s">
        <v>324</v>
      </c>
      <c r="X22" s="2" t="s">
        <v>31</v>
      </c>
      <c r="Y22" s="3"/>
      <c r="Z22" s="3"/>
      <c r="AA22" s="3" t="s">
        <v>325</v>
      </c>
      <c r="AB22" s="3"/>
      <c r="AF22" s="3"/>
      <c r="AG22" s="5"/>
      <c r="AH22" s="2"/>
      <c r="AJ22" s="2"/>
      <c r="AL22" s="3"/>
      <c r="AM22" s="3"/>
      <c r="AN22" s="3"/>
      <c r="AO22" s="3"/>
      <c r="AP22" s="3"/>
    </row>
    <row r="23" spans="1:42" ht="57.75" customHeight="1" x14ac:dyDescent="0.25">
      <c r="A23" s="3" t="s">
        <v>34</v>
      </c>
      <c r="B23" s="3" t="s">
        <v>26</v>
      </c>
      <c r="C23" s="3" t="s">
        <v>307</v>
      </c>
      <c r="E23" s="3">
        <v>44636</v>
      </c>
      <c r="F23" s="3"/>
      <c r="H23" s="28" t="s">
        <v>100</v>
      </c>
      <c r="J23" s="2" t="s">
        <v>326</v>
      </c>
      <c r="K23" s="3" t="s">
        <v>6</v>
      </c>
      <c r="L23" s="2" t="s">
        <v>327</v>
      </c>
      <c r="M23" s="25" t="s">
        <v>328</v>
      </c>
      <c r="O23" s="2">
        <v>1</v>
      </c>
      <c r="P23" s="2">
        <v>2023</v>
      </c>
      <c r="Q23" s="2" t="s">
        <v>25</v>
      </c>
      <c r="R23" s="2">
        <v>182</v>
      </c>
      <c r="S23" s="2">
        <v>2021</v>
      </c>
      <c r="T23" s="2" t="s">
        <v>329</v>
      </c>
      <c r="Y23" s="3"/>
      <c r="Z23" s="3"/>
      <c r="AA23" s="3"/>
      <c r="AB23" s="3"/>
      <c r="AF23" s="3"/>
      <c r="AG23" s="5"/>
      <c r="AH23" s="2"/>
      <c r="AJ23" s="2"/>
      <c r="AL23" s="3"/>
      <c r="AM23" s="3"/>
      <c r="AN23" s="3"/>
      <c r="AO23" s="3"/>
      <c r="AP23" s="3"/>
    </row>
    <row r="24" spans="1:42" ht="42.75" customHeight="1" x14ac:dyDescent="0.25">
      <c r="A24" s="3" t="s">
        <v>34</v>
      </c>
      <c r="B24" s="3" t="s">
        <v>12</v>
      </c>
      <c r="C24" s="3"/>
      <c r="E24" s="3">
        <v>45195</v>
      </c>
      <c r="F24" s="3">
        <v>45194</v>
      </c>
      <c r="G24" s="3">
        <v>45225</v>
      </c>
      <c r="H24" s="2" t="s">
        <v>330</v>
      </c>
      <c r="J24" s="2" t="s">
        <v>331</v>
      </c>
      <c r="K24" s="3" t="s">
        <v>332</v>
      </c>
      <c r="L24" s="2" t="s">
        <v>140</v>
      </c>
      <c r="M24" s="25" t="s">
        <v>333</v>
      </c>
      <c r="O24" s="2">
        <v>2</v>
      </c>
      <c r="P24" s="2">
        <v>2023</v>
      </c>
      <c r="Q24" s="2" t="s">
        <v>25</v>
      </c>
      <c r="R24" s="2">
        <v>32</v>
      </c>
      <c r="S24" s="2">
        <v>2019</v>
      </c>
      <c r="T24" s="2" t="s">
        <v>142</v>
      </c>
      <c r="U24" s="2" t="s">
        <v>334</v>
      </c>
      <c r="V24" s="2" t="s">
        <v>335</v>
      </c>
      <c r="W24" s="2" t="s">
        <v>336</v>
      </c>
      <c r="X24" s="2" t="s">
        <v>31</v>
      </c>
      <c r="Y24" s="3">
        <v>45469</v>
      </c>
      <c r="Z24" s="3" t="s">
        <v>105</v>
      </c>
      <c r="AA24" s="3" t="s">
        <v>337</v>
      </c>
      <c r="AB24" s="3" t="s">
        <v>338</v>
      </c>
      <c r="AC24" s="7" t="s">
        <v>339</v>
      </c>
      <c r="AD24" s="3">
        <v>45517</v>
      </c>
      <c r="AE24" s="2" t="s">
        <v>31</v>
      </c>
      <c r="AF24" s="3">
        <v>45503</v>
      </c>
      <c r="AG24" s="5">
        <v>21981.62</v>
      </c>
      <c r="AH24" s="2">
        <v>21981.62</v>
      </c>
      <c r="AJ24" s="2"/>
      <c r="AL24" s="3"/>
      <c r="AM24" s="3"/>
      <c r="AN24" s="3"/>
      <c r="AO24" s="3"/>
      <c r="AP24" s="3"/>
    </row>
    <row r="25" spans="1:42" ht="91.5" customHeight="1" x14ac:dyDescent="0.25">
      <c r="A25" s="3" t="s">
        <v>12</v>
      </c>
      <c r="B25" s="3" t="s">
        <v>34</v>
      </c>
      <c r="C25" s="3" t="s">
        <v>307</v>
      </c>
      <c r="D25" s="2" t="s">
        <v>340</v>
      </c>
      <c r="E25" s="3">
        <v>45008</v>
      </c>
      <c r="F25" s="3">
        <v>45008</v>
      </c>
      <c r="G25" s="3">
        <v>45048</v>
      </c>
      <c r="H25" s="2" t="s">
        <v>341</v>
      </c>
      <c r="J25" s="2" t="s">
        <v>342</v>
      </c>
      <c r="K25" s="3" t="s">
        <v>343</v>
      </c>
      <c r="L25" s="2" t="s">
        <v>344</v>
      </c>
      <c r="M25" s="25" t="s">
        <v>345</v>
      </c>
      <c r="N25" s="2" t="s">
        <v>105</v>
      </c>
      <c r="O25" s="2">
        <v>3</v>
      </c>
      <c r="P25" s="2">
        <v>2023</v>
      </c>
      <c r="Q25" s="2" t="s">
        <v>25</v>
      </c>
      <c r="R25" s="2">
        <v>5</v>
      </c>
      <c r="S25" s="2">
        <v>2023</v>
      </c>
      <c r="T25" s="2" t="s">
        <v>346</v>
      </c>
      <c r="U25" s="2" t="s">
        <v>347</v>
      </c>
      <c r="V25" s="2" t="s">
        <v>348</v>
      </c>
      <c r="W25" s="2" t="s">
        <v>349</v>
      </c>
      <c r="X25" s="2" t="s">
        <v>31</v>
      </c>
      <c r="Y25" s="3">
        <v>45090</v>
      </c>
      <c r="Z25" s="3"/>
      <c r="AA25" s="3" t="s">
        <v>350</v>
      </c>
      <c r="AB25" s="3"/>
      <c r="AD25" s="3">
        <v>45092</v>
      </c>
      <c r="AF25" s="3"/>
      <c r="AG25" s="5"/>
      <c r="AH25" s="2"/>
      <c r="AJ25" s="2"/>
      <c r="AL25" s="3"/>
      <c r="AM25" s="3"/>
      <c r="AN25" s="3"/>
      <c r="AO25" s="3"/>
      <c r="AP25" s="3"/>
    </row>
    <row r="26" spans="1:42" ht="45" customHeight="1" x14ac:dyDescent="0.25">
      <c r="A26" s="3" t="s">
        <v>266</v>
      </c>
      <c r="B26" s="3" t="s">
        <v>26</v>
      </c>
      <c r="C26" s="3"/>
      <c r="E26" s="3">
        <v>45002</v>
      </c>
      <c r="F26" s="3">
        <v>45035</v>
      </c>
      <c r="G26" s="3">
        <v>45044</v>
      </c>
      <c r="H26" s="28" t="s">
        <v>100</v>
      </c>
      <c r="J26" s="2" t="s">
        <v>351</v>
      </c>
      <c r="K26" s="3" t="s">
        <v>352</v>
      </c>
      <c r="L26" s="2" t="s">
        <v>353</v>
      </c>
      <c r="M26" s="25" t="s">
        <v>354</v>
      </c>
      <c r="O26" s="2">
        <v>4</v>
      </c>
      <c r="P26" s="2">
        <v>2023</v>
      </c>
      <c r="Q26" s="2" t="s">
        <v>25</v>
      </c>
      <c r="R26" s="2">
        <v>123</v>
      </c>
      <c r="T26" s="2" t="s">
        <v>355</v>
      </c>
      <c r="X26" s="2" t="s">
        <v>31</v>
      </c>
      <c r="Y26" s="3">
        <v>45280</v>
      </c>
      <c r="Z26" s="3"/>
      <c r="AA26" s="3" t="s">
        <v>356</v>
      </c>
      <c r="AB26" s="3"/>
      <c r="AF26" s="3"/>
      <c r="AG26" s="5"/>
      <c r="AH26" s="2"/>
      <c r="AJ26" s="2"/>
      <c r="AL26" s="3"/>
      <c r="AM26" s="3"/>
      <c r="AN26" s="3"/>
      <c r="AO26" s="3"/>
      <c r="AP26" s="3"/>
    </row>
    <row r="27" spans="1:42" ht="35.25" customHeight="1" x14ac:dyDescent="0.25">
      <c r="A27" s="3" t="s">
        <v>34</v>
      </c>
      <c r="B27" s="3" t="s">
        <v>12</v>
      </c>
      <c r="C27" s="3" t="s">
        <v>307</v>
      </c>
      <c r="D27" s="2" t="s">
        <v>357</v>
      </c>
      <c r="E27" s="3">
        <v>45051</v>
      </c>
      <c r="F27" s="3">
        <v>45063</v>
      </c>
      <c r="G27" s="3">
        <v>45071</v>
      </c>
      <c r="H27" s="2" t="s">
        <v>358</v>
      </c>
      <c r="J27" s="2" t="s">
        <v>359</v>
      </c>
      <c r="K27" s="3" t="s">
        <v>11</v>
      </c>
      <c r="L27" s="2" t="s">
        <v>168</v>
      </c>
      <c r="M27" s="25" t="s">
        <v>360</v>
      </c>
      <c r="O27" s="2">
        <v>5</v>
      </c>
      <c r="P27" s="2">
        <v>2023</v>
      </c>
      <c r="Q27" s="2" t="s">
        <v>25</v>
      </c>
      <c r="R27" s="2">
        <v>66</v>
      </c>
      <c r="S27" s="2">
        <v>2022</v>
      </c>
      <c r="T27" s="2" t="s">
        <v>361</v>
      </c>
      <c r="U27" s="2" t="s">
        <v>362</v>
      </c>
      <c r="V27" s="2" t="s">
        <v>363</v>
      </c>
      <c r="W27" s="2" t="s">
        <v>364</v>
      </c>
      <c r="X27" s="2" t="s">
        <v>31</v>
      </c>
      <c r="Y27" s="3">
        <v>45516</v>
      </c>
      <c r="Z27" s="3"/>
      <c r="AA27" s="3" t="s">
        <v>365</v>
      </c>
      <c r="AB27" s="3"/>
      <c r="AF27" s="3"/>
      <c r="AG27" s="5"/>
      <c r="AH27" s="2"/>
      <c r="AJ27" s="2"/>
      <c r="AL27" s="3"/>
      <c r="AM27" s="3"/>
      <c r="AN27" s="3"/>
      <c r="AO27" s="3"/>
      <c r="AP27" s="3"/>
    </row>
    <row r="28" spans="1:42" ht="27" customHeight="1" x14ac:dyDescent="0.25">
      <c r="A28" s="3" t="s">
        <v>12</v>
      </c>
      <c r="B28" s="3" t="s">
        <v>34</v>
      </c>
      <c r="C28" s="3"/>
      <c r="E28" s="3">
        <v>45097</v>
      </c>
      <c r="F28" s="3">
        <v>45099</v>
      </c>
      <c r="G28" s="3">
        <v>45106</v>
      </c>
      <c r="H28" s="28" t="s">
        <v>100</v>
      </c>
      <c r="J28" s="2" t="s">
        <v>366</v>
      </c>
      <c r="K28" s="3" t="s">
        <v>367</v>
      </c>
      <c r="L28" s="2" t="s">
        <v>129</v>
      </c>
      <c r="M28" s="25" t="s">
        <v>368</v>
      </c>
      <c r="N28" s="2" t="s">
        <v>105</v>
      </c>
      <c r="O28" s="2">
        <v>6</v>
      </c>
      <c r="P28" s="2">
        <v>2023</v>
      </c>
      <c r="Q28" s="2" t="s">
        <v>25</v>
      </c>
      <c r="R28" s="2">
        <v>50</v>
      </c>
      <c r="S28" s="2">
        <v>2022</v>
      </c>
      <c r="T28" s="2" t="s">
        <v>281</v>
      </c>
      <c r="U28" s="2" t="s">
        <v>369</v>
      </c>
      <c r="V28" s="2" t="s">
        <v>370</v>
      </c>
      <c r="W28" s="2" t="s">
        <v>371</v>
      </c>
      <c r="X28" s="2" t="s">
        <v>28</v>
      </c>
      <c r="Y28" s="3"/>
      <c r="Z28" s="3"/>
      <c r="AA28" s="3" t="s">
        <v>372</v>
      </c>
      <c r="AB28" s="3"/>
      <c r="AF28" s="3"/>
      <c r="AG28" s="5"/>
      <c r="AH28" s="2"/>
      <c r="AJ28" s="2"/>
      <c r="AL28" s="3"/>
      <c r="AM28" s="3"/>
      <c r="AN28" s="3"/>
      <c r="AO28" s="3"/>
      <c r="AP28" s="3"/>
    </row>
    <row r="29" spans="1:42" ht="27" customHeight="1" x14ac:dyDescent="0.25">
      <c r="A29" s="3" t="s">
        <v>34</v>
      </c>
      <c r="B29" s="3" t="s">
        <v>12</v>
      </c>
      <c r="C29" s="3"/>
      <c r="E29" s="3">
        <v>45141</v>
      </c>
      <c r="F29" s="3">
        <v>45142</v>
      </c>
      <c r="G29" s="3">
        <v>45162</v>
      </c>
      <c r="H29" s="28" t="s">
        <v>100</v>
      </c>
      <c r="J29" s="2" t="s">
        <v>373</v>
      </c>
      <c r="K29" s="3" t="s">
        <v>374</v>
      </c>
      <c r="L29" s="2" t="s">
        <v>129</v>
      </c>
      <c r="M29" s="25" t="s">
        <v>375</v>
      </c>
      <c r="O29" s="2">
        <v>8</v>
      </c>
      <c r="P29" s="2">
        <v>2023</v>
      </c>
      <c r="Q29" s="2" t="s">
        <v>25</v>
      </c>
      <c r="R29" s="2">
        <v>77</v>
      </c>
      <c r="S29" s="2">
        <v>2020</v>
      </c>
      <c r="T29" s="2" t="s">
        <v>376</v>
      </c>
      <c r="U29" s="2" t="s">
        <v>377</v>
      </c>
      <c r="V29" s="2" t="s">
        <v>378</v>
      </c>
      <c r="W29" s="2" t="s">
        <v>379</v>
      </c>
      <c r="X29" s="2" t="s">
        <v>28</v>
      </c>
      <c r="Y29" s="3"/>
      <c r="Z29" s="3"/>
      <c r="AA29" s="3" t="s">
        <v>380</v>
      </c>
      <c r="AB29" s="3"/>
      <c r="AF29" s="3"/>
      <c r="AG29" s="5"/>
      <c r="AH29" s="2"/>
      <c r="AJ29" s="2"/>
      <c r="AL29" s="3"/>
      <c r="AM29" s="3"/>
      <c r="AN29" s="3"/>
      <c r="AO29" s="3"/>
      <c r="AP29" s="3"/>
    </row>
    <row r="30" spans="1:42" ht="45.75" customHeight="1" x14ac:dyDescent="0.25">
      <c r="A30" s="3" t="s">
        <v>34</v>
      </c>
      <c r="B30" s="3" t="s">
        <v>12</v>
      </c>
      <c r="C30" s="3"/>
      <c r="D30" s="2" t="s">
        <v>381</v>
      </c>
      <c r="E30" s="3">
        <v>45163</v>
      </c>
      <c r="F30" s="3">
        <v>45196</v>
      </c>
      <c r="G30" s="3">
        <v>45280</v>
      </c>
      <c r="H30" s="2" t="s">
        <v>382</v>
      </c>
      <c r="J30" s="2" t="s">
        <v>383</v>
      </c>
      <c r="K30" s="3" t="s">
        <v>384</v>
      </c>
      <c r="L30" s="2" t="s">
        <v>168</v>
      </c>
      <c r="M30" s="25" t="s">
        <v>385</v>
      </c>
      <c r="N30" s="2" t="s">
        <v>105</v>
      </c>
      <c r="O30" s="2">
        <v>9</v>
      </c>
      <c r="P30" s="2">
        <v>2023</v>
      </c>
      <c r="Q30" s="2" t="s">
        <v>25</v>
      </c>
      <c r="R30" s="2">
        <v>60</v>
      </c>
      <c r="S30" s="2">
        <v>2023</v>
      </c>
      <c r="T30" s="2" t="s">
        <v>386</v>
      </c>
      <c r="U30" s="2" t="s">
        <v>387</v>
      </c>
      <c r="V30" s="2" t="s">
        <v>388</v>
      </c>
      <c r="W30" s="2" t="s">
        <v>389</v>
      </c>
      <c r="X30" s="2" t="s">
        <v>31</v>
      </c>
      <c r="Y30" s="3">
        <v>45434</v>
      </c>
      <c r="Z30" s="3" t="s">
        <v>105</v>
      </c>
      <c r="AA30" s="3" t="s">
        <v>390</v>
      </c>
      <c r="AB30" s="3" t="s">
        <v>391</v>
      </c>
      <c r="AC30" s="7" t="s">
        <v>392</v>
      </c>
      <c r="AD30" s="3">
        <v>45475</v>
      </c>
      <c r="AE30" s="2" t="s">
        <v>28</v>
      </c>
      <c r="AF30" s="3">
        <v>45448</v>
      </c>
      <c r="AG30" s="5">
        <v>7000</v>
      </c>
      <c r="AH30" s="2" t="s">
        <v>105</v>
      </c>
      <c r="AI30" s="2" t="s">
        <v>105</v>
      </c>
      <c r="AJ30" s="2" t="s">
        <v>105</v>
      </c>
      <c r="AK30" s="2" t="s">
        <v>105</v>
      </c>
      <c r="AL30" s="3"/>
      <c r="AM30" s="3"/>
      <c r="AN30" s="3"/>
      <c r="AO30" s="3"/>
      <c r="AP30" s="3"/>
    </row>
    <row r="31" spans="1:42" ht="30" x14ac:dyDescent="0.25">
      <c r="A31" s="3" t="s">
        <v>34</v>
      </c>
      <c r="B31" s="3" t="s">
        <v>12</v>
      </c>
      <c r="C31" s="3" t="s">
        <v>275</v>
      </c>
      <c r="D31" s="2" t="s">
        <v>393</v>
      </c>
      <c r="E31" s="3">
        <v>45091</v>
      </c>
      <c r="F31" s="3">
        <v>45156</v>
      </c>
      <c r="G31" s="3">
        <v>45477</v>
      </c>
      <c r="H31" s="2" t="s">
        <v>394</v>
      </c>
      <c r="J31" s="2" t="s">
        <v>395</v>
      </c>
      <c r="K31" s="3" t="s">
        <v>396</v>
      </c>
      <c r="L31" s="2" t="s">
        <v>168</v>
      </c>
      <c r="M31" s="25" t="s">
        <v>397</v>
      </c>
      <c r="O31" s="2">
        <v>5</v>
      </c>
      <c r="P31" s="2">
        <v>2024</v>
      </c>
      <c r="Q31" s="2" t="s">
        <v>29</v>
      </c>
      <c r="R31" s="2">
        <v>163</v>
      </c>
      <c r="S31" s="2">
        <v>2022</v>
      </c>
      <c r="T31" s="2" t="s">
        <v>398</v>
      </c>
      <c r="U31" s="2" t="s">
        <v>399</v>
      </c>
      <c r="V31" s="2" t="s">
        <v>400</v>
      </c>
      <c r="W31" s="2" t="s">
        <v>109</v>
      </c>
      <c r="X31" s="2" t="s">
        <v>31</v>
      </c>
      <c r="Y31" s="3"/>
      <c r="Z31" s="3"/>
      <c r="AA31" s="3"/>
      <c r="AB31" s="3"/>
      <c r="AC31" s="7"/>
      <c r="AD31" s="3"/>
      <c r="AF31" s="3"/>
      <c r="AG31" s="5"/>
      <c r="AH31" s="2"/>
      <c r="AJ31" s="2"/>
      <c r="AL31" s="3"/>
      <c r="AM31" s="3"/>
      <c r="AN31" s="3"/>
      <c r="AO31" s="3"/>
      <c r="AP31" s="3"/>
    </row>
    <row r="32" spans="1:42" ht="75" x14ac:dyDescent="0.25">
      <c r="A32" s="3" t="s">
        <v>12</v>
      </c>
      <c r="B32" s="3" t="s">
        <v>34</v>
      </c>
      <c r="C32" s="3"/>
      <c r="E32" s="3">
        <v>43594</v>
      </c>
      <c r="F32" s="3">
        <v>43494</v>
      </c>
      <c r="G32" s="3">
        <v>43671</v>
      </c>
      <c r="H32" s="28" t="s">
        <v>100</v>
      </c>
      <c r="J32" s="2" t="s">
        <v>401</v>
      </c>
      <c r="K32" s="3" t="s">
        <v>402</v>
      </c>
      <c r="L32" s="2" t="s">
        <v>140</v>
      </c>
      <c r="M32" s="25" t="s">
        <v>403</v>
      </c>
      <c r="N32" s="2" t="s">
        <v>105</v>
      </c>
      <c r="O32" s="2">
        <v>4</v>
      </c>
      <c r="P32" s="2">
        <v>2019</v>
      </c>
      <c r="Q32" s="2" t="s">
        <v>25</v>
      </c>
      <c r="R32" s="2">
        <v>116</v>
      </c>
      <c r="S32" s="2">
        <v>2016</v>
      </c>
      <c r="T32" s="2" t="s">
        <v>404</v>
      </c>
      <c r="U32" s="2" t="s">
        <v>369</v>
      </c>
      <c r="V32" s="2" t="s">
        <v>405</v>
      </c>
      <c r="W32" s="2" t="s">
        <v>406</v>
      </c>
      <c r="X32" s="2" t="s">
        <v>31</v>
      </c>
      <c r="Y32" s="3">
        <v>43866</v>
      </c>
      <c r="Z32" s="3" t="s">
        <v>407</v>
      </c>
      <c r="AA32" s="3" t="s">
        <v>408</v>
      </c>
      <c r="AB32" s="3" t="s">
        <v>409</v>
      </c>
      <c r="AC32" s="7" t="s">
        <v>410</v>
      </c>
      <c r="AD32" s="2" t="s">
        <v>411</v>
      </c>
      <c r="AE32" s="2" t="s">
        <v>28</v>
      </c>
      <c r="AF32" s="3">
        <v>45306</v>
      </c>
      <c r="AG32" s="5">
        <v>3340</v>
      </c>
      <c r="AH32" s="2" t="s">
        <v>105</v>
      </c>
      <c r="AI32" s="2" t="s">
        <v>105</v>
      </c>
      <c r="AJ32" s="22">
        <v>3340</v>
      </c>
      <c r="AK32" s="3">
        <v>44516</v>
      </c>
      <c r="AL32" s="3" t="s">
        <v>105</v>
      </c>
      <c r="AM32" s="3" t="s">
        <v>105</v>
      </c>
      <c r="AN32" s="3" t="s">
        <v>105</v>
      </c>
      <c r="AO32" s="3" t="s">
        <v>105</v>
      </c>
      <c r="AP32" s="3"/>
    </row>
    <row r="33" spans="1:42" ht="39" customHeight="1" x14ac:dyDescent="0.25">
      <c r="A33" s="3" t="s">
        <v>34</v>
      </c>
      <c r="B33" s="3" t="s">
        <v>12</v>
      </c>
      <c r="C33" s="3" t="s">
        <v>307</v>
      </c>
      <c r="D33" s="2" t="s">
        <v>412</v>
      </c>
      <c r="E33" s="3">
        <v>43542</v>
      </c>
      <c r="F33" s="3">
        <v>42929</v>
      </c>
      <c r="G33" s="3">
        <v>43672</v>
      </c>
      <c r="H33" s="2" t="s">
        <v>413</v>
      </c>
      <c r="J33" s="2" t="s">
        <v>414</v>
      </c>
      <c r="K33" s="3" t="s">
        <v>415</v>
      </c>
      <c r="L33" s="2" t="s">
        <v>140</v>
      </c>
      <c r="M33" s="25" t="s">
        <v>416</v>
      </c>
      <c r="O33" s="2">
        <v>6</v>
      </c>
      <c r="P33" s="2">
        <v>2019</v>
      </c>
      <c r="Q33" s="2" t="s">
        <v>25</v>
      </c>
      <c r="R33" s="2">
        <v>60</v>
      </c>
      <c r="T33" s="2" t="s">
        <v>417</v>
      </c>
      <c r="U33" s="2" t="s">
        <v>418</v>
      </c>
      <c r="V33" s="2" t="s">
        <v>419</v>
      </c>
      <c r="W33" s="2" t="s">
        <v>420</v>
      </c>
      <c r="X33" s="2" t="s">
        <v>31</v>
      </c>
      <c r="Y33" s="24">
        <v>44447</v>
      </c>
      <c r="Z33" s="3">
        <v>45400</v>
      </c>
      <c r="AA33" s="3" t="s">
        <v>421</v>
      </c>
      <c r="AB33" s="3" t="s">
        <v>422</v>
      </c>
      <c r="AC33" s="7" t="s">
        <v>423</v>
      </c>
      <c r="AD33" s="3">
        <v>45402</v>
      </c>
      <c r="AE33" s="2" t="s">
        <v>28</v>
      </c>
      <c r="AF33" s="3">
        <v>45436</v>
      </c>
      <c r="AG33" s="5">
        <v>4913.92</v>
      </c>
      <c r="AH33" s="2" t="s">
        <v>105</v>
      </c>
      <c r="AI33" s="2" t="s">
        <v>105</v>
      </c>
      <c r="AJ33" s="2" t="s">
        <v>105</v>
      </c>
      <c r="AL33" s="3">
        <v>45772</v>
      </c>
      <c r="AM33" s="3"/>
      <c r="AN33" s="3"/>
      <c r="AO33" s="3"/>
      <c r="AP33" s="3"/>
    </row>
    <row r="34" spans="1:42" ht="42" customHeight="1" x14ac:dyDescent="0.25">
      <c r="A34" s="3" t="s">
        <v>34</v>
      </c>
      <c r="B34" s="3" t="s">
        <v>12</v>
      </c>
      <c r="C34" s="3"/>
      <c r="D34" s="2" t="s">
        <v>424</v>
      </c>
      <c r="E34" s="3">
        <v>45120</v>
      </c>
      <c r="F34" s="3">
        <v>45244</v>
      </c>
      <c r="G34" s="3">
        <v>45280</v>
      </c>
      <c r="H34" s="2" t="s">
        <v>425</v>
      </c>
      <c r="J34" s="2" t="s">
        <v>426</v>
      </c>
      <c r="K34" s="3" t="s">
        <v>427</v>
      </c>
      <c r="L34" s="2" t="s">
        <v>140</v>
      </c>
      <c r="M34" s="25" t="s">
        <v>428</v>
      </c>
      <c r="N34" s="2" t="s">
        <v>429</v>
      </c>
      <c r="O34" s="2">
        <v>10</v>
      </c>
      <c r="P34" s="2">
        <v>2023</v>
      </c>
      <c r="Q34" s="2" t="s">
        <v>25</v>
      </c>
      <c r="R34" s="2">
        <v>32</v>
      </c>
      <c r="S34" s="2">
        <v>2019</v>
      </c>
      <c r="T34" s="2" t="s">
        <v>430</v>
      </c>
      <c r="W34" s="2" t="s">
        <v>431</v>
      </c>
      <c r="Y34" s="3"/>
      <c r="Z34" s="3"/>
      <c r="AA34" s="3" t="s">
        <v>432</v>
      </c>
      <c r="AB34" s="3"/>
      <c r="AF34" s="3"/>
      <c r="AG34" s="5"/>
      <c r="AH34" s="2"/>
      <c r="AJ34" s="2"/>
      <c r="AL34" s="3"/>
      <c r="AM34" s="3"/>
      <c r="AN34" s="3"/>
      <c r="AO34" s="3"/>
      <c r="AP34" s="3"/>
    </row>
    <row r="35" spans="1:42" ht="51" customHeight="1" x14ac:dyDescent="0.25">
      <c r="A35" s="3" t="s">
        <v>12</v>
      </c>
      <c r="B35" s="3" t="s">
        <v>34</v>
      </c>
      <c r="C35" s="3" t="s">
        <v>307</v>
      </c>
      <c r="E35" s="3">
        <v>45104</v>
      </c>
      <c r="F35" s="3">
        <v>45103</v>
      </c>
      <c r="G35" s="3"/>
      <c r="H35" s="2" t="s">
        <v>433</v>
      </c>
      <c r="J35" s="2" t="s">
        <v>434</v>
      </c>
      <c r="K35" s="3" t="s">
        <v>435</v>
      </c>
      <c r="L35" s="2" t="s">
        <v>129</v>
      </c>
      <c r="M35" s="25" t="s">
        <v>436</v>
      </c>
      <c r="N35" s="2" t="s">
        <v>437</v>
      </c>
      <c r="O35" s="2">
        <v>1</v>
      </c>
      <c r="P35" s="2">
        <v>2024</v>
      </c>
      <c r="Q35" s="2" t="s">
        <v>25</v>
      </c>
      <c r="R35" s="2">
        <v>203</v>
      </c>
      <c r="S35" s="2">
        <v>2020</v>
      </c>
      <c r="T35" s="2" t="s">
        <v>438</v>
      </c>
      <c r="U35" s="2" t="s">
        <v>439</v>
      </c>
      <c r="V35" s="2" t="s">
        <v>440</v>
      </c>
      <c r="W35" s="2" t="s">
        <v>441</v>
      </c>
      <c r="Y35" s="3"/>
      <c r="Z35" s="3"/>
      <c r="AA35" s="3" t="s">
        <v>442</v>
      </c>
      <c r="AB35" s="3"/>
      <c r="AF35" s="3"/>
      <c r="AG35" s="5"/>
      <c r="AH35" s="2"/>
      <c r="AJ35" s="2"/>
      <c r="AL35" s="3"/>
      <c r="AM35" s="3"/>
      <c r="AN35" s="3"/>
      <c r="AO35" s="3"/>
      <c r="AP35" s="3"/>
    </row>
    <row r="36" spans="1:42" ht="30" x14ac:dyDescent="0.25">
      <c r="A36" s="3" t="s">
        <v>34</v>
      </c>
      <c r="B36" s="3"/>
      <c r="C36" s="3"/>
      <c r="D36" s="2" t="s">
        <v>443</v>
      </c>
      <c r="E36" s="3">
        <v>45191</v>
      </c>
      <c r="F36" s="3">
        <v>45191</v>
      </c>
      <c r="G36" s="3"/>
      <c r="H36" s="2" t="s">
        <v>444</v>
      </c>
      <c r="J36" s="2" t="s">
        <v>445</v>
      </c>
      <c r="K36" s="3" t="s">
        <v>446</v>
      </c>
      <c r="L36" s="2" t="s">
        <v>140</v>
      </c>
      <c r="M36" s="25" t="s">
        <v>447</v>
      </c>
      <c r="O36" s="2">
        <v>3</v>
      </c>
      <c r="P36" s="2">
        <v>2024</v>
      </c>
      <c r="T36" s="2" t="s">
        <v>448</v>
      </c>
      <c r="Y36" s="3"/>
      <c r="Z36" s="3"/>
      <c r="AA36" s="3"/>
      <c r="AB36" s="3"/>
      <c r="AF36" s="3"/>
      <c r="AG36" s="5"/>
      <c r="AH36" s="2"/>
      <c r="AJ36" s="2"/>
      <c r="AL36" s="3"/>
      <c r="AM36" s="3"/>
      <c r="AN36" s="3"/>
      <c r="AO36" s="3"/>
      <c r="AP36" s="3"/>
    </row>
    <row r="37" spans="1:42" ht="58.5" customHeight="1" x14ac:dyDescent="0.25">
      <c r="A37" s="3" t="s">
        <v>34</v>
      </c>
      <c r="B37" s="3"/>
      <c r="C37" s="3" t="s">
        <v>307</v>
      </c>
      <c r="D37" s="2" t="s">
        <v>449</v>
      </c>
      <c r="E37" s="3">
        <v>45229</v>
      </c>
      <c r="F37" s="3">
        <v>45251</v>
      </c>
      <c r="G37" s="3"/>
      <c r="H37" s="2" t="s">
        <v>450</v>
      </c>
      <c r="J37" s="2" t="s">
        <v>451</v>
      </c>
      <c r="K37" s="29" t="s">
        <v>452</v>
      </c>
      <c r="L37" s="2" t="s">
        <v>453</v>
      </c>
      <c r="M37" s="25" t="s">
        <v>454</v>
      </c>
      <c r="O37" s="2">
        <v>3</v>
      </c>
      <c r="P37" s="2">
        <v>2025</v>
      </c>
      <c r="T37" s="2" t="s">
        <v>455</v>
      </c>
      <c r="U37" s="2" t="s">
        <v>456</v>
      </c>
      <c r="V37" s="2" t="s">
        <v>457</v>
      </c>
      <c r="W37" s="2" t="s">
        <v>458</v>
      </c>
      <c r="Y37" s="3"/>
      <c r="Z37" s="3"/>
      <c r="AA37" s="3"/>
      <c r="AB37" s="3"/>
      <c r="AF37" s="3"/>
      <c r="AG37" s="5"/>
      <c r="AH37" s="2"/>
      <c r="AJ37" s="2"/>
      <c r="AL37" s="3"/>
      <c r="AM37" s="3"/>
      <c r="AN37" s="3"/>
      <c r="AO37" s="3"/>
      <c r="AP37" s="3"/>
    </row>
    <row r="38" spans="1:42" ht="72" customHeight="1" x14ac:dyDescent="0.25">
      <c r="A38" s="3" t="s">
        <v>34</v>
      </c>
      <c r="B38" s="3" t="s">
        <v>12</v>
      </c>
      <c r="C38" s="3"/>
      <c r="E38" s="3">
        <v>45273</v>
      </c>
      <c r="F38" s="3">
        <v>45274</v>
      </c>
      <c r="G38" s="3">
        <v>45275</v>
      </c>
      <c r="H38" s="2" t="s">
        <v>459</v>
      </c>
      <c r="J38" s="2" t="s">
        <v>460</v>
      </c>
      <c r="K38" s="3" t="s">
        <v>461</v>
      </c>
      <c r="L38" s="2" t="s">
        <v>168</v>
      </c>
      <c r="M38" s="25" t="s">
        <v>462</v>
      </c>
      <c r="N38" s="2" t="s">
        <v>463</v>
      </c>
      <c r="O38" s="2">
        <v>11</v>
      </c>
      <c r="P38" s="2">
        <v>2023</v>
      </c>
      <c r="T38" s="2" t="s">
        <v>464</v>
      </c>
      <c r="Y38" s="3"/>
      <c r="Z38" s="3"/>
      <c r="AA38" s="3" t="s">
        <v>465</v>
      </c>
      <c r="AB38" s="3"/>
      <c r="AF38" s="3"/>
      <c r="AG38" s="5"/>
      <c r="AH38" s="2"/>
      <c r="AJ38" s="2"/>
      <c r="AL38" s="3"/>
      <c r="AM38" s="3"/>
      <c r="AN38" s="3"/>
      <c r="AO38" s="3"/>
      <c r="AP38" s="3"/>
    </row>
    <row r="39" spans="1:42" ht="43.5" customHeight="1" x14ac:dyDescent="0.25">
      <c r="A39" s="3" t="s">
        <v>275</v>
      </c>
      <c r="B39" s="3" t="s">
        <v>466</v>
      </c>
      <c r="C39" s="3" t="s">
        <v>467</v>
      </c>
      <c r="D39" s="2" t="s">
        <v>468</v>
      </c>
      <c r="E39" s="3">
        <v>45303</v>
      </c>
      <c r="F39" s="3">
        <v>45303</v>
      </c>
      <c r="G39" s="3">
        <v>45609</v>
      </c>
      <c r="H39" s="18" t="s">
        <v>469</v>
      </c>
      <c r="I39" s="18"/>
      <c r="J39" s="2" t="s">
        <v>470</v>
      </c>
      <c r="K39" s="3" t="s">
        <v>471</v>
      </c>
      <c r="L39" s="2" t="s">
        <v>472</v>
      </c>
      <c r="M39" s="25" t="s">
        <v>473</v>
      </c>
      <c r="O39" s="2">
        <v>2</v>
      </c>
      <c r="P39" s="2">
        <v>2024</v>
      </c>
      <c r="T39" s="2" t="s">
        <v>474</v>
      </c>
      <c r="U39" s="2" t="s">
        <v>475</v>
      </c>
      <c r="V39" s="2" t="s">
        <v>476</v>
      </c>
      <c r="W39" s="2" t="s">
        <v>477</v>
      </c>
      <c r="Y39" s="3"/>
      <c r="Z39" s="3"/>
      <c r="AA39" s="3"/>
      <c r="AB39" s="3"/>
      <c r="AC39" s="3"/>
      <c r="AD39" s="3"/>
      <c r="AE39" s="3"/>
      <c r="AF39" s="3"/>
      <c r="AG39" s="5"/>
      <c r="AH39" s="2"/>
      <c r="AJ39" s="2"/>
      <c r="AL39" s="3"/>
      <c r="AM39" s="3"/>
      <c r="AN39" s="3"/>
      <c r="AO39" s="3"/>
      <c r="AP39" s="3"/>
    </row>
    <row r="40" spans="1:42" ht="60" customHeight="1" x14ac:dyDescent="0.25">
      <c r="A40" s="3" t="s">
        <v>275</v>
      </c>
      <c r="B40" s="3" t="s">
        <v>466</v>
      </c>
      <c r="C40" s="3" t="s">
        <v>478</v>
      </c>
      <c r="D40" s="25"/>
      <c r="E40" s="3"/>
      <c r="F40" s="3"/>
      <c r="G40" s="3"/>
      <c r="H40" s="28" t="s">
        <v>100</v>
      </c>
      <c r="I40" s="18"/>
      <c r="J40" s="2" t="s">
        <v>479</v>
      </c>
      <c r="K40" s="29" t="s">
        <v>480</v>
      </c>
      <c r="L40" s="21" t="s">
        <v>453</v>
      </c>
      <c r="M40" s="26" t="s">
        <v>481</v>
      </c>
      <c r="N40" s="21"/>
      <c r="O40" s="2" t="s">
        <v>482</v>
      </c>
      <c r="P40" s="2">
        <v>2024</v>
      </c>
      <c r="Q40" s="2" t="s">
        <v>25</v>
      </c>
      <c r="R40" s="2" t="s">
        <v>483</v>
      </c>
      <c r="S40" s="2">
        <v>2024</v>
      </c>
      <c r="T40" s="2" t="s">
        <v>484</v>
      </c>
      <c r="U40" s="2" t="s">
        <v>485</v>
      </c>
      <c r="V40" s="2" t="s">
        <v>486</v>
      </c>
      <c r="W40" s="2" t="s">
        <v>314</v>
      </c>
      <c r="Y40" s="3"/>
      <c r="Z40" s="3"/>
      <c r="AA40" s="3"/>
      <c r="AB40" s="3"/>
      <c r="AC40" s="3"/>
      <c r="AD40" s="3"/>
      <c r="AE40" s="3"/>
      <c r="AF40" s="3"/>
      <c r="AH40" s="2"/>
      <c r="AI40" s="3"/>
      <c r="AJ40" s="2"/>
      <c r="AK40" s="3"/>
      <c r="AL40" s="3"/>
      <c r="AM40" s="3"/>
      <c r="AN40" s="3"/>
      <c r="AO40" s="3"/>
      <c r="AP40" s="3"/>
    </row>
    <row r="41" spans="1:42" ht="36" customHeight="1" x14ac:dyDescent="0.25">
      <c r="A41" s="3" t="s">
        <v>34</v>
      </c>
      <c r="B41" s="3"/>
      <c r="C41" s="3" t="s">
        <v>487</v>
      </c>
      <c r="E41" s="3"/>
      <c r="F41" s="3"/>
      <c r="G41" s="3">
        <v>45562</v>
      </c>
      <c r="H41" s="2" t="s">
        <v>488</v>
      </c>
      <c r="I41" s="18"/>
      <c r="J41" s="2" t="s">
        <v>489</v>
      </c>
      <c r="K41" s="3" t="s">
        <v>490</v>
      </c>
      <c r="L41" s="2" t="s">
        <v>491</v>
      </c>
      <c r="M41" s="25" t="s">
        <v>492</v>
      </c>
      <c r="O41" s="2">
        <v>7</v>
      </c>
      <c r="P41" s="2">
        <v>2024</v>
      </c>
      <c r="Q41" s="2" t="s">
        <v>29</v>
      </c>
      <c r="R41" s="2">
        <v>125</v>
      </c>
      <c r="S41" s="2">
        <v>2023</v>
      </c>
      <c r="T41" s="2" t="s">
        <v>321</v>
      </c>
      <c r="U41" s="2" t="s">
        <v>493</v>
      </c>
      <c r="V41" s="2" t="s">
        <v>494</v>
      </c>
      <c r="W41" s="2" t="s">
        <v>495</v>
      </c>
      <c r="Y41" s="3"/>
      <c r="Z41" s="3"/>
      <c r="AA41" s="3"/>
      <c r="AB41" s="3"/>
      <c r="AC41" s="3"/>
      <c r="AD41" s="3"/>
      <c r="AE41" s="3"/>
      <c r="AF41" s="3"/>
      <c r="AH41" s="2"/>
      <c r="AI41" s="3"/>
      <c r="AJ41" s="2"/>
      <c r="AK41" s="3"/>
      <c r="AL41" s="3"/>
      <c r="AM41" s="3"/>
      <c r="AN41" s="3"/>
      <c r="AO41" s="3"/>
      <c r="AP41" s="3"/>
    </row>
    <row r="42" spans="1:42" ht="45" x14ac:dyDescent="0.25">
      <c r="A42" s="3" t="s">
        <v>275</v>
      </c>
      <c r="B42" s="3" t="s">
        <v>466</v>
      </c>
      <c r="C42" s="3" t="s">
        <v>496</v>
      </c>
      <c r="E42" s="3"/>
      <c r="F42" s="3"/>
      <c r="G42" s="3"/>
      <c r="H42" s="18" t="s">
        <v>488</v>
      </c>
      <c r="I42" s="18"/>
      <c r="J42" s="2" t="s">
        <v>497</v>
      </c>
      <c r="K42" s="3" t="s">
        <v>498</v>
      </c>
      <c r="L42" s="3" t="s">
        <v>491</v>
      </c>
      <c r="M42" s="27" t="s">
        <v>499</v>
      </c>
      <c r="N42" s="3"/>
      <c r="O42" s="2">
        <v>2</v>
      </c>
      <c r="P42" s="2">
        <v>2025</v>
      </c>
      <c r="Q42" s="2" t="s">
        <v>29</v>
      </c>
      <c r="R42" s="2">
        <v>125</v>
      </c>
      <c r="S42" s="2">
        <v>2023</v>
      </c>
      <c r="T42" s="2" t="s">
        <v>500</v>
      </c>
      <c r="U42" s="2" t="s">
        <v>501</v>
      </c>
      <c r="V42" s="2" t="s">
        <v>502</v>
      </c>
      <c r="W42" s="2" t="s">
        <v>503</v>
      </c>
      <c r="Y42" s="3"/>
      <c r="Z42" s="3"/>
      <c r="AA42" s="3"/>
      <c r="AB42" s="3"/>
      <c r="AC42" s="3"/>
      <c r="AD42" s="3"/>
      <c r="AE42" s="3"/>
      <c r="AF42" s="3"/>
      <c r="AH42" s="2"/>
      <c r="AI42" s="3"/>
      <c r="AJ42" s="2"/>
      <c r="AK42" s="3"/>
      <c r="AL42" s="3"/>
      <c r="AM42" s="3"/>
      <c r="AN42" s="3"/>
      <c r="AO42" s="3"/>
      <c r="AP42" s="3"/>
    </row>
    <row r="43" spans="1:42" ht="30" x14ac:dyDescent="0.25">
      <c r="A43" s="3" t="s">
        <v>275</v>
      </c>
      <c r="B43" s="3" t="s">
        <v>466</v>
      </c>
      <c r="C43" s="3" t="s">
        <v>467</v>
      </c>
      <c r="D43" s="2" t="s">
        <v>504</v>
      </c>
      <c r="E43" s="3"/>
      <c r="F43" s="3"/>
      <c r="G43" s="3"/>
      <c r="H43" s="18" t="s">
        <v>505</v>
      </c>
      <c r="I43" s="18"/>
      <c r="J43"/>
      <c r="K43" s="3" t="s">
        <v>506</v>
      </c>
      <c r="L43" s="3" t="s">
        <v>507</v>
      </c>
      <c r="M43" s="27" t="s">
        <v>508</v>
      </c>
      <c r="N43" s="3"/>
      <c r="Y43" s="3"/>
      <c r="Z43" s="3"/>
      <c r="AA43" s="3"/>
      <c r="AB43" s="3"/>
      <c r="AC43" s="3"/>
      <c r="AD43" s="3"/>
      <c r="AE43" s="3"/>
      <c r="AF43" s="3"/>
      <c r="AH43" s="2"/>
      <c r="AI43" s="3"/>
      <c r="AJ43" s="2"/>
      <c r="AK43" s="3"/>
      <c r="AL43" s="3"/>
      <c r="AM43" s="3"/>
      <c r="AN43" s="3"/>
      <c r="AO43" s="3"/>
      <c r="AP43" s="3"/>
    </row>
    <row r="44" spans="1:42" ht="36" customHeight="1" x14ac:dyDescent="0.25">
      <c r="A44" s="3"/>
      <c r="B44" s="3"/>
      <c r="C44" s="3" t="s">
        <v>307</v>
      </c>
      <c r="E44" s="3">
        <v>45695</v>
      </c>
      <c r="F44" s="3"/>
      <c r="G44" s="3"/>
      <c r="H44" s="18" t="s">
        <v>509</v>
      </c>
      <c r="I44" s="18"/>
      <c r="K44" s="3" t="s">
        <v>510</v>
      </c>
      <c r="L44" s="3" t="s">
        <v>507</v>
      </c>
      <c r="M44" s="27" t="s">
        <v>511</v>
      </c>
      <c r="N44" s="3"/>
      <c r="Y44" s="3"/>
      <c r="Z44" s="3"/>
      <c r="AA44" s="3"/>
      <c r="AB44" s="3"/>
      <c r="AC44" s="3"/>
      <c r="AD44" s="3"/>
      <c r="AE44" s="3"/>
      <c r="AF44" s="3"/>
      <c r="AH44" s="2"/>
      <c r="AI44" s="3"/>
      <c r="AJ44" s="2"/>
      <c r="AK44" s="3"/>
      <c r="AL44" s="3"/>
      <c r="AM44" s="3"/>
      <c r="AN44" s="3"/>
      <c r="AO44" s="3"/>
      <c r="AP44" s="3"/>
    </row>
    <row r="45" spans="1:42" ht="45" x14ac:dyDescent="0.25">
      <c r="A45" s="3"/>
      <c r="B45" s="3"/>
      <c r="C45" s="3" t="s">
        <v>307</v>
      </c>
      <c r="E45" s="3"/>
      <c r="F45" s="3"/>
      <c r="G45" s="3"/>
      <c r="H45" s="18" t="s">
        <v>512</v>
      </c>
      <c r="I45" s="18"/>
      <c r="K45" s="3" t="s">
        <v>513</v>
      </c>
      <c r="L45" s="3" t="s">
        <v>514</v>
      </c>
      <c r="M45" s="27" t="s">
        <v>515</v>
      </c>
      <c r="N45" s="3"/>
      <c r="O45" s="2">
        <v>6</v>
      </c>
      <c r="P45" s="2">
        <v>2025</v>
      </c>
      <c r="Q45" s="2" t="s">
        <v>25</v>
      </c>
      <c r="R45" s="2">
        <v>91</v>
      </c>
      <c r="S45" s="2">
        <v>2020</v>
      </c>
      <c r="T45" s="2" t="s">
        <v>301</v>
      </c>
      <c r="U45" s="2" t="s">
        <v>516</v>
      </c>
      <c r="V45" s="2" t="s">
        <v>303</v>
      </c>
      <c r="W45" s="2" t="s">
        <v>517</v>
      </c>
      <c r="X45" s="2" t="s">
        <v>31</v>
      </c>
      <c r="Y45" s="3"/>
      <c r="Z45" s="3"/>
      <c r="AA45" s="3"/>
      <c r="AB45" s="3"/>
      <c r="AC45" s="3"/>
      <c r="AD45" s="3"/>
      <c r="AE45" s="3"/>
      <c r="AF45" s="3"/>
      <c r="AH45" s="2"/>
      <c r="AI45" s="3"/>
      <c r="AJ45" s="2"/>
      <c r="AK45" s="3"/>
      <c r="AL45" s="3"/>
      <c r="AM45" s="3"/>
      <c r="AN45" s="3"/>
      <c r="AO45" s="3"/>
      <c r="AP45" s="3"/>
    </row>
    <row r="46" spans="1:42" x14ac:dyDescent="0.25">
      <c r="A46" s="3"/>
      <c r="B46" s="3"/>
      <c r="C46" s="3"/>
      <c r="E46" s="3"/>
      <c r="F46" s="3"/>
      <c r="G46" s="3"/>
      <c r="H46" s="18"/>
      <c r="I46" s="18"/>
      <c r="K46" s="3"/>
      <c r="L46" s="3"/>
      <c r="M46" s="27"/>
      <c r="N46" s="3"/>
      <c r="Y46" s="3"/>
      <c r="Z46" s="3"/>
      <c r="AA46" s="3"/>
      <c r="AB46" s="3"/>
      <c r="AC46" s="3"/>
      <c r="AD46" s="3"/>
      <c r="AE46" s="3"/>
      <c r="AF46" s="3"/>
      <c r="AH46" s="2"/>
      <c r="AI46" s="3"/>
      <c r="AJ46" s="2"/>
      <c r="AK46" s="3"/>
      <c r="AL46" s="3"/>
      <c r="AM46" s="3"/>
      <c r="AN46" s="3"/>
      <c r="AO46" s="3"/>
      <c r="AP46" s="3"/>
    </row>
    <row r="47" spans="1:42" x14ac:dyDescent="0.25">
      <c r="A47" s="3"/>
      <c r="B47" s="3"/>
      <c r="C47" s="3"/>
      <c r="E47" s="3"/>
      <c r="F47" s="3"/>
      <c r="G47" s="3"/>
      <c r="H47" s="18"/>
      <c r="I47" s="18"/>
      <c r="K47" s="3"/>
      <c r="L47" s="3"/>
      <c r="M47" s="27"/>
      <c r="N47" s="3"/>
      <c r="Y47" s="3"/>
      <c r="Z47" s="3"/>
      <c r="AA47" s="3"/>
      <c r="AB47" s="3"/>
      <c r="AC47" s="3"/>
      <c r="AD47" s="3"/>
      <c r="AE47" s="3"/>
      <c r="AF47" s="3"/>
      <c r="AH47" s="2"/>
      <c r="AI47" s="3"/>
      <c r="AJ47" s="2"/>
      <c r="AK47" s="3"/>
      <c r="AL47" s="3"/>
      <c r="AM47" s="3"/>
      <c r="AN47" s="3"/>
      <c r="AO47" s="3"/>
      <c r="AP47" s="3"/>
    </row>
    <row r="48" spans="1:42" x14ac:dyDescent="0.25">
      <c r="A48" s="3"/>
      <c r="B48" s="3"/>
      <c r="C48" s="3"/>
      <c r="E48" s="3"/>
      <c r="F48" s="3"/>
      <c r="G48" s="3"/>
      <c r="H48" s="18"/>
      <c r="I48" s="18"/>
      <c r="K48" s="3"/>
      <c r="L48" s="3"/>
      <c r="M48" s="27"/>
      <c r="N48" s="3"/>
      <c r="Y48" s="3"/>
      <c r="Z48" s="3"/>
      <c r="AA48" s="3"/>
      <c r="AB48" s="3"/>
      <c r="AC48" s="3"/>
      <c r="AD48" s="3"/>
      <c r="AE48" s="3"/>
      <c r="AF48" s="3"/>
      <c r="AH48" s="2"/>
      <c r="AI48" s="3"/>
      <c r="AJ48" s="2"/>
      <c r="AK48" s="3"/>
      <c r="AL48" s="3"/>
      <c r="AM48" s="3"/>
      <c r="AN48" s="3"/>
      <c r="AO48" s="3"/>
      <c r="AP48" s="3"/>
    </row>
    <row r="49" spans="1:42" x14ac:dyDescent="0.25">
      <c r="A49" s="3"/>
      <c r="B49" s="3"/>
      <c r="C49" s="3"/>
      <c r="E49" s="3"/>
      <c r="F49" s="3"/>
      <c r="G49" s="3"/>
      <c r="H49" s="18"/>
      <c r="I49" s="18"/>
      <c r="K49" s="3"/>
      <c r="L49" s="3"/>
      <c r="M49" s="27"/>
      <c r="N49" s="3"/>
      <c r="Y49" s="3"/>
      <c r="Z49" s="3"/>
      <c r="AA49" s="3"/>
      <c r="AB49" s="3"/>
      <c r="AC49" s="3"/>
      <c r="AD49" s="3"/>
      <c r="AE49" s="3"/>
      <c r="AF49" s="3"/>
      <c r="AH49" s="2"/>
      <c r="AI49" s="3"/>
      <c r="AJ49" s="2"/>
      <c r="AK49" s="3"/>
      <c r="AL49" s="3"/>
      <c r="AM49" s="3"/>
      <c r="AN49" s="3"/>
      <c r="AO49" s="3"/>
      <c r="AP49" s="3"/>
    </row>
    <row r="50" spans="1:42" x14ac:dyDescent="0.25">
      <c r="A50" s="3"/>
      <c r="B50" s="3"/>
      <c r="C50" s="3"/>
      <c r="E50" s="3"/>
      <c r="F50" s="3"/>
      <c r="G50" s="3"/>
      <c r="H50" s="18"/>
      <c r="I50" s="18"/>
      <c r="K50" s="3"/>
      <c r="L50" s="3"/>
      <c r="M50" s="27"/>
      <c r="N50" s="3"/>
      <c r="Y50" s="3"/>
      <c r="Z50" s="3"/>
      <c r="AA50" s="3"/>
      <c r="AB50" s="3"/>
      <c r="AC50" s="3"/>
      <c r="AD50" s="3"/>
      <c r="AE50" s="3"/>
      <c r="AF50" s="3"/>
      <c r="AH50" s="2"/>
      <c r="AI50" s="3"/>
      <c r="AJ50" s="2"/>
      <c r="AK50" s="3"/>
      <c r="AL50" s="3"/>
      <c r="AM50" s="3"/>
      <c r="AN50" s="3"/>
      <c r="AO50" s="3"/>
      <c r="AP50" s="3"/>
    </row>
    <row r="51" spans="1:42" x14ac:dyDescent="0.25">
      <c r="A51" s="3"/>
      <c r="B51" s="3"/>
      <c r="C51" s="3"/>
      <c r="E51" s="3"/>
      <c r="F51" s="3"/>
      <c r="G51" s="3"/>
      <c r="H51" s="18"/>
      <c r="I51" s="18"/>
      <c r="K51" s="3"/>
      <c r="L51" s="3"/>
      <c r="M51" s="27"/>
      <c r="N51" s="3"/>
      <c r="Y51" s="3"/>
      <c r="Z51" s="3"/>
      <c r="AA51" s="3"/>
      <c r="AB51" s="3"/>
      <c r="AC51" s="3"/>
      <c r="AD51" s="3"/>
      <c r="AE51" s="3"/>
      <c r="AF51" s="3"/>
      <c r="AH51" s="2"/>
      <c r="AI51" s="3"/>
      <c r="AJ51" s="2"/>
      <c r="AK51" s="3"/>
      <c r="AL51" s="3"/>
      <c r="AM51" s="3"/>
      <c r="AN51" s="3"/>
      <c r="AO51" s="3"/>
      <c r="AP51" s="3"/>
    </row>
    <row r="52" spans="1:42" x14ac:dyDescent="0.25">
      <c r="A52" s="3"/>
      <c r="B52" s="3"/>
      <c r="C52" s="3"/>
      <c r="E52" s="3"/>
      <c r="F52" s="3"/>
      <c r="G52" s="3"/>
      <c r="H52" s="18"/>
      <c r="I52" s="18"/>
      <c r="K52" s="3"/>
      <c r="L52" s="3"/>
      <c r="M52" s="27"/>
      <c r="N52" s="3"/>
      <c r="Y52" s="3"/>
      <c r="Z52" s="3"/>
      <c r="AA52" s="3"/>
      <c r="AB52" s="3"/>
      <c r="AC52" s="3"/>
      <c r="AD52" s="3"/>
      <c r="AE52" s="3"/>
      <c r="AF52" s="3"/>
      <c r="AH52" s="2"/>
      <c r="AI52" s="3"/>
      <c r="AJ52" s="2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E53" s="3"/>
      <c r="F53" s="3"/>
      <c r="G53" s="3"/>
      <c r="H53" s="18"/>
      <c r="I53" s="18"/>
      <c r="K53" s="3"/>
      <c r="L53" s="3"/>
      <c r="M53" s="27"/>
      <c r="N53" s="3"/>
      <c r="Y53" s="3"/>
      <c r="Z53" s="3"/>
      <c r="AA53" s="3"/>
      <c r="AB53" s="3"/>
      <c r="AC53" s="3"/>
      <c r="AD53" s="3"/>
      <c r="AE53" s="3"/>
      <c r="AF53" s="3"/>
      <c r="AH53" s="2"/>
      <c r="AI53" s="3"/>
      <c r="AJ53" s="2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E54" s="3"/>
      <c r="F54" s="3"/>
      <c r="G54" s="3"/>
      <c r="H54" s="18"/>
      <c r="I54" s="18"/>
      <c r="K54" s="3"/>
      <c r="L54" s="3"/>
      <c r="M54" s="3"/>
      <c r="N54" s="3"/>
      <c r="Y54" s="3"/>
      <c r="Z54" s="3"/>
      <c r="AA54" s="3"/>
      <c r="AB54" s="3"/>
      <c r="AC54" s="3"/>
      <c r="AD54" s="3"/>
      <c r="AE54" s="3"/>
      <c r="AF54" s="3"/>
      <c r="AH54" s="2"/>
      <c r="AI54" s="3"/>
      <c r="AJ54" s="2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E55" s="3"/>
      <c r="F55" s="3"/>
      <c r="G55" s="3"/>
      <c r="H55" s="18"/>
      <c r="I55" s="18"/>
      <c r="K55" s="3"/>
      <c r="L55" s="3"/>
      <c r="M55" s="3"/>
      <c r="N55" s="3"/>
      <c r="Y55" s="3"/>
      <c r="Z55" s="3"/>
      <c r="AA55" s="3"/>
      <c r="AB55" s="3"/>
      <c r="AC55" s="3"/>
      <c r="AD55" s="3"/>
      <c r="AE55" s="3"/>
      <c r="AF55" s="3"/>
      <c r="AH55" s="2"/>
      <c r="AI55" s="3"/>
      <c r="AJ55" s="2"/>
      <c r="AK55" s="3"/>
      <c r="AL55" s="3"/>
      <c r="AM55" s="3"/>
      <c r="AN55" s="3"/>
      <c r="AO55" s="3"/>
      <c r="AP55" s="3"/>
    </row>
  </sheetData>
  <dataValidations count="1">
    <dataValidation allowBlank="1" showInputMessage="1" showErrorMessage="1" sqref="AQ1:XFD1 J44:J1048576 K46:K1048576 K1:K22 A1:J17 A18:G18 I18:J18 A19:I1048576 J19:J42 K24:K44 L1:AB1048576 AD1:AP1048576 AC1:AC12 AC14:AC1048576" xr:uid="{C7394136-1DD0-4D29-B242-9A9E955EDD10}"/>
  </dataValidations>
  <hyperlinks>
    <hyperlink ref="AB2" r:id="rId1" xr:uid="{3663E60D-0433-43CC-8939-6A9C38CF3462}"/>
    <hyperlink ref="AB3" r:id="rId2" xr:uid="{189EA6A7-C356-47ED-81E3-04291016EAFF}"/>
    <hyperlink ref="AB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7E83621-EB33-4A27-8F52-03DAAC402546}"/>
    <hyperlink ref="AB5" r:id="rId4" xr:uid="{B8578DF6-4823-4E25-A446-8B9CAD6E8330}"/>
    <hyperlink ref="AB9" r:id="rId5" xr:uid="{1B06A929-EB57-4D28-AFEC-644A2F7222CB}"/>
    <hyperlink ref="AB10" r:id="rId6" xr:uid="{B94E4676-C8DD-4A0E-9237-CDC0B9FD2213}"/>
    <hyperlink ref="AB7" r:id="rId7" xr:uid="{06E46E1C-F832-4F83-A9A6-A262F26DBACB}"/>
    <hyperlink ref="AC3" r:id="rId8" xr:uid="{17173093-916F-4488-BDA7-07E3F563A41B}"/>
    <hyperlink ref="AC10" r:id="rId9" xr:uid="{8F1AD5EB-69A0-4DD1-9731-0B746A7ADFE9}"/>
    <hyperlink ref="AC20" r:id="rId10" xr:uid="{2FB5F2FC-15AD-4F2C-9173-3F60A79C3410}"/>
    <hyperlink ref="AC12" r:id="rId11" xr:uid="{FED08A78-7E43-44C9-8AEA-3155D66AF7A8}"/>
    <hyperlink ref="AC32" r:id="rId12" xr:uid="{7F876DC0-FBE7-4339-985B-260D386EEA88}"/>
    <hyperlink ref="AC19" r:id="rId13" xr:uid="{4DD9DB03-E139-4E45-B758-3235D7111B1A}"/>
    <hyperlink ref="AC14" r:id="rId14" xr:uid="{3CDF39A3-E472-45D3-B7E2-6A77FCB46671}"/>
    <hyperlink ref="AC24" r:id="rId15" xr:uid="{5D2C5542-44FC-4555-942D-9A1894331CBE}"/>
    <hyperlink ref="AC33" r:id="rId16" xr:uid="{E181CB5A-D6A4-47FD-8D59-0CF301271AC2}"/>
    <hyperlink ref="AC30" r:id="rId17" xr:uid="{3D6D0FC7-2F1A-43FE-BA85-5A590C75FF97}"/>
    <hyperlink ref="AC15" r:id="rId18" xr:uid="{57AC5270-715C-4175-86AA-3397FD2DF7DE}"/>
    <hyperlink ref="AC11" r:id="rId19" xr:uid="{4A5D16F6-53A0-4873-A821-C9265765C741}"/>
    <hyperlink ref="AC21" r:id="rId20" xr:uid="{21A94F40-D540-4CA5-8640-F30C2E31DD17}"/>
    <hyperlink ref="AC13" r:id="rId21" xr:uid="{552A6B94-E58B-4428-9441-BBCEC3A16982}"/>
  </hyperlinks>
  <pageMargins left="0.7" right="0.7" top="0.75" bottom="0.75" header="0.3" footer="0.3"/>
  <pageSetup paperSize="9" orientation="portrait" r:id="rId22"/>
  <legacyDrawing r:id="rId23"/>
  <tableParts count="1">
    <tablePart r:id="rId2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305D-55E1-47BF-ADE3-20A1CD979A59}">
  <dimension ref="A1:C71"/>
  <sheetViews>
    <sheetView workbookViewId="0">
      <pane ySplit="1" topLeftCell="A49" activePane="bottomLeft" state="frozen"/>
      <selection pane="bottomLeft" activeCell="C71" sqref="C71"/>
    </sheetView>
  </sheetViews>
  <sheetFormatPr defaultRowHeight="15" x14ac:dyDescent="0.25"/>
  <cols>
    <col min="1" max="1" width="29.7109375" bestFit="1" customWidth="1"/>
    <col min="2" max="2" width="43.85546875" customWidth="1"/>
    <col min="3" max="3" width="16.28515625" bestFit="1" customWidth="1"/>
  </cols>
  <sheetData>
    <row r="1" spans="1:3" ht="30" x14ac:dyDescent="0.25">
      <c r="A1" s="17" t="s">
        <v>518</v>
      </c>
      <c r="B1" s="17" t="s">
        <v>519</v>
      </c>
      <c r="C1" s="17" t="s">
        <v>520</v>
      </c>
    </row>
    <row r="2" spans="1:3" x14ac:dyDescent="0.25">
      <c r="A2" s="1" t="s">
        <v>101</v>
      </c>
      <c r="B2" s="1">
        <v>6</v>
      </c>
      <c r="C2" s="1">
        <v>2018</v>
      </c>
    </row>
    <row r="3" spans="1:3" x14ac:dyDescent="0.25">
      <c r="A3" s="1" t="s">
        <v>113</v>
      </c>
      <c r="B3" s="1">
        <v>7</v>
      </c>
      <c r="C3" s="1">
        <v>2019</v>
      </c>
    </row>
    <row r="4" spans="1:3" x14ac:dyDescent="0.25">
      <c r="A4" s="1" t="s">
        <v>127</v>
      </c>
      <c r="B4" s="1">
        <v>4</v>
      </c>
      <c r="C4" s="1">
        <v>2020</v>
      </c>
    </row>
    <row r="5" spans="1:3" x14ac:dyDescent="0.25">
      <c r="A5" s="1" t="s">
        <v>138</v>
      </c>
      <c r="B5" s="1">
        <v>5</v>
      </c>
      <c r="C5" s="1">
        <v>2020</v>
      </c>
    </row>
    <row r="6" spans="1:3" x14ac:dyDescent="0.25">
      <c r="A6" s="1" t="s">
        <v>152</v>
      </c>
      <c r="B6" s="1">
        <v>6</v>
      </c>
      <c r="C6" s="1">
        <v>2020</v>
      </c>
    </row>
    <row r="7" spans="1:3" x14ac:dyDescent="0.25">
      <c r="A7" s="1" t="s">
        <v>160</v>
      </c>
      <c r="B7" s="1">
        <v>1</v>
      </c>
      <c r="C7" s="1">
        <v>2021</v>
      </c>
    </row>
    <row r="8" spans="1:3" x14ac:dyDescent="0.25">
      <c r="A8" s="1" t="s">
        <v>166</v>
      </c>
      <c r="B8" s="1">
        <v>3</v>
      </c>
      <c r="C8" s="1">
        <v>2021</v>
      </c>
    </row>
    <row r="9" spans="1:3" x14ac:dyDescent="0.25">
      <c r="A9" s="1" t="s">
        <v>177</v>
      </c>
      <c r="B9" s="1">
        <v>4</v>
      </c>
      <c r="C9" s="1">
        <v>2021</v>
      </c>
    </row>
    <row r="10" spans="1:3" x14ac:dyDescent="0.25">
      <c r="A10" s="1" t="s">
        <v>184</v>
      </c>
      <c r="B10" s="1">
        <v>5</v>
      </c>
      <c r="C10" s="1">
        <v>2021</v>
      </c>
    </row>
    <row r="11" spans="1:3" x14ac:dyDescent="0.25">
      <c r="A11" s="1" t="s">
        <v>521</v>
      </c>
      <c r="B11" s="1">
        <v>7</v>
      </c>
      <c r="C11" s="1">
        <v>2021</v>
      </c>
    </row>
    <row r="12" spans="1:3" x14ac:dyDescent="0.25">
      <c r="A12" s="1" t="s">
        <v>212</v>
      </c>
      <c r="B12" s="1">
        <v>1</v>
      </c>
      <c r="C12" s="1">
        <v>2022</v>
      </c>
    </row>
    <row r="13" spans="1:3" x14ac:dyDescent="0.25">
      <c r="A13" s="1" t="s">
        <v>223</v>
      </c>
      <c r="B13" s="1">
        <v>2</v>
      </c>
      <c r="C13" s="1">
        <v>2022</v>
      </c>
    </row>
    <row r="14" spans="1:3" x14ac:dyDescent="0.25">
      <c r="A14" s="1" t="s">
        <v>234</v>
      </c>
      <c r="B14" s="1">
        <v>3</v>
      </c>
      <c r="C14" s="1">
        <v>2022</v>
      </c>
    </row>
    <row r="15" spans="1:3" x14ac:dyDescent="0.25">
      <c r="A15" s="1" t="s">
        <v>246</v>
      </c>
      <c r="B15" s="1">
        <v>4</v>
      </c>
      <c r="C15" s="1">
        <v>2022</v>
      </c>
    </row>
    <row r="16" spans="1:3" x14ac:dyDescent="0.25">
      <c r="A16" s="1" t="s">
        <v>257</v>
      </c>
      <c r="B16" s="1">
        <v>6</v>
      </c>
      <c r="C16" s="1">
        <v>2022</v>
      </c>
    </row>
    <row r="17" spans="1:3" x14ac:dyDescent="0.25">
      <c r="A17" s="1" t="s">
        <v>267</v>
      </c>
      <c r="B17" s="1">
        <v>7</v>
      </c>
      <c r="C17" s="1">
        <v>2022</v>
      </c>
    </row>
    <row r="18" spans="1:3" x14ac:dyDescent="0.25">
      <c r="A18" s="1" t="s">
        <v>278</v>
      </c>
      <c r="B18" s="1">
        <v>8</v>
      </c>
      <c r="C18" s="1">
        <v>2022</v>
      </c>
    </row>
    <row r="19" spans="1:3" x14ac:dyDescent="0.25">
      <c r="A19" s="1" t="s">
        <v>288</v>
      </c>
      <c r="B19" s="1">
        <v>9</v>
      </c>
      <c r="C19" s="1">
        <v>2022</v>
      </c>
    </row>
    <row r="20" spans="1:3" x14ac:dyDescent="0.25">
      <c r="A20" s="1" t="s">
        <v>373</v>
      </c>
      <c r="B20" s="1">
        <v>10</v>
      </c>
      <c r="C20" s="1">
        <v>2022</v>
      </c>
    </row>
    <row r="21" spans="1:3" x14ac:dyDescent="0.25">
      <c r="A21" s="1" t="s">
        <v>297</v>
      </c>
      <c r="B21" s="1">
        <v>11</v>
      </c>
      <c r="C21" s="1">
        <v>2022</v>
      </c>
    </row>
    <row r="22" spans="1:3" x14ac:dyDescent="0.25">
      <c r="A22" s="1" t="s">
        <v>308</v>
      </c>
      <c r="B22" s="1">
        <v>12</v>
      </c>
      <c r="C22" s="1">
        <v>2022</v>
      </c>
    </row>
    <row r="23" spans="1:3" x14ac:dyDescent="0.25">
      <c r="A23" s="1" t="s">
        <v>318</v>
      </c>
      <c r="B23" s="1">
        <v>13</v>
      </c>
      <c r="C23" s="1">
        <v>2022</v>
      </c>
    </row>
    <row r="24" spans="1:3" x14ac:dyDescent="0.25">
      <c r="A24" s="1" t="s">
        <v>326</v>
      </c>
      <c r="B24" s="1">
        <v>1</v>
      </c>
      <c r="C24" s="1">
        <v>2023</v>
      </c>
    </row>
    <row r="25" spans="1:3" x14ac:dyDescent="0.25">
      <c r="A25" s="1" t="s">
        <v>331</v>
      </c>
      <c r="B25" s="1">
        <v>2</v>
      </c>
      <c r="C25" s="1">
        <v>2023</v>
      </c>
    </row>
    <row r="26" spans="1:3" x14ac:dyDescent="0.25">
      <c r="A26" s="1" t="s">
        <v>342</v>
      </c>
      <c r="B26" s="1">
        <v>3</v>
      </c>
      <c r="C26" s="1">
        <v>2023</v>
      </c>
    </row>
    <row r="27" spans="1:3" x14ac:dyDescent="0.25">
      <c r="A27" s="1" t="s">
        <v>351</v>
      </c>
      <c r="B27" s="1">
        <v>4</v>
      </c>
      <c r="C27" s="1">
        <v>2023</v>
      </c>
    </row>
    <row r="28" spans="1:3" x14ac:dyDescent="0.25">
      <c r="A28" s="1" t="s">
        <v>359</v>
      </c>
      <c r="B28" s="1">
        <v>5</v>
      </c>
      <c r="C28" s="1">
        <v>2023</v>
      </c>
    </row>
    <row r="29" spans="1:3" x14ac:dyDescent="0.25">
      <c r="A29" s="1" t="s">
        <v>366</v>
      </c>
      <c r="B29" s="1">
        <v>6</v>
      </c>
      <c r="C29" s="1">
        <v>2023</v>
      </c>
    </row>
    <row r="30" spans="1:3" x14ac:dyDescent="0.25">
      <c r="A30" s="1" t="s">
        <v>373</v>
      </c>
      <c r="B30" s="1">
        <v>8</v>
      </c>
      <c r="C30" s="1">
        <v>2023</v>
      </c>
    </row>
    <row r="31" spans="1:3" x14ac:dyDescent="0.25">
      <c r="A31" s="1" t="s">
        <v>383</v>
      </c>
      <c r="B31" s="1">
        <v>9</v>
      </c>
      <c r="C31" s="1">
        <v>2023</v>
      </c>
    </row>
    <row r="32" spans="1:3" x14ac:dyDescent="0.25">
      <c r="A32" s="1" t="s">
        <v>401</v>
      </c>
      <c r="B32" s="1">
        <v>4</v>
      </c>
      <c r="C32" s="1">
        <v>2019</v>
      </c>
    </row>
    <row r="33" spans="1:3" x14ac:dyDescent="0.25">
      <c r="A33" s="1" t="s">
        <v>414</v>
      </c>
      <c r="B33" s="1">
        <v>6</v>
      </c>
      <c r="C33" s="1">
        <v>2019</v>
      </c>
    </row>
    <row r="34" spans="1:3" x14ac:dyDescent="0.25">
      <c r="A34" s="1" t="s">
        <v>460</v>
      </c>
      <c r="B34" s="1">
        <v>11</v>
      </c>
      <c r="C34" s="1">
        <v>2023</v>
      </c>
    </row>
    <row r="35" spans="1:3" x14ac:dyDescent="0.25">
      <c r="A35" s="1" t="s">
        <v>434</v>
      </c>
      <c r="B35" s="1">
        <v>1</v>
      </c>
      <c r="C35" s="1">
        <v>2024</v>
      </c>
    </row>
    <row r="36" spans="1:3" x14ac:dyDescent="0.25">
      <c r="A36" s="1" t="s">
        <v>470</v>
      </c>
      <c r="B36" s="1">
        <v>2</v>
      </c>
      <c r="C36" s="1">
        <v>2024</v>
      </c>
    </row>
    <row r="37" spans="1:3" x14ac:dyDescent="0.25">
      <c r="A37" s="1" t="s">
        <v>445</v>
      </c>
      <c r="B37" s="1">
        <v>3</v>
      </c>
      <c r="C37" s="1">
        <v>2024</v>
      </c>
    </row>
    <row r="38" spans="1:3" x14ac:dyDescent="0.25">
      <c r="A38" s="1" t="s">
        <v>451</v>
      </c>
      <c r="B38" s="1">
        <v>4</v>
      </c>
      <c r="C38" s="1">
        <v>2024</v>
      </c>
    </row>
    <row r="39" spans="1:3" x14ac:dyDescent="0.25">
      <c r="A39" s="1" t="s">
        <v>395</v>
      </c>
      <c r="B39" s="1">
        <v>5</v>
      </c>
      <c r="C39" s="1">
        <v>2024</v>
      </c>
    </row>
    <row r="40" spans="1:3" x14ac:dyDescent="0.25">
      <c r="A40" s="1" t="s">
        <v>479</v>
      </c>
      <c r="B40" s="1">
        <v>6</v>
      </c>
      <c r="C40" s="1">
        <v>2024</v>
      </c>
    </row>
    <row r="41" spans="1:3" x14ac:dyDescent="0.25">
      <c r="A41" s="1" t="s">
        <v>489</v>
      </c>
      <c r="B41" s="1">
        <v>7</v>
      </c>
      <c r="C41" s="1">
        <v>2024</v>
      </c>
    </row>
    <row r="42" spans="1:3" x14ac:dyDescent="0.25">
      <c r="A42" s="1" t="s">
        <v>497</v>
      </c>
      <c r="B42" s="1" t="s">
        <v>522</v>
      </c>
      <c r="C42" s="1">
        <v>2024</v>
      </c>
    </row>
    <row r="43" spans="1:3" x14ac:dyDescent="0.25">
      <c r="A43" s="1" t="s">
        <v>460</v>
      </c>
      <c r="B43" s="1">
        <v>9</v>
      </c>
      <c r="C43" s="1">
        <v>2024</v>
      </c>
    </row>
    <row r="44" spans="1:3" x14ac:dyDescent="0.25">
      <c r="A44" s="1" t="s">
        <v>152</v>
      </c>
      <c r="B44" s="1">
        <v>10</v>
      </c>
      <c r="C44" s="1">
        <v>2024</v>
      </c>
    </row>
    <row r="45" spans="1:3" x14ac:dyDescent="0.25">
      <c r="A45" s="1" t="s">
        <v>434</v>
      </c>
      <c r="B45" s="1">
        <v>11</v>
      </c>
      <c r="C45" s="1">
        <v>2024</v>
      </c>
    </row>
    <row r="46" spans="1:3" x14ac:dyDescent="0.25">
      <c r="A46" s="1" t="s">
        <v>152</v>
      </c>
      <c r="B46" s="1" t="s">
        <v>523</v>
      </c>
      <c r="C46" s="1">
        <v>2025</v>
      </c>
    </row>
    <row r="47" spans="1:3" x14ac:dyDescent="0.25">
      <c r="A47" s="1" t="s">
        <v>497</v>
      </c>
      <c r="B47" s="1">
        <v>2</v>
      </c>
      <c r="C47" s="1">
        <v>2025</v>
      </c>
    </row>
    <row r="48" spans="1:3" x14ac:dyDescent="0.25">
      <c r="A48" s="1" t="s">
        <v>451</v>
      </c>
      <c r="B48" s="1">
        <v>3</v>
      </c>
      <c r="C48" s="1">
        <v>2025</v>
      </c>
    </row>
    <row r="49" spans="1:3" x14ac:dyDescent="0.25">
      <c r="A49" s="38" t="s">
        <v>489</v>
      </c>
      <c r="B49" s="1">
        <v>4</v>
      </c>
      <c r="C49" s="1">
        <v>2025</v>
      </c>
    </row>
    <row r="50" spans="1:3" x14ac:dyDescent="0.25">
      <c r="A50" s="37" t="s">
        <v>342</v>
      </c>
      <c r="B50" s="1" t="s">
        <v>524</v>
      </c>
      <c r="C50" s="1">
        <v>2025</v>
      </c>
    </row>
    <row r="51" spans="1:3" x14ac:dyDescent="0.25">
      <c r="A51" s="1" t="s">
        <v>525</v>
      </c>
      <c r="B51" s="1">
        <v>6</v>
      </c>
      <c r="C51" s="1">
        <v>2025</v>
      </c>
    </row>
    <row r="52" spans="1:3" x14ac:dyDescent="0.25">
      <c r="A52" s="1" t="s">
        <v>395</v>
      </c>
      <c r="B52" s="1" t="s">
        <v>526</v>
      </c>
      <c r="C52" s="1">
        <v>2025</v>
      </c>
    </row>
    <row r="53" spans="1:3" x14ac:dyDescent="0.25">
      <c r="A53" s="31" t="s">
        <v>434</v>
      </c>
      <c r="B53" s="1" t="s">
        <v>527</v>
      </c>
      <c r="C53" s="1">
        <v>2025</v>
      </c>
    </row>
    <row r="54" spans="1:3" x14ac:dyDescent="0.25">
      <c r="A54" s="1" t="s">
        <v>445</v>
      </c>
      <c r="B54" s="1" t="s">
        <v>528</v>
      </c>
      <c r="C54" s="1">
        <v>2025</v>
      </c>
    </row>
    <row r="55" spans="1:3" x14ac:dyDescent="0.25">
      <c r="A55" s="1" t="s">
        <v>234</v>
      </c>
      <c r="B55" s="1" t="s">
        <v>529</v>
      </c>
      <c r="C55" s="1">
        <v>2025</v>
      </c>
    </row>
    <row r="56" spans="1:3" x14ac:dyDescent="0.25">
      <c r="A56" s="1" t="s">
        <v>530</v>
      </c>
      <c r="B56" s="1">
        <v>11</v>
      </c>
      <c r="C56" s="1">
        <v>2025</v>
      </c>
    </row>
    <row r="57" spans="1:3" x14ac:dyDescent="0.25">
      <c r="A57" s="1" t="s">
        <v>531</v>
      </c>
      <c r="B57" s="1">
        <v>12</v>
      </c>
      <c r="C57" s="1">
        <v>2025</v>
      </c>
    </row>
    <row r="58" spans="1:3" x14ac:dyDescent="0.25">
      <c r="A58" s="1" t="s">
        <v>532</v>
      </c>
      <c r="B58" s="1">
        <v>13</v>
      </c>
      <c r="C58" s="1">
        <v>2025</v>
      </c>
    </row>
    <row r="59" spans="1:3" x14ac:dyDescent="0.25">
      <c r="A59" s="1" t="s">
        <v>533</v>
      </c>
      <c r="B59" s="1">
        <v>14</v>
      </c>
      <c r="C59" s="1">
        <v>2025</v>
      </c>
    </row>
    <row r="60" spans="1:3" x14ac:dyDescent="0.25">
      <c r="A60" s="1" t="s">
        <v>470</v>
      </c>
      <c r="B60" s="1" t="s">
        <v>534</v>
      </c>
      <c r="C60" s="1">
        <v>2025</v>
      </c>
    </row>
    <row r="61" spans="1:3" x14ac:dyDescent="0.25">
      <c r="A61" s="1" t="s">
        <v>535</v>
      </c>
      <c r="B61" s="1">
        <v>16</v>
      </c>
      <c r="C61" s="1">
        <v>2025</v>
      </c>
    </row>
    <row r="62" spans="1:3" x14ac:dyDescent="0.25">
      <c r="A62" s="1"/>
      <c r="B62" s="1" t="s">
        <v>536</v>
      </c>
      <c r="C62" s="1">
        <v>2025</v>
      </c>
    </row>
    <row r="63" spans="1:3" x14ac:dyDescent="0.25">
      <c r="A63" s="1" t="s">
        <v>537</v>
      </c>
      <c r="B63" s="1">
        <v>18</v>
      </c>
      <c r="C63" s="1">
        <v>2025</v>
      </c>
    </row>
    <row r="64" spans="1:3" x14ac:dyDescent="0.25">
      <c r="A64" s="1" t="s">
        <v>538</v>
      </c>
      <c r="B64" s="1" t="s">
        <v>539</v>
      </c>
      <c r="C64" s="1">
        <v>2025</v>
      </c>
    </row>
    <row r="65" spans="1:3" x14ac:dyDescent="0.25">
      <c r="A65" s="1" t="s">
        <v>531</v>
      </c>
      <c r="B65" s="1" t="s">
        <v>540</v>
      </c>
      <c r="C65" s="1">
        <v>2025</v>
      </c>
    </row>
    <row r="66" spans="1:3" x14ac:dyDescent="0.25">
      <c r="A66" s="1" t="s">
        <v>541</v>
      </c>
      <c r="B66" s="1">
        <v>1</v>
      </c>
      <c r="C66" s="1">
        <v>2026</v>
      </c>
    </row>
    <row r="67" spans="1:3" x14ac:dyDescent="0.25">
      <c r="A67" s="1" t="s">
        <v>542</v>
      </c>
      <c r="B67" s="1">
        <v>2</v>
      </c>
      <c r="C67" s="1">
        <v>2026</v>
      </c>
    </row>
    <row r="68" spans="1:3" x14ac:dyDescent="0.25">
      <c r="A68" s="1" t="s">
        <v>538</v>
      </c>
      <c r="B68" s="1">
        <v>3</v>
      </c>
      <c r="C68" s="1">
        <v>2026</v>
      </c>
    </row>
    <row r="69" spans="1:3" x14ac:dyDescent="0.25">
      <c r="A69" s="1" t="s">
        <v>543</v>
      </c>
      <c r="B69" s="1">
        <v>4</v>
      </c>
      <c r="C69" s="1">
        <v>2026</v>
      </c>
    </row>
    <row r="70" spans="1:3" x14ac:dyDescent="0.25">
      <c r="A70" s="1" t="s">
        <v>426</v>
      </c>
      <c r="B70" s="1" t="s">
        <v>524</v>
      </c>
      <c r="C70" s="1">
        <v>2026</v>
      </c>
    </row>
    <row r="71" spans="1:3" x14ac:dyDescent="0.25">
      <c r="A71" s="1" t="s">
        <v>544</v>
      </c>
      <c r="B71" s="1">
        <v>6</v>
      </c>
      <c r="C71" s="1">
        <v>2026</v>
      </c>
    </row>
  </sheetData>
  <dataValidations count="2">
    <dataValidation allowBlank="1" showInputMessage="1" showErrorMessage="1" sqref="A1:C1" xr:uid="{D25F86A3-F063-4FA7-8BC6-19D36F2913CB}"/>
    <dataValidation type="custom" allowBlank="1" showInputMessage="1" showErrorMessage="1" errorTitle="Formato" error="Gentileza preencher no seguinte formato:_x000a_xx.xx.xxxx.xxxxxxx/xxxx-xx" sqref="A8 A4:A6 A2" xr:uid="{FFC728D4-5915-4DFB-85BD-F47BB1AC900E}">
      <formula1>LENB(A2)=26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E61F-A216-4686-813A-9B89C42EF495}">
  <dimension ref="A1:H22"/>
  <sheetViews>
    <sheetView workbookViewId="0">
      <selection activeCell="E21" sqref="E21"/>
    </sheetView>
  </sheetViews>
  <sheetFormatPr defaultRowHeight="15" x14ac:dyDescent="0.25"/>
  <cols>
    <col min="1" max="2" width="35.140625" customWidth="1"/>
    <col min="3" max="3" width="22.42578125" style="46" customWidth="1"/>
    <col min="4" max="4" width="25.85546875" customWidth="1"/>
    <col min="5" max="5" width="18.140625" customWidth="1"/>
    <col min="6" max="6" width="25.7109375" customWidth="1"/>
    <col min="7" max="7" width="26.28515625" customWidth="1"/>
    <col min="8" max="8" width="27.5703125" customWidth="1"/>
  </cols>
  <sheetData>
    <row r="1" spans="1:8" ht="30" x14ac:dyDescent="0.25">
      <c r="A1" s="2" t="s">
        <v>545</v>
      </c>
      <c r="B1" s="2" t="s">
        <v>546</v>
      </c>
      <c r="C1" s="3" t="s">
        <v>547</v>
      </c>
      <c r="D1" s="2" t="s">
        <v>548</v>
      </c>
      <c r="E1" s="2" t="s">
        <v>549</v>
      </c>
      <c r="F1" s="2" t="s">
        <v>550</v>
      </c>
      <c r="G1" s="2" t="s">
        <v>551</v>
      </c>
      <c r="H1" s="2" t="s">
        <v>68</v>
      </c>
    </row>
    <row r="2" spans="1:8" x14ac:dyDescent="0.25">
      <c r="A2" s="2" t="s">
        <v>513</v>
      </c>
      <c r="B2" s="2" t="s">
        <v>552</v>
      </c>
      <c r="C2" s="3"/>
      <c r="D2" s="2" t="s">
        <v>34</v>
      </c>
      <c r="E2" s="2"/>
      <c r="F2" s="2" t="s">
        <v>28</v>
      </c>
      <c r="G2" s="3">
        <v>45805</v>
      </c>
      <c r="H2" s="2" t="s">
        <v>525</v>
      </c>
    </row>
    <row r="3" spans="1:8" ht="30" x14ac:dyDescent="0.25">
      <c r="A3" s="2" t="s">
        <v>553</v>
      </c>
      <c r="B3" s="2" t="s">
        <v>511</v>
      </c>
      <c r="C3" s="3"/>
      <c r="D3" s="2" t="s">
        <v>554</v>
      </c>
      <c r="E3" s="2" t="s">
        <v>555</v>
      </c>
      <c r="F3" s="2"/>
      <c r="G3" s="2"/>
      <c r="H3" s="2"/>
    </row>
    <row r="4" spans="1:8" ht="45" x14ac:dyDescent="0.25">
      <c r="A4" s="2" t="s">
        <v>556</v>
      </c>
      <c r="B4" s="2" t="s">
        <v>557</v>
      </c>
      <c r="C4" s="3"/>
      <c r="D4" s="2" t="s">
        <v>558</v>
      </c>
      <c r="E4" s="2" t="s">
        <v>559</v>
      </c>
      <c r="F4" s="2" t="s">
        <v>28</v>
      </c>
      <c r="G4" s="3">
        <v>45821</v>
      </c>
      <c r="H4" s="2" t="s">
        <v>530</v>
      </c>
    </row>
    <row r="5" spans="1:8" ht="120" x14ac:dyDescent="0.25">
      <c r="A5" s="2" t="s">
        <v>560</v>
      </c>
      <c r="B5" s="2" t="s">
        <v>561</v>
      </c>
      <c r="C5" s="3"/>
      <c r="D5" s="2" t="s">
        <v>554</v>
      </c>
      <c r="E5" s="2" t="s">
        <v>562</v>
      </c>
      <c r="F5" s="2" t="s">
        <v>31</v>
      </c>
      <c r="G5" s="3">
        <v>46375</v>
      </c>
      <c r="H5" s="2"/>
    </row>
    <row r="6" spans="1:8" ht="45" x14ac:dyDescent="0.25">
      <c r="A6" s="2" t="s">
        <v>563</v>
      </c>
      <c r="B6" s="2" t="s">
        <v>564</v>
      </c>
      <c r="C6" s="3"/>
      <c r="D6" s="2" t="s">
        <v>565</v>
      </c>
      <c r="E6" s="2" t="s">
        <v>566</v>
      </c>
      <c r="F6" s="2" t="s">
        <v>28</v>
      </c>
      <c r="G6" s="3">
        <v>45989</v>
      </c>
      <c r="H6" s="2" t="s">
        <v>535</v>
      </c>
    </row>
    <row r="7" spans="1:8" ht="45" x14ac:dyDescent="0.25">
      <c r="A7" s="2" t="s">
        <v>567</v>
      </c>
      <c r="B7" s="2" t="s">
        <v>568</v>
      </c>
      <c r="C7" s="3"/>
      <c r="D7" s="2" t="s">
        <v>565</v>
      </c>
      <c r="E7" s="2" t="s">
        <v>569</v>
      </c>
      <c r="F7" s="2"/>
      <c r="G7" s="3"/>
      <c r="H7" s="2"/>
    </row>
    <row r="8" spans="1:8" ht="60" x14ac:dyDescent="0.25">
      <c r="A8" s="2" t="s">
        <v>506</v>
      </c>
      <c r="B8" s="2" t="s">
        <v>570</v>
      </c>
      <c r="C8" s="3"/>
      <c r="D8" s="2" t="s">
        <v>565</v>
      </c>
      <c r="E8" s="2" t="s">
        <v>571</v>
      </c>
      <c r="F8" s="2"/>
      <c r="G8" s="3"/>
      <c r="H8" s="2"/>
    </row>
    <row r="9" spans="1:8" ht="75" x14ac:dyDescent="0.25">
      <c r="A9" s="2" t="s">
        <v>572</v>
      </c>
      <c r="B9" s="2" t="s">
        <v>573</v>
      </c>
      <c r="C9" s="3"/>
      <c r="D9" s="2" t="s">
        <v>554</v>
      </c>
      <c r="E9" s="2" t="s">
        <v>574</v>
      </c>
      <c r="F9" s="2"/>
      <c r="G9" s="2"/>
      <c r="H9" s="2"/>
    </row>
    <row r="10" spans="1:8" ht="60" x14ac:dyDescent="0.25">
      <c r="A10" s="2" t="s">
        <v>575</v>
      </c>
      <c r="B10" s="2" t="s">
        <v>576</v>
      </c>
      <c r="C10" s="3"/>
      <c r="D10" s="2" t="s">
        <v>554</v>
      </c>
      <c r="E10" s="2" t="s">
        <v>577</v>
      </c>
      <c r="F10" s="2"/>
      <c r="G10" s="2"/>
      <c r="H10" s="2"/>
    </row>
    <row r="11" spans="1:8" ht="105" x14ac:dyDescent="0.25">
      <c r="A11" s="2" t="s">
        <v>578</v>
      </c>
      <c r="B11" s="2" t="s">
        <v>579</v>
      </c>
      <c r="C11" s="3"/>
      <c r="D11" s="2" t="s">
        <v>554</v>
      </c>
      <c r="E11" s="2" t="s">
        <v>580</v>
      </c>
      <c r="F11" s="2" t="s">
        <v>28</v>
      </c>
      <c r="G11" s="3">
        <v>45309</v>
      </c>
      <c r="H11" s="2" t="s">
        <v>434</v>
      </c>
    </row>
    <row r="12" spans="1:8" ht="45" x14ac:dyDescent="0.25">
      <c r="A12" s="2" t="s">
        <v>581</v>
      </c>
      <c r="B12" s="2" t="s">
        <v>582</v>
      </c>
      <c r="C12" s="3"/>
      <c r="D12" s="2" t="s">
        <v>554</v>
      </c>
      <c r="E12" s="2" t="s">
        <v>583</v>
      </c>
      <c r="F12" s="2"/>
      <c r="G12" s="2"/>
      <c r="H12" s="2"/>
    </row>
    <row r="13" spans="1:8" x14ac:dyDescent="0.25">
      <c r="A13" s="2" t="s">
        <v>584</v>
      </c>
      <c r="B13" s="2" t="s">
        <v>585</v>
      </c>
      <c r="C13" s="3">
        <v>45825</v>
      </c>
      <c r="D13" s="2" t="s">
        <v>565</v>
      </c>
      <c r="E13" s="2"/>
      <c r="F13" s="2" t="s">
        <v>31</v>
      </c>
      <c r="G13" s="3">
        <v>46013</v>
      </c>
      <c r="H13" s="2"/>
    </row>
    <row r="14" spans="1:8" ht="30" x14ac:dyDescent="0.25">
      <c r="A14" s="2" t="s">
        <v>586</v>
      </c>
      <c r="B14" s="2" t="s">
        <v>587</v>
      </c>
      <c r="C14" s="3">
        <v>45870</v>
      </c>
      <c r="D14" s="2" t="s">
        <v>554</v>
      </c>
      <c r="E14" s="2"/>
      <c r="F14" s="2" t="s">
        <v>28</v>
      </c>
      <c r="G14" s="2"/>
      <c r="H14" s="2" t="s">
        <v>533</v>
      </c>
    </row>
    <row r="15" spans="1:8" ht="60" x14ac:dyDescent="0.25">
      <c r="A15" s="2" t="s">
        <v>588</v>
      </c>
      <c r="B15" s="2" t="s">
        <v>589</v>
      </c>
      <c r="C15" s="3">
        <v>45771</v>
      </c>
      <c r="D15" s="2" t="s">
        <v>558</v>
      </c>
      <c r="E15" s="2"/>
      <c r="F15" s="2" t="s">
        <v>28</v>
      </c>
      <c r="G15" s="3">
        <v>46052</v>
      </c>
      <c r="H15" s="2" t="s">
        <v>532</v>
      </c>
    </row>
    <row r="16" spans="1:8" x14ac:dyDescent="0.25">
      <c r="A16" s="2" t="s">
        <v>590</v>
      </c>
      <c r="B16" s="2" t="s">
        <v>591</v>
      </c>
      <c r="C16" s="3">
        <v>45940</v>
      </c>
      <c r="D16" s="2" t="s">
        <v>558</v>
      </c>
      <c r="E16" s="2"/>
      <c r="F16" s="2" t="s">
        <v>28</v>
      </c>
      <c r="G16" s="3">
        <v>46058</v>
      </c>
      <c r="H16" s="2" t="s">
        <v>538</v>
      </c>
    </row>
    <row r="17" spans="1:8" ht="30" x14ac:dyDescent="0.25">
      <c r="A17" s="2" t="s">
        <v>592</v>
      </c>
      <c r="B17" s="2" t="s">
        <v>593</v>
      </c>
      <c r="C17" s="3">
        <v>45945</v>
      </c>
      <c r="D17" s="2" t="s">
        <v>558</v>
      </c>
      <c r="E17" s="2"/>
      <c r="F17" s="2" t="s">
        <v>28</v>
      </c>
      <c r="G17" s="3">
        <v>46062</v>
      </c>
      <c r="H17" s="2" t="s">
        <v>537</v>
      </c>
    </row>
    <row r="18" spans="1:8" ht="30" x14ac:dyDescent="0.25">
      <c r="A18" s="2" t="s">
        <v>594</v>
      </c>
      <c r="B18" s="2" t="s">
        <v>595</v>
      </c>
      <c r="C18" s="3">
        <v>45980</v>
      </c>
      <c r="D18" s="2" t="s">
        <v>558</v>
      </c>
      <c r="E18" s="2"/>
      <c r="F18" s="2" t="s">
        <v>28</v>
      </c>
      <c r="G18" s="3">
        <v>46056</v>
      </c>
      <c r="H18" s="2" t="s">
        <v>541</v>
      </c>
    </row>
    <row r="19" spans="1:8" x14ac:dyDescent="0.25">
      <c r="A19" s="2" t="s">
        <v>596</v>
      </c>
      <c r="B19" s="2" t="s">
        <v>597</v>
      </c>
      <c r="C19" s="3">
        <v>46024</v>
      </c>
      <c r="D19" s="2" t="s">
        <v>565</v>
      </c>
      <c r="E19" s="2"/>
      <c r="F19" s="2"/>
      <c r="G19" s="2"/>
      <c r="H19" s="2"/>
    </row>
    <row r="20" spans="1:8" ht="45" x14ac:dyDescent="0.25">
      <c r="A20" s="2" t="s">
        <v>598</v>
      </c>
      <c r="B20" s="2" t="s">
        <v>599</v>
      </c>
      <c r="C20" s="3">
        <v>46052</v>
      </c>
      <c r="D20" s="2" t="s">
        <v>558</v>
      </c>
      <c r="E20" s="2"/>
      <c r="F20" s="2" t="s">
        <v>28</v>
      </c>
      <c r="G20" s="3">
        <v>46058</v>
      </c>
      <c r="H20" s="2" t="s">
        <v>542</v>
      </c>
    </row>
    <row r="21" spans="1:8" x14ac:dyDescent="0.25">
      <c r="A21" s="2" t="s">
        <v>600</v>
      </c>
      <c r="B21" s="2" t="s">
        <v>601</v>
      </c>
      <c r="C21" s="3">
        <v>46085</v>
      </c>
      <c r="D21" s="2" t="s">
        <v>565</v>
      </c>
      <c r="E21" s="2"/>
      <c r="F21" s="2" t="s">
        <v>28</v>
      </c>
      <c r="G21" s="3">
        <v>46086</v>
      </c>
      <c r="H21" s="2" t="s">
        <v>543</v>
      </c>
    </row>
    <row r="22" spans="1:8" x14ac:dyDescent="0.25">
      <c r="A22" s="2" t="s">
        <v>602</v>
      </c>
      <c r="B22" s="2" t="s">
        <v>603</v>
      </c>
      <c r="C22" s="3">
        <v>46092</v>
      </c>
      <c r="D22" s="2" t="s">
        <v>565</v>
      </c>
      <c r="E22" s="2"/>
      <c r="F22" s="2"/>
      <c r="G22" s="2"/>
      <c r="H22" s="2"/>
    </row>
  </sheetData>
  <conditionalFormatting sqref="A2:H22">
    <cfRule type="expression" dxfId="9" priority="1">
      <formula>$F2="Não"</formula>
    </cfRule>
  </conditionalFormatting>
  <dataValidations count="2">
    <dataValidation allowBlank="1" showInputMessage="1" showErrorMessage="1" sqref="E1:E1048576 G1:G22 C1:C1048576 F1" xr:uid="{EAD235A6-7C54-4880-9552-A6445DA8A4A6}"/>
    <dataValidation type="list" allowBlank="1" showInputMessage="1" showErrorMessage="1" sqref="F2:F1048576" xr:uid="{AAD28514-5173-427D-98D4-0CF01E958860}">
      <formula1>"Sim, Não"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01AE5C-AA27-4A87-8CE3-55B1D2D01719}">
            <xm:f>$F2=Lista!$B$17</xm:f>
            <x14:dxf>
              <font>
                <color theme="3"/>
              </font>
              <fill>
                <patternFill patternType="solid">
                  <bgColor theme="4" tint="0.39997558519241921"/>
                </patternFill>
              </fill>
            </x14:dxf>
          </x14:cfRule>
          <xm:sqref>A2:H22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F3536-2429-4534-8A19-247D66B2AECF}">
          <x14:formula1>
            <xm:f>Lista!$A$17:$A$22</xm:f>
          </x14:formula1>
          <xm:sqref>D1:D22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409A-4A29-4776-8F6F-350E90B7CF2C}">
  <dimension ref="A1:AN51"/>
  <sheetViews>
    <sheetView workbookViewId="0">
      <pane xSplit="2" ySplit="1" topLeftCell="C22" activePane="bottomRight" state="frozen"/>
      <selection pane="topRight"/>
      <selection pane="bottomLeft"/>
      <selection pane="bottomRight" activeCell="AE30" sqref="AE30"/>
    </sheetView>
  </sheetViews>
  <sheetFormatPr defaultRowHeight="15" x14ac:dyDescent="0.25"/>
  <cols>
    <col min="1" max="1" width="27.5703125" customWidth="1"/>
    <col min="2" max="2" width="31.140625" customWidth="1"/>
    <col min="3" max="3" width="23.140625" customWidth="1"/>
    <col min="4" max="5" width="29.140625" customWidth="1"/>
    <col min="6" max="6" width="41.85546875" style="4" customWidth="1"/>
    <col min="7" max="7" width="16.85546875" customWidth="1"/>
    <col min="8" max="9" width="15.42578125" customWidth="1"/>
    <col min="10" max="10" width="14.140625" customWidth="1"/>
    <col min="11" max="11" width="14.85546875" customWidth="1"/>
    <col min="12" max="12" width="38.42578125" customWidth="1"/>
    <col min="13" max="13" width="27.7109375" hidden="1" customWidth="1"/>
    <col min="14" max="14" width="20.28515625" customWidth="1"/>
    <col min="15" max="16" width="11.42578125" bestFit="1" customWidth="1"/>
    <col min="17" max="17" width="12" customWidth="1"/>
    <col min="18" max="18" width="16.42578125" customWidth="1"/>
    <col min="19" max="19" width="23.85546875" customWidth="1"/>
    <col min="20" max="20" width="25.140625" customWidth="1"/>
    <col min="21" max="21" width="11.5703125" hidden="1" customWidth="1"/>
    <col min="22" max="22" width="18.7109375" customWidth="1"/>
    <col min="23" max="23" width="16.85546875" customWidth="1"/>
    <col min="24" max="24" width="14.42578125" customWidth="1"/>
    <col min="25" max="25" width="43.28515625" customWidth="1"/>
    <col min="26" max="26" width="49.140625" customWidth="1"/>
    <col min="27" max="27" width="38" customWidth="1"/>
    <col min="28" max="28" width="15.42578125" customWidth="1"/>
    <col min="29" max="29" width="18.7109375" customWidth="1"/>
    <col min="30" max="30" width="14.5703125" customWidth="1"/>
    <col min="31" max="31" width="21.140625" customWidth="1"/>
    <col min="32" max="32" width="21.28515625" customWidth="1"/>
    <col min="33" max="33" width="18.7109375" style="51" customWidth="1"/>
    <col min="34" max="34" width="16.140625" customWidth="1"/>
    <col min="35" max="35" width="19.85546875" customWidth="1"/>
    <col min="36" max="36" width="16" customWidth="1"/>
    <col min="37" max="37" width="16.5703125" customWidth="1"/>
    <col min="38" max="39" width="16" customWidth="1"/>
    <col min="40" max="40" width="17.7109375" customWidth="1"/>
  </cols>
  <sheetData>
    <row r="1" spans="1:40" ht="65.25" customHeight="1" x14ac:dyDescent="0.25">
      <c r="A1" s="2" t="s">
        <v>68</v>
      </c>
      <c r="B1" s="20" t="s">
        <v>71</v>
      </c>
      <c r="C1" s="20" t="s">
        <v>604</v>
      </c>
      <c r="D1" s="20" t="s">
        <v>77</v>
      </c>
      <c r="E1" s="20" t="s">
        <v>78</v>
      </c>
      <c r="F1" s="20" t="s">
        <v>605</v>
      </c>
      <c r="G1" s="2" t="s">
        <v>43</v>
      </c>
      <c r="H1" s="2" t="s">
        <v>60</v>
      </c>
      <c r="I1" s="2" t="s">
        <v>61</v>
      </c>
      <c r="J1" s="2" t="s">
        <v>606</v>
      </c>
      <c r="K1" s="2" t="s">
        <v>65</v>
      </c>
      <c r="L1" s="2" t="s">
        <v>66</v>
      </c>
      <c r="M1" s="2" t="s">
        <v>69</v>
      </c>
      <c r="N1" s="2" t="s">
        <v>607</v>
      </c>
      <c r="O1" s="2" t="s">
        <v>73</v>
      </c>
      <c r="P1" s="2" t="s">
        <v>74</v>
      </c>
      <c r="Q1" s="2" t="s">
        <v>608</v>
      </c>
      <c r="R1" s="2" t="s">
        <v>609</v>
      </c>
      <c r="S1" s="2" t="s">
        <v>610</v>
      </c>
      <c r="T1" s="2" t="s">
        <v>81</v>
      </c>
      <c r="U1" s="2" t="s">
        <v>80</v>
      </c>
      <c r="V1" s="2" t="s">
        <v>611</v>
      </c>
      <c r="W1" s="2" t="s">
        <v>612</v>
      </c>
      <c r="X1" s="2" t="s">
        <v>83</v>
      </c>
      <c r="Y1" s="20" t="s">
        <v>84</v>
      </c>
      <c r="Z1" s="20" t="s">
        <v>85</v>
      </c>
      <c r="AA1" s="20" t="s">
        <v>613</v>
      </c>
      <c r="AB1" s="2" t="s">
        <v>87</v>
      </c>
      <c r="AC1" s="20" t="s">
        <v>88</v>
      </c>
      <c r="AD1" s="20" t="s">
        <v>614</v>
      </c>
      <c r="AE1" s="2" t="s">
        <v>615</v>
      </c>
      <c r="AF1" s="2" t="s">
        <v>616</v>
      </c>
      <c r="AG1" s="49" t="s">
        <v>617</v>
      </c>
      <c r="AH1" s="2" t="s">
        <v>95</v>
      </c>
      <c r="AI1" s="2" t="s">
        <v>97</v>
      </c>
      <c r="AJ1" s="2" t="s">
        <v>98</v>
      </c>
      <c r="AK1" s="2" t="s">
        <v>618</v>
      </c>
      <c r="AL1" s="2" t="s">
        <v>619</v>
      </c>
      <c r="AM1" s="2" t="s">
        <v>620</v>
      </c>
      <c r="AN1" s="2" t="s">
        <v>99</v>
      </c>
    </row>
    <row r="2" spans="1:40" ht="60" x14ac:dyDescent="0.25">
      <c r="A2" s="2" t="s">
        <v>101</v>
      </c>
      <c r="B2" s="2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3" t="s">
        <v>34</v>
      </c>
      <c r="H2" s="3"/>
      <c r="I2" s="3"/>
      <c r="J2" s="3">
        <v>43158</v>
      </c>
      <c r="K2" s="3">
        <v>43178</v>
      </c>
      <c r="L2" s="2" t="s">
        <v>100</v>
      </c>
      <c r="M2" s="3" t="s">
        <v>102</v>
      </c>
      <c r="N2" s="2" t="s">
        <v>103</v>
      </c>
      <c r="O2" s="2">
        <v>6</v>
      </c>
      <c r="P2" s="2">
        <v>2018</v>
      </c>
      <c r="Q2" s="2"/>
      <c r="R2" s="2" t="s">
        <v>621</v>
      </c>
      <c r="S2" s="2"/>
      <c r="T2" s="2" t="s">
        <v>31</v>
      </c>
      <c r="U2" s="2" t="s">
        <v>109</v>
      </c>
      <c r="V2" s="2" t="s">
        <v>31</v>
      </c>
      <c r="W2" s="3">
        <v>43472</v>
      </c>
      <c r="X2" s="3">
        <v>43623</v>
      </c>
      <c r="Y2" s="2" t="s">
        <v>109</v>
      </c>
      <c r="Z2" s="33" t="s">
        <v>622</v>
      </c>
      <c r="AA2" s="2" t="s">
        <v>105</v>
      </c>
      <c r="AB2" s="2" t="s">
        <v>105</v>
      </c>
      <c r="AC2" s="2" t="s">
        <v>31</v>
      </c>
      <c r="AD2" s="3">
        <v>43692</v>
      </c>
      <c r="AE2" s="2" t="s">
        <v>105</v>
      </c>
      <c r="AF2" s="2" t="s">
        <v>112</v>
      </c>
      <c r="AG2" s="49"/>
      <c r="AH2" s="3">
        <v>44483</v>
      </c>
      <c r="AI2" s="3" t="s">
        <v>124</v>
      </c>
      <c r="AJ2" s="3">
        <v>44804</v>
      </c>
      <c r="AK2" s="3"/>
      <c r="AL2" s="3"/>
      <c r="AM2" s="3"/>
      <c r="AN2" s="3"/>
    </row>
    <row r="3" spans="1:40" ht="60" x14ac:dyDescent="0.25">
      <c r="A3" s="2" t="s">
        <v>113</v>
      </c>
      <c r="B3" s="2" t="s">
        <v>116</v>
      </c>
      <c r="C3" s="2" t="s">
        <v>623</v>
      </c>
      <c r="D3" s="2" t="s">
        <v>118</v>
      </c>
      <c r="E3" s="2" t="s">
        <v>119</v>
      </c>
      <c r="F3" s="2" t="s">
        <v>105</v>
      </c>
      <c r="G3" s="3"/>
      <c r="H3" s="3"/>
      <c r="I3" s="3"/>
      <c r="J3" s="3">
        <v>43611</v>
      </c>
      <c r="K3" s="3">
        <v>43620</v>
      </c>
      <c r="L3" s="36" t="s">
        <v>100</v>
      </c>
      <c r="M3" s="3" t="s">
        <v>114</v>
      </c>
      <c r="N3" s="2" t="s">
        <v>115</v>
      </c>
      <c r="O3" s="2">
        <v>7</v>
      </c>
      <c r="P3" s="2">
        <v>2019</v>
      </c>
      <c r="Q3" s="2"/>
      <c r="R3" s="2" t="s">
        <v>624</v>
      </c>
      <c r="S3" s="2"/>
      <c r="T3" s="2" t="s">
        <v>31</v>
      </c>
      <c r="U3" s="2" t="s">
        <v>120</v>
      </c>
      <c r="V3" s="2" t="s">
        <v>31</v>
      </c>
      <c r="W3" s="3">
        <v>43699</v>
      </c>
      <c r="X3" s="3">
        <v>43761</v>
      </c>
      <c r="Y3" s="2" t="s">
        <v>120</v>
      </c>
      <c r="Z3" s="33" t="s">
        <v>625</v>
      </c>
      <c r="AA3" s="7" t="s">
        <v>123</v>
      </c>
      <c r="AB3" s="3">
        <v>43790</v>
      </c>
      <c r="AC3" s="2" t="s">
        <v>28</v>
      </c>
      <c r="AD3" s="3">
        <v>43809</v>
      </c>
      <c r="AE3" s="2">
        <v>33262.04</v>
      </c>
      <c r="AF3" s="2">
        <v>16234.97</v>
      </c>
      <c r="AG3" s="49"/>
      <c r="AH3" s="3">
        <v>44431</v>
      </c>
      <c r="AI3" s="3" t="s">
        <v>124</v>
      </c>
      <c r="AJ3" s="3">
        <v>44741</v>
      </c>
      <c r="AK3" s="3"/>
      <c r="AL3" s="3"/>
      <c r="AM3" s="3"/>
      <c r="AN3" s="3">
        <v>44999</v>
      </c>
    </row>
    <row r="4" spans="1:40" ht="60" x14ac:dyDescent="0.25">
      <c r="A4" s="2" t="s">
        <v>127</v>
      </c>
      <c r="B4" s="2" t="s">
        <v>130</v>
      </c>
      <c r="C4" s="2" t="s">
        <v>131</v>
      </c>
      <c r="D4" s="2" t="s">
        <v>132</v>
      </c>
      <c r="E4" s="2" t="s">
        <v>369</v>
      </c>
      <c r="F4" s="2" t="s">
        <v>134</v>
      </c>
      <c r="G4" s="3" t="s">
        <v>12</v>
      </c>
      <c r="H4" s="3"/>
      <c r="I4" s="3"/>
      <c r="J4" s="3">
        <v>43893</v>
      </c>
      <c r="K4" s="3">
        <v>43973</v>
      </c>
      <c r="L4" s="2" t="s">
        <v>126</v>
      </c>
      <c r="M4" s="3" t="s">
        <v>128</v>
      </c>
      <c r="N4" s="2" t="s">
        <v>129</v>
      </c>
      <c r="O4" s="2">
        <v>4</v>
      </c>
      <c r="P4" s="2">
        <v>2020</v>
      </c>
      <c r="Q4" s="2"/>
      <c r="R4" s="2" t="s">
        <v>626</v>
      </c>
      <c r="S4" s="2"/>
      <c r="T4" s="2" t="s">
        <v>31</v>
      </c>
      <c r="U4" s="2" t="s">
        <v>135</v>
      </c>
      <c r="V4" s="2" t="s">
        <v>31</v>
      </c>
      <c r="W4" s="3">
        <v>44012</v>
      </c>
      <c r="X4" s="3">
        <v>44461</v>
      </c>
      <c r="Y4" s="2" t="s">
        <v>135</v>
      </c>
      <c r="Z4" s="33" t="s">
        <v>627</v>
      </c>
      <c r="AA4" s="2" t="s">
        <v>105</v>
      </c>
      <c r="AB4" s="2" t="s">
        <v>105</v>
      </c>
      <c r="AC4" s="2" t="s">
        <v>31</v>
      </c>
      <c r="AD4" s="3">
        <v>44128</v>
      </c>
      <c r="AE4" s="2"/>
      <c r="AF4" s="2"/>
      <c r="AG4" s="49"/>
      <c r="AH4" s="3"/>
      <c r="AI4" s="3"/>
      <c r="AJ4" s="3"/>
      <c r="AK4" s="3"/>
      <c r="AL4" s="3"/>
      <c r="AM4" s="3"/>
      <c r="AN4" s="3"/>
    </row>
    <row r="5" spans="1:40" ht="105" x14ac:dyDescent="0.25">
      <c r="A5" s="2" t="s">
        <v>138</v>
      </c>
      <c r="B5" s="2" t="s">
        <v>141</v>
      </c>
      <c r="C5" s="2" t="s">
        <v>105</v>
      </c>
      <c r="D5" s="2" t="s">
        <v>142</v>
      </c>
      <c r="E5" s="2" t="s">
        <v>143</v>
      </c>
      <c r="F5" s="2" t="s">
        <v>144</v>
      </c>
      <c r="G5" s="3"/>
      <c r="H5" s="3"/>
      <c r="I5" s="3"/>
      <c r="J5" s="3">
        <v>43973</v>
      </c>
      <c r="K5" s="3">
        <v>43983</v>
      </c>
      <c r="L5" s="36" t="s">
        <v>100</v>
      </c>
      <c r="M5" s="3" t="s">
        <v>139</v>
      </c>
      <c r="N5" s="2" t="s">
        <v>140</v>
      </c>
      <c r="O5" s="2">
        <v>5</v>
      </c>
      <c r="P5" s="2">
        <v>2020</v>
      </c>
      <c r="Q5" s="2"/>
      <c r="R5" s="2" t="s">
        <v>628</v>
      </c>
      <c r="S5" s="2"/>
      <c r="T5" s="2" t="s">
        <v>31</v>
      </c>
      <c r="U5" s="2" t="s">
        <v>145</v>
      </c>
      <c r="V5" s="2" t="s">
        <v>31</v>
      </c>
      <c r="W5" s="3">
        <v>44455</v>
      </c>
      <c r="X5" s="3" t="s">
        <v>105</v>
      </c>
      <c r="Y5" s="2" t="s">
        <v>145</v>
      </c>
      <c r="Z5" s="33" t="s">
        <v>629</v>
      </c>
      <c r="AA5" s="2" t="s">
        <v>105</v>
      </c>
      <c r="AB5" s="2" t="s">
        <v>105</v>
      </c>
      <c r="AC5" s="2" t="s">
        <v>31</v>
      </c>
      <c r="AD5" s="3">
        <v>44491</v>
      </c>
      <c r="AE5" s="5">
        <v>9243.15</v>
      </c>
      <c r="AF5" s="2" t="s">
        <v>105</v>
      </c>
      <c r="AG5" s="49"/>
      <c r="AH5" s="3"/>
      <c r="AI5" s="3" t="s">
        <v>105</v>
      </c>
      <c r="AJ5" s="3" t="s">
        <v>105</v>
      </c>
      <c r="AK5" s="3"/>
      <c r="AL5" s="3"/>
      <c r="AM5" s="3"/>
      <c r="AN5" s="3">
        <v>45349</v>
      </c>
    </row>
    <row r="6" spans="1:40" ht="30" x14ac:dyDescent="0.25">
      <c r="A6" s="2" t="s">
        <v>152</v>
      </c>
      <c r="B6" s="2" t="s">
        <v>630</v>
      </c>
      <c r="C6" s="2" t="s">
        <v>631</v>
      </c>
      <c r="D6" s="2" t="s">
        <v>156</v>
      </c>
      <c r="E6" s="2" t="s">
        <v>157</v>
      </c>
      <c r="F6" s="2" t="s">
        <v>158</v>
      </c>
      <c r="G6" s="3" t="s">
        <v>148</v>
      </c>
      <c r="H6" s="2" t="s">
        <v>149</v>
      </c>
      <c r="I6" s="2" t="s">
        <v>554</v>
      </c>
      <c r="J6" s="3">
        <v>44004</v>
      </c>
      <c r="K6" s="3">
        <v>44015</v>
      </c>
      <c r="L6" s="2" t="s">
        <v>632</v>
      </c>
      <c r="M6" s="3" t="s">
        <v>153</v>
      </c>
      <c r="N6" s="2" t="s">
        <v>129</v>
      </c>
      <c r="O6" s="2">
        <v>6</v>
      </c>
      <c r="P6" s="2">
        <v>2020</v>
      </c>
      <c r="Q6" s="2"/>
      <c r="R6" s="2" t="s">
        <v>633</v>
      </c>
      <c r="S6" s="2"/>
      <c r="T6" s="2" t="s">
        <v>31</v>
      </c>
      <c r="U6" s="2" t="s">
        <v>109</v>
      </c>
      <c r="V6" s="2" t="s">
        <v>31</v>
      </c>
      <c r="W6" s="3"/>
      <c r="X6" s="3"/>
      <c r="Y6" s="2" t="s">
        <v>109</v>
      </c>
      <c r="Z6" s="3"/>
      <c r="AA6" s="2"/>
      <c r="AB6" s="2"/>
      <c r="AC6" s="2"/>
      <c r="AD6" s="3" t="s">
        <v>159</v>
      </c>
      <c r="AE6" s="2"/>
      <c r="AF6" s="2"/>
      <c r="AG6" s="49"/>
      <c r="AH6" s="3"/>
      <c r="AI6" s="3"/>
      <c r="AJ6" s="3"/>
      <c r="AK6" s="3"/>
      <c r="AL6" s="3"/>
      <c r="AM6" s="3"/>
      <c r="AN6" s="3"/>
    </row>
    <row r="7" spans="1:40" ht="105" x14ac:dyDescent="0.25">
      <c r="A7" s="2" t="s">
        <v>160</v>
      </c>
      <c r="B7" s="2" t="s">
        <v>141</v>
      </c>
      <c r="C7" s="2" t="s">
        <v>105</v>
      </c>
      <c r="D7" s="2" t="s">
        <v>142</v>
      </c>
      <c r="E7" s="2" t="s">
        <v>143</v>
      </c>
      <c r="F7" s="2" t="s">
        <v>144</v>
      </c>
      <c r="G7" s="3"/>
      <c r="H7" s="3"/>
      <c r="I7" s="3"/>
      <c r="J7" s="3">
        <v>44230</v>
      </c>
      <c r="K7" s="3">
        <v>44253</v>
      </c>
      <c r="L7" s="36" t="s">
        <v>100</v>
      </c>
      <c r="M7" s="3" t="s">
        <v>161</v>
      </c>
      <c r="N7" s="2" t="s">
        <v>140</v>
      </c>
      <c r="O7" s="2">
        <v>1</v>
      </c>
      <c r="P7" s="2">
        <v>2021</v>
      </c>
      <c r="Q7" s="2"/>
      <c r="R7" s="2" t="s">
        <v>628</v>
      </c>
      <c r="S7" s="2"/>
      <c r="T7" s="2" t="s">
        <v>31</v>
      </c>
      <c r="U7" s="2" t="s">
        <v>145</v>
      </c>
      <c r="V7" s="2" t="s">
        <v>31</v>
      </c>
      <c r="W7" s="3">
        <v>44624</v>
      </c>
      <c r="X7" s="3">
        <v>44840</v>
      </c>
      <c r="Y7" s="2" t="s">
        <v>145</v>
      </c>
      <c r="Z7" s="33" t="s">
        <v>634</v>
      </c>
      <c r="AA7" s="7" t="s">
        <v>105</v>
      </c>
      <c r="AB7" s="3" t="s">
        <v>105</v>
      </c>
      <c r="AC7" s="2" t="s">
        <v>31</v>
      </c>
      <c r="AD7" s="3">
        <v>44859</v>
      </c>
      <c r="AE7" s="2" t="s">
        <v>164</v>
      </c>
      <c r="AF7" s="2" t="s">
        <v>165</v>
      </c>
      <c r="AG7" s="49"/>
      <c r="AH7" s="3"/>
      <c r="AI7" s="3"/>
      <c r="AJ7" s="3"/>
      <c r="AK7" s="3"/>
      <c r="AL7" s="3"/>
      <c r="AM7" s="3"/>
      <c r="AN7" s="3">
        <v>44993</v>
      </c>
    </row>
    <row r="8" spans="1:40" ht="60" x14ac:dyDescent="0.25">
      <c r="A8" s="2" t="s">
        <v>166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3"/>
      <c r="H8" s="3"/>
      <c r="I8" s="3"/>
      <c r="J8" s="3">
        <v>44174</v>
      </c>
      <c r="K8" s="3">
        <v>44281</v>
      </c>
      <c r="L8" s="2" t="s">
        <v>100</v>
      </c>
      <c r="M8" s="3" t="s">
        <v>167</v>
      </c>
      <c r="N8" s="2" t="s">
        <v>168</v>
      </c>
      <c r="O8" s="2">
        <v>3</v>
      </c>
      <c r="P8" s="2">
        <v>2021</v>
      </c>
      <c r="Q8" s="2"/>
      <c r="R8" s="2" t="s">
        <v>635</v>
      </c>
      <c r="S8" s="2"/>
      <c r="T8" s="2" t="s">
        <v>31</v>
      </c>
      <c r="U8" s="2" t="s">
        <v>636</v>
      </c>
      <c r="V8" s="2" t="s">
        <v>31</v>
      </c>
      <c r="W8" s="3">
        <v>44810</v>
      </c>
      <c r="X8" s="3" t="s">
        <v>105</v>
      </c>
      <c r="Y8" s="2" t="s">
        <v>636</v>
      </c>
      <c r="Z8" s="33" t="s">
        <v>637</v>
      </c>
      <c r="AA8" s="2" t="s">
        <v>105</v>
      </c>
      <c r="AB8" s="2" t="s">
        <v>105</v>
      </c>
      <c r="AC8" s="2" t="s">
        <v>31</v>
      </c>
      <c r="AD8" s="3">
        <v>44845</v>
      </c>
      <c r="AE8" s="2" t="s">
        <v>105</v>
      </c>
      <c r="AF8" s="2">
        <v>351.75</v>
      </c>
      <c r="AG8" s="49"/>
      <c r="AH8" s="3"/>
      <c r="AI8" s="3" t="s">
        <v>105</v>
      </c>
      <c r="AJ8" s="3" t="s">
        <v>105</v>
      </c>
      <c r="AK8" s="3"/>
      <c r="AL8" s="3"/>
      <c r="AM8" s="3"/>
      <c r="AN8" s="3">
        <v>44949</v>
      </c>
    </row>
    <row r="9" spans="1:40" ht="60" x14ac:dyDescent="0.25">
      <c r="A9" s="2" t="s">
        <v>177</v>
      </c>
      <c r="B9" s="2" t="s">
        <v>638</v>
      </c>
      <c r="C9" s="2" t="s">
        <v>639</v>
      </c>
      <c r="D9" s="2" t="s">
        <v>180</v>
      </c>
      <c r="E9" s="2" t="s">
        <v>640</v>
      </c>
      <c r="F9" s="2" t="s">
        <v>181</v>
      </c>
      <c r="G9" s="3" t="s">
        <v>26</v>
      </c>
      <c r="H9" s="3"/>
      <c r="I9" s="3"/>
      <c r="J9" s="3">
        <v>44278</v>
      </c>
      <c r="K9" s="3">
        <v>44349</v>
      </c>
      <c r="L9" s="36" t="s">
        <v>100</v>
      </c>
      <c r="M9" s="3" t="s">
        <v>178</v>
      </c>
      <c r="N9" s="2" t="s">
        <v>168</v>
      </c>
      <c r="O9" s="2">
        <v>4</v>
      </c>
      <c r="P9" s="2">
        <v>2021</v>
      </c>
      <c r="Q9" s="2"/>
      <c r="R9" s="2" t="s">
        <v>641</v>
      </c>
      <c r="S9" s="2"/>
      <c r="T9" s="2" t="s">
        <v>31</v>
      </c>
      <c r="U9" s="2" t="s">
        <v>636</v>
      </c>
      <c r="V9" s="2" t="s">
        <v>31</v>
      </c>
      <c r="W9" s="3">
        <v>44624</v>
      </c>
      <c r="X9" s="3" t="s">
        <v>105</v>
      </c>
      <c r="Y9" s="2" t="s">
        <v>636</v>
      </c>
      <c r="Z9" s="33" t="s">
        <v>642</v>
      </c>
      <c r="AA9" s="2" t="s">
        <v>105</v>
      </c>
      <c r="AB9" s="2" t="s">
        <v>105</v>
      </c>
      <c r="AC9" s="2" t="s">
        <v>31</v>
      </c>
      <c r="AD9" s="3">
        <v>44638</v>
      </c>
      <c r="AE9" s="2" t="s">
        <v>105</v>
      </c>
      <c r="AF9" s="2" t="s">
        <v>31</v>
      </c>
      <c r="AG9" s="49"/>
      <c r="AH9" s="3">
        <v>44692</v>
      </c>
      <c r="AI9" s="3" t="s">
        <v>124</v>
      </c>
      <c r="AJ9" s="3">
        <v>44852</v>
      </c>
      <c r="AK9" s="3"/>
      <c r="AL9" s="3"/>
      <c r="AM9" s="3"/>
      <c r="AN9" s="3">
        <v>45204</v>
      </c>
    </row>
    <row r="10" spans="1:40" ht="60" x14ac:dyDescent="0.25">
      <c r="A10" s="2" t="s">
        <v>184</v>
      </c>
      <c r="B10" s="2" t="s">
        <v>187</v>
      </c>
      <c r="C10" s="2" t="s">
        <v>643</v>
      </c>
      <c r="D10" s="2" t="s">
        <v>190</v>
      </c>
      <c r="E10" s="2" t="s">
        <v>191</v>
      </c>
      <c r="F10" s="2" t="s">
        <v>192</v>
      </c>
      <c r="G10" s="3" t="s">
        <v>12</v>
      </c>
      <c r="H10" s="3"/>
      <c r="I10" s="3"/>
      <c r="J10" s="3">
        <v>44218</v>
      </c>
      <c r="K10" s="3">
        <v>44418</v>
      </c>
      <c r="L10" s="2" t="s">
        <v>100</v>
      </c>
      <c r="M10" s="3" t="s">
        <v>185</v>
      </c>
      <c r="N10" s="2" t="s">
        <v>186</v>
      </c>
      <c r="O10" s="2">
        <v>5</v>
      </c>
      <c r="P10" s="2">
        <v>2021</v>
      </c>
      <c r="Q10" s="2"/>
      <c r="R10" s="2" t="s">
        <v>644</v>
      </c>
      <c r="S10" s="2"/>
      <c r="T10" s="2" t="s">
        <v>31</v>
      </c>
      <c r="U10" s="2" t="s">
        <v>109</v>
      </c>
      <c r="V10" s="2" t="s">
        <v>31</v>
      </c>
      <c r="W10" s="3">
        <v>44624</v>
      </c>
      <c r="X10" s="3" t="s">
        <v>105</v>
      </c>
      <c r="Y10" s="2" t="s">
        <v>109</v>
      </c>
      <c r="Z10" s="33" t="s">
        <v>645</v>
      </c>
      <c r="AA10" s="7" t="s">
        <v>196</v>
      </c>
      <c r="AB10" s="3">
        <v>44628</v>
      </c>
      <c r="AC10" s="2" t="s">
        <v>28</v>
      </c>
      <c r="AD10" s="3">
        <v>44907</v>
      </c>
      <c r="AE10" s="2" t="s">
        <v>105</v>
      </c>
      <c r="AF10" s="2" t="s">
        <v>31</v>
      </c>
      <c r="AG10" s="49"/>
      <c r="AH10" s="3">
        <v>45076</v>
      </c>
      <c r="AI10" s="3" t="s">
        <v>124</v>
      </c>
      <c r="AJ10" s="3">
        <v>45299</v>
      </c>
      <c r="AK10" s="3"/>
      <c r="AL10" s="3"/>
      <c r="AM10" s="3"/>
      <c r="AN10" s="3"/>
    </row>
    <row r="11" spans="1:40" ht="60" x14ac:dyDescent="0.25">
      <c r="A11" s="2" t="s">
        <v>199</v>
      </c>
      <c r="B11" s="2" t="s">
        <v>201</v>
      </c>
      <c r="C11" s="2" t="s">
        <v>646</v>
      </c>
      <c r="D11" s="2" t="s">
        <v>202</v>
      </c>
      <c r="E11" s="2" t="s">
        <v>647</v>
      </c>
      <c r="F11" s="2" t="s">
        <v>204</v>
      </c>
      <c r="G11" s="3" t="s">
        <v>34</v>
      </c>
      <c r="H11" s="3" t="s">
        <v>26</v>
      </c>
      <c r="I11" s="3"/>
      <c r="J11" s="3">
        <v>44405</v>
      </c>
      <c r="K11" s="3">
        <v>44410</v>
      </c>
      <c r="L11" s="30" t="s">
        <v>100</v>
      </c>
      <c r="M11" s="3" t="s">
        <v>200</v>
      </c>
      <c r="N11" s="2" t="s">
        <v>648</v>
      </c>
      <c r="O11" s="2">
        <v>7</v>
      </c>
      <c r="P11" s="2">
        <v>2021</v>
      </c>
      <c r="Q11" s="2" t="s">
        <v>28</v>
      </c>
      <c r="R11" s="2" t="s">
        <v>649</v>
      </c>
      <c r="S11" s="2" t="s">
        <v>31</v>
      </c>
      <c r="T11" s="2" t="s">
        <v>31</v>
      </c>
      <c r="U11" s="2" t="s">
        <v>517</v>
      </c>
      <c r="V11" s="2" t="s">
        <v>31</v>
      </c>
      <c r="W11" s="3">
        <v>44615</v>
      </c>
      <c r="X11" s="3">
        <v>45230</v>
      </c>
      <c r="Y11" s="2" t="s">
        <v>517</v>
      </c>
      <c r="Z11" s="33" t="s">
        <v>650</v>
      </c>
      <c r="AA11" s="7" t="s">
        <v>208</v>
      </c>
      <c r="AB11" s="3">
        <v>45315</v>
      </c>
      <c r="AC11" s="2" t="s">
        <v>209</v>
      </c>
      <c r="AD11" s="3">
        <v>45317</v>
      </c>
      <c r="AE11" s="2" t="s">
        <v>164</v>
      </c>
      <c r="AF11" s="2" t="s">
        <v>28</v>
      </c>
      <c r="AG11" s="49"/>
      <c r="AH11" s="3"/>
      <c r="AI11" s="3"/>
      <c r="AJ11" s="3"/>
      <c r="AK11" s="3">
        <v>45635</v>
      </c>
      <c r="AL11" s="3" t="s">
        <v>124</v>
      </c>
      <c r="AM11" s="3">
        <v>45644</v>
      </c>
      <c r="AN11" s="3">
        <v>45845</v>
      </c>
    </row>
    <row r="12" spans="1:40" ht="90" x14ac:dyDescent="0.25">
      <c r="A12" s="2" t="s">
        <v>212</v>
      </c>
      <c r="B12" s="2" t="s">
        <v>651</v>
      </c>
      <c r="C12" s="2" t="s">
        <v>215</v>
      </c>
      <c r="D12" s="2" t="s">
        <v>216</v>
      </c>
      <c r="E12" s="2" t="s">
        <v>217</v>
      </c>
      <c r="F12" s="2" t="s">
        <v>218</v>
      </c>
      <c r="G12" s="3" t="s">
        <v>12</v>
      </c>
      <c r="H12" s="3" t="s">
        <v>34</v>
      </c>
      <c r="I12" s="3" t="s">
        <v>554</v>
      </c>
      <c r="J12" s="3">
        <v>44588</v>
      </c>
      <c r="K12" s="3">
        <v>44593</v>
      </c>
      <c r="L12" s="2" t="s">
        <v>652</v>
      </c>
      <c r="M12" s="3" t="s">
        <v>213</v>
      </c>
      <c r="N12" s="2" t="s">
        <v>168</v>
      </c>
      <c r="O12" s="2">
        <v>1</v>
      </c>
      <c r="P12" s="2">
        <v>2022</v>
      </c>
      <c r="Q12" s="2"/>
      <c r="R12" s="2" t="s">
        <v>653</v>
      </c>
      <c r="S12" s="2"/>
      <c r="T12" s="2" t="s">
        <v>31</v>
      </c>
      <c r="U12" s="2" t="s">
        <v>389</v>
      </c>
      <c r="V12" s="2" t="s">
        <v>31</v>
      </c>
      <c r="W12" s="3">
        <v>45216</v>
      </c>
      <c r="X12" s="3" t="s">
        <v>105</v>
      </c>
      <c r="Y12" s="2" t="s">
        <v>389</v>
      </c>
      <c r="Z12" s="33" t="s">
        <v>654</v>
      </c>
      <c r="AA12" s="7" t="s">
        <v>222</v>
      </c>
      <c r="AB12" s="3">
        <v>45238</v>
      </c>
      <c r="AC12" s="2" t="s">
        <v>28</v>
      </c>
      <c r="AD12" s="3">
        <v>45272</v>
      </c>
      <c r="AE12" s="2" t="s">
        <v>105</v>
      </c>
      <c r="AF12" s="2" t="s">
        <v>31</v>
      </c>
      <c r="AG12" s="49"/>
      <c r="AH12" s="3">
        <v>45692</v>
      </c>
      <c r="AI12" s="3" t="s">
        <v>655</v>
      </c>
      <c r="AJ12" s="3"/>
      <c r="AK12" s="3"/>
      <c r="AL12" s="3"/>
      <c r="AM12" s="3"/>
      <c r="AN12" s="3"/>
    </row>
    <row r="13" spans="1:40" ht="75" x14ac:dyDescent="0.25">
      <c r="A13" s="2" t="s">
        <v>223</v>
      </c>
      <c r="B13" s="2" t="s">
        <v>225</v>
      </c>
      <c r="C13" s="2" t="s">
        <v>105</v>
      </c>
      <c r="D13" s="2" t="s">
        <v>226</v>
      </c>
      <c r="E13" s="2" t="s">
        <v>227</v>
      </c>
      <c r="F13" s="2" t="s">
        <v>228</v>
      </c>
      <c r="G13" s="3" t="s">
        <v>12</v>
      </c>
      <c r="H13" s="3" t="s">
        <v>34</v>
      </c>
      <c r="I13" s="3"/>
      <c r="J13" s="3">
        <v>44312</v>
      </c>
      <c r="K13" s="3">
        <v>44617</v>
      </c>
      <c r="L13" s="36" t="s">
        <v>100</v>
      </c>
      <c r="M13" s="3" t="s">
        <v>224</v>
      </c>
      <c r="N13" s="2" t="s">
        <v>168</v>
      </c>
      <c r="O13" s="2">
        <v>2</v>
      </c>
      <c r="P13" s="2">
        <v>2022</v>
      </c>
      <c r="Q13" s="2"/>
      <c r="R13" s="2" t="s">
        <v>656</v>
      </c>
      <c r="S13" s="2"/>
      <c r="T13" s="2" t="s">
        <v>31</v>
      </c>
      <c r="U13" s="2" t="s">
        <v>636</v>
      </c>
      <c r="V13" s="2" t="s">
        <v>31</v>
      </c>
      <c r="W13" s="3">
        <v>45323</v>
      </c>
      <c r="X13" s="3">
        <v>45323</v>
      </c>
      <c r="Y13" s="2" t="s">
        <v>636</v>
      </c>
      <c r="Z13" s="33" t="s">
        <v>657</v>
      </c>
      <c r="AA13" s="7" t="s">
        <v>231</v>
      </c>
      <c r="AB13" s="3">
        <v>45371</v>
      </c>
      <c r="AC13" s="2" t="s">
        <v>31</v>
      </c>
      <c r="AD13" s="3">
        <v>45359</v>
      </c>
      <c r="AE13" s="2" t="s">
        <v>28</v>
      </c>
      <c r="AF13" s="2" t="s">
        <v>28</v>
      </c>
      <c r="AG13" s="49"/>
      <c r="AH13" s="3"/>
      <c r="AI13" s="3"/>
      <c r="AJ13" s="3"/>
      <c r="AK13" s="3"/>
      <c r="AL13" s="3"/>
      <c r="AM13" s="3"/>
      <c r="AN13" s="3"/>
    </row>
    <row r="14" spans="1:40" ht="60" x14ac:dyDescent="0.25">
      <c r="A14" s="2" t="s">
        <v>234</v>
      </c>
      <c r="B14" s="2" t="s">
        <v>236</v>
      </c>
      <c r="C14" s="2" t="s">
        <v>105</v>
      </c>
      <c r="D14" s="2" t="s">
        <v>237</v>
      </c>
      <c r="E14" s="2" t="s">
        <v>238</v>
      </c>
      <c r="F14" s="2" t="s">
        <v>239</v>
      </c>
      <c r="G14" s="3" t="s">
        <v>565</v>
      </c>
      <c r="H14" s="3" t="s">
        <v>558</v>
      </c>
      <c r="I14" s="3" t="s">
        <v>554</v>
      </c>
      <c r="J14" s="3">
        <v>44344</v>
      </c>
      <c r="K14" s="3">
        <v>44610</v>
      </c>
      <c r="L14" s="2" t="s">
        <v>658</v>
      </c>
      <c r="M14" s="3" t="s">
        <v>235</v>
      </c>
      <c r="N14" s="2" t="s">
        <v>168</v>
      </c>
      <c r="O14" s="2">
        <v>3</v>
      </c>
      <c r="P14" s="2">
        <v>2022</v>
      </c>
      <c r="Q14" s="2"/>
      <c r="R14" s="2" t="s">
        <v>659</v>
      </c>
      <c r="S14" s="2" t="s">
        <v>31</v>
      </c>
      <c r="T14" s="2" t="s">
        <v>31</v>
      </c>
      <c r="U14" s="2" t="s">
        <v>109</v>
      </c>
      <c r="V14" s="2" t="s">
        <v>31</v>
      </c>
      <c r="W14" s="3">
        <v>46021</v>
      </c>
      <c r="X14" s="3"/>
      <c r="Y14" s="2" t="s">
        <v>109</v>
      </c>
      <c r="Z14" s="33" t="s">
        <v>660</v>
      </c>
      <c r="AA14" s="7" t="s">
        <v>661</v>
      </c>
      <c r="AB14" s="3">
        <v>46031</v>
      </c>
      <c r="AC14" s="2" t="s">
        <v>28</v>
      </c>
      <c r="AD14" s="3"/>
      <c r="AE14" s="2" t="s">
        <v>105</v>
      </c>
      <c r="AF14" s="2"/>
      <c r="AG14" s="49"/>
      <c r="AH14" s="3"/>
      <c r="AI14" s="3"/>
      <c r="AJ14" s="3"/>
      <c r="AK14" s="3"/>
      <c r="AL14" s="3"/>
      <c r="AM14" s="3"/>
      <c r="AN14" s="3"/>
    </row>
    <row r="15" spans="1:40" s="45" customFormat="1" ht="75" x14ac:dyDescent="0.25">
      <c r="A15" s="41" t="s">
        <v>246</v>
      </c>
      <c r="B15" s="41" t="s">
        <v>248</v>
      </c>
      <c r="C15" s="41" t="s">
        <v>105</v>
      </c>
      <c r="D15" s="41" t="s">
        <v>250</v>
      </c>
      <c r="E15" s="41" t="s">
        <v>251</v>
      </c>
      <c r="F15" s="41" t="s">
        <v>252</v>
      </c>
      <c r="G15" s="42" t="s">
        <v>34</v>
      </c>
      <c r="H15" s="42" t="s">
        <v>12</v>
      </c>
      <c r="I15" s="42"/>
      <c r="J15" s="42">
        <v>44524</v>
      </c>
      <c r="K15" s="42">
        <v>44634</v>
      </c>
      <c r="L15" s="41" t="s">
        <v>100</v>
      </c>
      <c r="M15" s="42" t="s">
        <v>247</v>
      </c>
      <c r="N15" s="41" t="s">
        <v>186</v>
      </c>
      <c r="O15" s="41">
        <v>4</v>
      </c>
      <c r="P15" s="41">
        <v>2022</v>
      </c>
      <c r="Q15" s="41"/>
      <c r="R15" s="41" t="s">
        <v>662</v>
      </c>
      <c r="S15" s="41"/>
      <c r="T15" s="41" t="s">
        <v>31</v>
      </c>
      <c r="U15" s="41" t="s">
        <v>517</v>
      </c>
      <c r="V15" s="41" t="s">
        <v>31</v>
      </c>
      <c r="W15" s="42">
        <v>45323</v>
      </c>
      <c r="X15" s="42">
        <v>45323</v>
      </c>
      <c r="Y15" s="41" t="s">
        <v>517</v>
      </c>
      <c r="Z15" s="43" t="s">
        <v>663</v>
      </c>
      <c r="AA15" s="44" t="s">
        <v>255</v>
      </c>
      <c r="AB15" s="42">
        <v>45373</v>
      </c>
      <c r="AC15" s="41" t="s">
        <v>28</v>
      </c>
      <c r="AD15" s="42">
        <v>45359</v>
      </c>
      <c r="AE15" s="41" t="s">
        <v>105</v>
      </c>
      <c r="AF15" s="41" t="s">
        <v>105</v>
      </c>
      <c r="AG15" s="50"/>
      <c r="AH15" s="42">
        <v>45673</v>
      </c>
      <c r="AI15" s="42" t="s">
        <v>124</v>
      </c>
      <c r="AJ15" s="42"/>
      <c r="AK15" s="42"/>
      <c r="AL15" s="42" t="s">
        <v>124</v>
      </c>
      <c r="AM15" s="42"/>
      <c r="AN15" s="42">
        <v>45958</v>
      </c>
    </row>
    <row r="16" spans="1:40" ht="45" x14ac:dyDescent="0.25">
      <c r="A16" s="2" t="s">
        <v>257</v>
      </c>
      <c r="B16" s="2" t="s">
        <v>260</v>
      </c>
      <c r="C16" s="2" t="s">
        <v>260</v>
      </c>
      <c r="D16" s="2" t="s">
        <v>261</v>
      </c>
      <c r="E16" s="41" t="s">
        <v>262</v>
      </c>
      <c r="F16" s="2" t="s">
        <v>263</v>
      </c>
      <c r="G16" s="3" t="s">
        <v>12</v>
      </c>
      <c r="H16" s="3" t="s">
        <v>34</v>
      </c>
      <c r="I16" s="3" t="s">
        <v>554</v>
      </c>
      <c r="J16" s="3">
        <v>44656</v>
      </c>
      <c r="K16" s="3">
        <v>44663</v>
      </c>
      <c r="L16" s="2" t="s">
        <v>100</v>
      </c>
      <c r="M16" s="3" t="s">
        <v>258</v>
      </c>
      <c r="N16" s="2" t="s">
        <v>259</v>
      </c>
      <c r="O16" s="2">
        <v>6</v>
      </c>
      <c r="P16" s="2">
        <v>2022</v>
      </c>
      <c r="Q16" s="2" t="s">
        <v>28</v>
      </c>
      <c r="R16" s="2" t="s">
        <v>664</v>
      </c>
      <c r="S16" s="2" t="s">
        <v>28</v>
      </c>
      <c r="T16" s="2" t="s">
        <v>31</v>
      </c>
      <c r="U16" s="2" t="s">
        <v>264</v>
      </c>
      <c r="V16" s="2" t="s">
        <v>31</v>
      </c>
      <c r="W16" s="3">
        <v>45393</v>
      </c>
      <c r="X16" s="3" t="s">
        <v>105</v>
      </c>
      <c r="Y16" s="2" t="s">
        <v>264</v>
      </c>
      <c r="Z16" s="33" t="s">
        <v>665</v>
      </c>
      <c r="AA16" s="7" t="s">
        <v>666</v>
      </c>
      <c r="AB16" s="3">
        <v>45399</v>
      </c>
      <c r="AC16" s="2" t="s">
        <v>31</v>
      </c>
      <c r="AD16" s="3">
        <v>45710</v>
      </c>
      <c r="AE16" s="2" t="s">
        <v>28</v>
      </c>
      <c r="AF16" s="2" t="s">
        <v>28</v>
      </c>
      <c r="AG16" s="49"/>
      <c r="AH16" s="3"/>
      <c r="AI16" s="3"/>
      <c r="AJ16" s="3" t="s">
        <v>105</v>
      </c>
      <c r="AK16" s="3" t="s">
        <v>105</v>
      </c>
      <c r="AL16" s="3"/>
      <c r="AM16" s="3" t="s">
        <v>105</v>
      </c>
      <c r="AN16" s="3">
        <v>45875</v>
      </c>
    </row>
    <row r="17" spans="1:40" ht="30" x14ac:dyDescent="0.25">
      <c r="A17" s="2" t="s">
        <v>267</v>
      </c>
      <c r="B17" s="2" t="s">
        <v>667</v>
      </c>
      <c r="C17" s="2" t="s">
        <v>105</v>
      </c>
      <c r="D17" s="2" t="s">
        <v>271</v>
      </c>
      <c r="E17" s="2" t="s">
        <v>272</v>
      </c>
      <c r="F17" s="2" t="s">
        <v>668</v>
      </c>
      <c r="G17" s="3" t="s">
        <v>266</v>
      </c>
      <c r="H17" s="3" t="s">
        <v>26</v>
      </c>
      <c r="I17" s="3"/>
      <c r="J17" s="3">
        <v>44596</v>
      </c>
      <c r="K17" s="3">
        <v>44694</v>
      </c>
      <c r="L17" s="2" t="s">
        <v>100</v>
      </c>
      <c r="M17" s="3" t="s">
        <v>268</v>
      </c>
      <c r="N17" s="2" t="s">
        <v>269</v>
      </c>
      <c r="O17" s="2">
        <v>7</v>
      </c>
      <c r="P17" s="2">
        <v>2022</v>
      </c>
      <c r="Q17" s="2"/>
      <c r="R17" s="2" t="s">
        <v>669</v>
      </c>
      <c r="S17" s="2"/>
      <c r="T17" s="2" t="s">
        <v>28</v>
      </c>
      <c r="U17" s="2" t="s">
        <v>109</v>
      </c>
      <c r="V17" s="2" t="s">
        <v>31</v>
      </c>
      <c r="W17" s="3" t="s">
        <v>105</v>
      </c>
      <c r="X17" s="3" t="s">
        <v>105</v>
      </c>
      <c r="Y17" s="2" t="s">
        <v>109</v>
      </c>
      <c r="Z17" s="3"/>
      <c r="AA17" s="2"/>
      <c r="AB17" s="2"/>
      <c r="AC17" s="2"/>
      <c r="AD17" s="3"/>
      <c r="AE17" s="2"/>
      <c r="AF17" s="2"/>
      <c r="AG17" s="49"/>
      <c r="AH17" s="3"/>
      <c r="AI17" s="3"/>
      <c r="AJ17" s="3"/>
      <c r="AK17" s="3"/>
      <c r="AL17" s="3"/>
      <c r="AM17" s="3"/>
      <c r="AN17" s="3"/>
    </row>
    <row r="18" spans="1:40" ht="90" x14ac:dyDescent="0.25">
      <c r="A18" s="2" t="s">
        <v>278</v>
      </c>
      <c r="B18" s="2" t="s">
        <v>280</v>
      </c>
      <c r="C18" s="2" t="s">
        <v>105</v>
      </c>
      <c r="D18" s="2" t="s">
        <v>281</v>
      </c>
      <c r="E18" s="2" t="s">
        <v>282</v>
      </c>
      <c r="F18" s="2" t="s">
        <v>283</v>
      </c>
      <c r="G18" s="3" t="s">
        <v>34</v>
      </c>
      <c r="H18" s="3" t="s">
        <v>26</v>
      </c>
      <c r="I18" s="3" t="s">
        <v>275</v>
      </c>
      <c r="J18" s="3">
        <v>44700</v>
      </c>
      <c r="K18" s="3">
        <v>44771</v>
      </c>
      <c r="L18" s="18" t="s">
        <v>670</v>
      </c>
      <c r="M18" s="3" t="s">
        <v>279</v>
      </c>
      <c r="N18" s="2" t="s">
        <v>168</v>
      </c>
      <c r="O18" s="2">
        <v>8</v>
      </c>
      <c r="P18" s="2">
        <v>2022</v>
      </c>
      <c r="Q18" s="2" t="s">
        <v>31</v>
      </c>
      <c r="R18" s="2" t="s">
        <v>671</v>
      </c>
      <c r="S18" s="2" t="s">
        <v>31</v>
      </c>
      <c r="T18" s="2" t="s">
        <v>31</v>
      </c>
      <c r="U18" s="2" t="s">
        <v>517</v>
      </c>
      <c r="V18" s="2" t="s">
        <v>31</v>
      </c>
      <c r="W18" s="3">
        <v>45077</v>
      </c>
      <c r="X18" s="3">
        <v>45737</v>
      </c>
      <c r="Y18" s="2" t="s">
        <v>517</v>
      </c>
      <c r="Z18" s="33" t="s">
        <v>672</v>
      </c>
      <c r="AA18" s="7" t="s">
        <v>673</v>
      </c>
      <c r="AB18" s="3">
        <v>45783</v>
      </c>
      <c r="AC18" s="2" t="s">
        <v>28</v>
      </c>
      <c r="AD18" s="3">
        <v>45790</v>
      </c>
      <c r="AE18" s="2" t="s">
        <v>31</v>
      </c>
      <c r="AF18" s="2" t="s">
        <v>31</v>
      </c>
      <c r="AG18" s="49"/>
      <c r="AH18" s="3">
        <v>45904</v>
      </c>
      <c r="AI18" s="3" t="s">
        <v>655</v>
      </c>
      <c r="AJ18" s="3"/>
      <c r="AK18" s="3" t="s">
        <v>674</v>
      </c>
      <c r="AL18" s="3" t="s">
        <v>124</v>
      </c>
      <c r="AM18" s="3">
        <v>45867</v>
      </c>
      <c r="AN18" s="3"/>
    </row>
    <row r="19" spans="1:40" ht="30" x14ac:dyDescent="0.25">
      <c r="A19" s="2" t="s">
        <v>288</v>
      </c>
      <c r="B19" s="2" t="s">
        <v>290</v>
      </c>
      <c r="C19" s="2" t="s">
        <v>105</v>
      </c>
      <c r="D19" s="2" t="s">
        <v>291</v>
      </c>
      <c r="E19" s="2" t="s">
        <v>292</v>
      </c>
      <c r="F19" s="2" t="s">
        <v>105</v>
      </c>
      <c r="G19" s="3" t="s">
        <v>266</v>
      </c>
      <c r="H19" s="3" t="s">
        <v>26</v>
      </c>
      <c r="I19" s="3"/>
      <c r="J19" s="3">
        <v>44720</v>
      </c>
      <c r="K19" s="3">
        <v>44798</v>
      </c>
      <c r="L19" s="2" t="s">
        <v>675</v>
      </c>
      <c r="M19" s="3" t="s">
        <v>289</v>
      </c>
      <c r="N19" s="2" t="s">
        <v>168</v>
      </c>
      <c r="O19" s="2">
        <v>9</v>
      </c>
      <c r="P19" s="2">
        <v>2022</v>
      </c>
      <c r="Q19" s="2"/>
      <c r="R19" s="2" t="s">
        <v>676</v>
      </c>
      <c r="S19" s="2"/>
      <c r="T19" s="2" t="s">
        <v>31</v>
      </c>
      <c r="U19" s="2" t="s">
        <v>389</v>
      </c>
      <c r="V19" s="2" t="s">
        <v>31</v>
      </c>
      <c r="W19" s="3">
        <v>45128</v>
      </c>
      <c r="X19" s="3" t="s">
        <v>105</v>
      </c>
      <c r="Y19" s="2" t="s">
        <v>389</v>
      </c>
      <c r="Z19" s="33" t="s">
        <v>677</v>
      </c>
      <c r="AA19" s="7" t="s">
        <v>296</v>
      </c>
      <c r="AB19" s="3">
        <v>45231</v>
      </c>
      <c r="AC19" s="2" t="s">
        <v>31</v>
      </c>
      <c r="AD19" s="3">
        <v>45168</v>
      </c>
      <c r="AE19" s="2" t="s">
        <v>31</v>
      </c>
      <c r="AF19" s="2" t="s">
        <v>31</v>
      </c>
      <c r="AG19" s="49"/>
      <c r="AH19" s="3">
        <v>45631</v>
      </c>
      <c r="AI19" s="3" t="s">
        <v>655</v>
      </c>
      <c r="AJ19" s="3"/>
      <c r="AK19" s="3"/>
      <c r="AL19" s="3"/>
      <c r="AM19" s="3"/>
      <c r="AN19" s="3"/>
    </row>
    <row r="20" spans="1:40" ht="30" x14ac:dyDescent="0.25">
      <c r="A20" s="2" t="s">
        <v>297</v>
      </c>
      <c r="B20" s="2" t="s">
        <v>299</v>
      </c>
      <c r="C20" s="2" t="s">
        <v>300</v>
      </c>
      <c r="D20" s="2" t="s">
        <v>301</v>
      </c>
      <c r="E20" s="2" t="s">
        <v>302</v>
      </c>
      <c r="F20" s="2" t="s">
        <v>303</v>
      </c>
      <c r="G20" s="3" t="s">
        <v>12</v>
      </c>
      <c r="H20" s="3" t="s">
        <v>34</v>
      </c>
      <c r="I20" s="3"/>
      <c r="J20" s="3">
        <v>44838</v>
      </c>
      <c r="K20" s="3">
        <v>44918</v>
      </c>
      <c r="L20" s="18" t="s">
        <v>100</v>
      </c>
      <c r="M20" s="3" t="s">
        <v>9</v>
      </c>
      <c r="N20" s="2" t="s">
        <v>298</v>
      </c>
      <c r="O20" s="2">
        <v>11</v>
      </c>
      <c r="P20" s="2">
        <v>2022</v>
      </c>
      <c r="Q20" s="2"/>
      <c r="R20" s="2" t="s">
        <v>678</v>
      </c>
      <c r="S20" s="2"/>
      <c r="T20" s="2" t="s">
        <v>31</v>
      </c>
      <c r="U20" s="2" t="s">
        <v>145</v>
      </c>
      <c r="V20" s="2" t="s">
        <v>31</v>
      </c>
      <c r="W20" s="3">
        <v>45110</v>
      </c>
      <c r="X20" s="3" t="s">
        <v>105</v>
      </c>
      <c r="Y20" s="2" t="s">
        <v>145</v>
      </c>
      <c r="Z20" s="33" t="s">
        <v>679</v>
      </c>
      <c r="AA20" s="7" t="s">
        <v>306</v>
      </c>
      <c r="AB20" s="3">
        <v>45163</v>
      </c>
      <c r="AC20" s="2" t="s">
        <v>31</v>
      </c>
      <c r="AD20" s="3">
        <v>45154</v>
      </c>
      <c r="AE20" s="2" t="s">
        <v>28</v>
      </c>
      <c r="AF20" s="2"/>
      <c r="AG20" s="49"/>
      <c r="AH20" s="3"/>
      <c r="AI20" s="3"/>
      <c r="AJ20" s="3"/>
      <c r="AK20" s="3"/>
      <c r="AL20" s="3"/>
      <c r="AM20" s="3"/>
      <c r="AN20" s="3">
        <v>45182</v>
      </c>
    </row>
    <row r="21" spans="1:40" ht="30" x14ac:dyDescent="0.25">
      <c r="A21" s="2" t="s">
        <v>308</v>
      </c>
      <c r="B21" s="2" t="s">
        <v>310</v>
      </c>
      <c r="C21" s="2" t="s">
        <v>105</v>
      </c>
      <c r="D21" s="2" t="s">
        <v>311</v>
      </c>
      <c r="E21" s="2" t="s">
        <v>312</v>
      </c>
      <c r="F21" s="2" t="s">
        <v>313</v>
      </c>
      <c r="G21" s="3" t="s">
        <v>12</v>
      </c>
      <c r="H21" s="3" t="s">
        <v>34</v>
      </c>
      <c r="I21" s="3" t="s">
        <v>307</v>
      </c>
      <c r="J21" s="3">
        <v>44893</v>
      </c>
      <c r="K21" s="3">
        <v>44918</v>
      </c>
      <c r="L21" s="2" t="s">
        <v>100</v>
      </c>
      <c r="M21" s="3" t="s">
        <v>309</v>
      </c>
      <c r="N21" s="2" t="s">
        <v>186</v>
      </c>
      <c r="O21" s="2">
        <v>12</v>
      </c>
      <c r="P21" s="2">
        <v>2022</v>
      </c>
      <c r="Q21" s="2"/>
      <c r="R21" s="2" t="s">
        <v>680</v>
      </c>
      <c r="S21" s="2"/>
      <c r="T21" s="2" t="s">
        <v>31</v>
      </c>
      <c r="U21" s="2" t="s">
        <v>145</v>
      </c>
      <c r="V21" s="2" t="s">
        <v>31</v>
      </c>
      <c r="W21" s="3">
        <v>45630</v>
      </c>
      <c r="X21" s="3" t="s">
        <v>105</v>
      </c>
      <c r="Y21" s="2" t="s">
        <v>145</v>
      </c>
      <c r="Z21" s="33" t="s">
        <v>681</v>
      </c>
      <c r="AA21" s="7" t="s">
        <v>316</v>
      </c>
      <c r="AB21" s="3">
        <v>45696</v>
      </c>
      <c r="AC21" s="2" t="s">
        <v>31</v>
      </c>
      <c r="AD21" s="3">
        <v>45685</v>
      </c>
      <c r="AE21" s="5" t="s">
        <v>28</v>
      </c>
      <c r="AF21" s="2" t="s">
        <v>105</v>
      </c>
      <c r="AG21" s="49"/>
      <c r="AH21" s="3"/>
      <c r="AI21" s="3" t="s">
        <v>105</v>
      </c>
      <c r="AJ21" s="3" t="s">
        <v>105</v>
      </c>
      <c r="AK21" s="3"/>
      <c r="AL21" s="3"/>
      <c r="AM21" s="3"/>
      <c r="AN21" s="3">
        <v>45797</v>
      </c>
    </row>
    <row r="22" spans="1:40" ht="45" x14ac:dyDescent="0.25">
      <c r="A22" s="2" t="s">
        <v>318</v>
      </c>
      <c r="B22" s="2" t="s">
        <v>682</v>
      </c>
      <c r="C22" s="2" t="s">
        <v>683</v>
      </c>
      <c r="D22" s="2" t="s">
        <v>321</v>
      </c>
      <c r="E22" s="2" t="s">
        <v>322</v>
      </c>
      <c r="F22" s="2" t="s">
        <v>323</v>
      </c>
      <c r="G22" s="3" t="s">
        <v>558</v>
      </c>
      <c r="H22" s="3" t="s">
        <v>565</v>
      </c>
      <c r="I22" s="3" t="s">
        <v>684</v>
      </c>
      <c r="J22" s="3">
        <v>44907</v>
      </c>
      <c r="K22" s="3">
        <v>44923</v>
      </c>
      <c r="L22" s="2" t="s">
        <v>685</v>
      </c>
      <c r="M22" s="3" t="s">
        <v>319</v>
      </c>
      <c r="N22" s="2" t="s">
        <v>186</v>
      </c>
      <c r="O22" s="2">
        <v>13</v>
      </c>
      <c r="P22" s="2">
        <v>2022</v>
      </c>
      <c r="Q22" s="2" t="s">
        <v>31</v>
      </c>
      <c r="R22" s="2" t="s">
        <v>686</v>
      </c>
      <c r="S22" s="2" t="s">
        <v>31</v>
      </c>
      <c r="T22" s="2" t="s">
        <v>31</v>
      </c>
      <c r="U22" s="2" t="s">
        <v>389</v>
      </c>
      <c r="V22" s="2" t="s">
        <v>31</v>
      </c>
      <c r="W22" s="3">
        <v>45735</v>
      </c>
      <c r="X22" s="3">
        <v>45954</v>
      </c>
      <c r="Y22" s="2" t="s">
        <v>389</v>
      </c>
      <c r="Z22" s="33" t="s">
        <v>687</v>
      </c>
      <c r="AA22" s="7" t="s">
        <v>688</v>
      </c>
      <c r="AB22" s="3">
        <v>45955</v>
      </c>
      <c r="AC22" s="2" t="s">
        <v>31</v>
      </c>
      <c r="AD22" s="3"/>
      <c r="AE22" s="2" t="s">
        <v>31</v>
      </c>
      <c r="AF22" s="2"/>
      <c r="AG22" s="49"/>
      <c r="AH22" s="3"/>
      <c r="AI22" s="3"/>
      <c r="AJ22" s="3"/>
      <c r="AK22" s="3"/>
      <c r="AL22" s="3"/>
      <c r="AM22" s="3"/>
      <c r="AN22" s="3"/>
    </row>
    <row r="23" spans="1:40" ht="75" x14ac:dyDescent="0.25">
      <c r="A23" s="2" t="s">
        <v>331</v>
      </c>
      <c r="B23" s="2" t="s">
        <v>141</v>
      </c>
      <c r="C23" s="2" t="s">
        <v>105</v>
      </c>
      <c r="D23" s="2" t="s">
        <v>142</v>
      </c>
      <c r="E23" s="2" t="s">
        <v>334</v>
      </c>
      <c r="F23" s="2" t="s">
        <v>335</v>
      </c>
      <c r="G23" s="3" t="s">
        <v>34</v>
      </c>
      <c r="H23" s="3" t="s">
        <v>12</v>
      </c>
      <c r="I23" s="3"/>
      <c r="J23" s="3">
        <v>45195</v>
      </c>
      <c r="K23" s="3">
        <v>45225</v>
      </c>
      <c r="L23" s="2" t="s">
        <v>100</v>
      </c>
      <c r="M23" s="3" t="s">
        <v>332</v>
      </c>
      <c r="N23" s="2" t="s">
        <v>140</v>
      </c>
      <c r="O23" s="2">
        <v>2</v>
      </c>
      <c r="P23" s="2">
        <v>2023</v>
      </c>
      <c r="Q23" s="2" t="s">
        <v>28</v>
      </c>
      <c r="R23" s="2" t="s">
        <v>628</v>
      </c>
      <c r="S23" s="2" t="s">
        <v>28</v>
      </c>
      <c r="T23" s="2" t="s">
        <v>31</v>
      </c>
      <c r="U23" s="2" t="s">
        <v>145</v>
      </c>
      <c r="V23" s="2" t="s">
        <v>31</v>
      </c>
      <c r="W23" s="3">
        <v>45469</v>
      </c>
      <c r="X23" s="3" t="s">
        <v>105</v>
      </c>
      <c r="Y23" s="2" t="s">
        <v>145</v>
      </c>
      <c r="Z23" s="33" t="s">
        <v>689</v>
      </c>
      <c r="AA23" s="7" t="s">
        <v>339</v>
      </c>
      <c r="AB23" s="3">
        <v>45517</v>
      </c>
      <c r="AC23" s="2" t="s">
        <v>31</v>
      </c>
      <c r="AD23" s="3">
        <v>45503</v>
      </c>
      <c r="AE23" s="2" t="s">
        <v>28</v>
      </c>
      <c r="AF23" s="2"/>
      <c r="AG23" s="49"/>
      <c r="AH23" s="3"/>
      <c r="AI23" s="3"/>
      <c r="AJ23" s="3"/>
      <c r="AK23" s="3"/>
      <c r="AL23" s="3"/>
      <c r="AM23" s="3"/>
      <c r="AN23" s="3">
        <v>46087</v>
      </c>
    </row>
    <row r="24" spans="1:40" ht="45" x14ac:dyDescent="0.25">
      <c r="A24" s="2" t="s">
        <v>342</v>
      </c>
      <c r="B24" s="2" t="s">
        <v>345</v>
      </c>
      <c r="C24" s="2" t="s">
        <v>105</v>
      </c>
      <c r="D24" s="2" t="s">
        <v>346</v>
      </c>
      <c r="E24" s="2" t="s">
        <v>347</v>
      </c>
      <c r="F24" s="2" t="s">
        <v>348</v>
      </c>
      <c r="G24" s="3" t="s">
        <v>565</v>
      </c>
      <c r="H24" s="3" t="s">
        <v>558</v>
      </c>
      <c r="I24" s="3" t="s">
        <v>307</v>
      </c>
      <c r="J24" s="3">
        <v>45008</v>
      </c>
      <c r="K24" s="3">
        <v>45048</v>
      </c>
      <c r="L24" s="2" t="s">
        <v>690</v>
      </c>
      <c r="M24" s="3" t="s">
        <v>343</v>
      </c>
      <c r="N24" s="2" t="s">
        <v>344</v>
      </c>
      <c r="O24" s="2">
        <v>3</v>
      </c>
      <c r="P24" s="2">
        <v>2023</v>
      </c>
      <c r="Q24" s="2"/>
      <c r="R24" s="2" t="s">
        <v>691</v>
      </c>
      <c r="S24" s="2" t="s">
        <v>31</v>
      </c>
      <c r="T24" s="2" t="s">
        <v>31</v>
      </c>
      <c r="U24" s="2" t="s">
        <v>109</v>
      </c>
      <c r="V24" s="2" t="s">
        <v>31</v>
      </c>
      <c r="W24" s="3">
        <v>45090</v>
      </c>
      <c r="X24" s="3"/>
      <c r="Y24" s="2" t="s">
        <v>109</v>
      </c>
      <c r="Z24" s="3"/>
      <c r="AA24" s="2"/>
      <c r="AB24" s="3"/>
      <c r="AC24" s="2"/>
      <c r="AD24" s="3"/>
      <c r="AE24" s="2"/>
      <c r="AF24" s="2"/>
      <c r="AG24" s="49"/>
      <c r="AH24" s="3"/>
      <c r="AI24" s="3"/>
      <c r="AJ24" s="3"/>
      <c r="AK24" s="3"/>
      <c r="AL24" s="3"/>
      <c r="AM24" s="3"/>
      <c r="AN24" s="3"/>
    </row>
    <row r="25" spans="1:40" ht="30" x14ac:dyDescent="0.25">
      <c r="A25" s="2" t="s">
        <v>351</v>
      </c>
      <c r="B25" s="2" t="s">
        <v>354</v>
      </c>
      <c r="C25" s="2" t="s">
        <v>105</v>
      </c>
      <c r="D25" s="2" t="s">
        <v>355</v>
      </c>
      <c r="E25" s="2" t="s">
        <v>692</v>
      </c>
      <c r="F25" s="2" t="s">
        <v>105</v>
      </c>
      <c r="G25" s="3" t="s">
        <v>266</v>
      </c>
      <c r="H25" s="3" t="s">
        <v>26</v>
      </c>
      <c r="I25" s="3"/>
      <c r="J25" s="3">
        <v>45002</v>
      </c>
      <c r="K25" s="3">
        <v>45044</v>
      </c>
      <c r="L25" s="2" t="s">
        <v>100</v>
      </c>
      <c r="M25" s="3" t="s">
        <v>352</v>
      </c>
      <c r="N25" s="2" t="s">
        <v>353</v>
      </c>
      <c r="O25" s="2">
        <v>4</v>
      </c>
      <c r="P25" s="2">
        <v>2023</v>
      </c>
      <c r="Q25" s="2"/>
      <c r="R25" s="2" t="s">
        <v>693</v>
      </c>
      <c r="S25" s="2"/>
      <c r="T25" s="2" t="s">
        <v>31</v>
      </c>
      <c r="U25" s="2" t="s">
        <v>109</v>
      </c>
      <c r="V25" s="2" t="s">
        <v>31</v>
      </c>
      <c r="W25" s="3">
        <v>45280</v>
      </c>
      <c r="X25" s="3" t="s">
        <v>105</v>
      </c>
      <c r="Y25" s="2" t="s">
        <v>109</v>
      </c>
      <c r="Z25" s="33" t="s">
        <v>694</v>
      </c>
      <c r="AA25" s="7" t="s">
        <v>695</v>
      </c>
      <c r="AB25" s="3">
        <v>45384</v>
      </c>
      <c r="AC25" s="2" t="s">
        <v>31</v>
      </c>
      <c r="AD25" s="3">
        <v>45358</v>
      </c>
      <c r="AE25" s="2" t="s">
        <v>31</v>
      </c>
      <c r="AF25" s="2"/>
      <c r="AG25" s="49"/>
      <c r="AH25" s="3"/>
      <c r="AI25" s="3"/>
      <c r="AJ25" s="3"/>
      <c r="AK25" s="3"/>
      <c r="AL25" s="3"/>
      <c r="AM25" s="3"/>
      <c r="AN25" s="3"/>
    </row>
    <row r="26" spans="1:40" ht="30" x14ac:dyDescent="0.25">
      <c r="A26" s="2" t="s">
        <v>359</v>
      </c>
      <c r="B26" s="2" t="s">
        <v>696</v>
      </c>
      <c r="C26" s="2" t="s">
        <v>105</v>
      </c>
      <c r="D26" s="2" t="s">
        <v>361</v>
      </c>
      <c r="E26" s="2" t="s">
        <v>697</v>
      </c>
      <c r="F26" s="2" t="s">
        <v>363</v>
      </c>
      <c r="G26" s="3" t="s">
        <v>565</v>
      </c>
      <c r="H26" s="3" t="s">
        <v>558</v>
      </c>
      <c r="I26" s="3" t="s">
        <v>684</v>
      </c>
      <c r="J26" s="3">
        <v>45051</v>
      </c>
      <c r="K26" s="3">
        <v>45071</v>
      </c>
      <c r="L26" s="2" t="s">
        <v>698</v>
      </c>
      <c r="M26" s="3" t="s">
        <v>11</v>
      </c>
      <c r="N26" s="2" t="s">
        <v>168</v>
      </c>
      <c r="O26" s="2">
        <v>5</v>
      </c>
      <c r="P26" s="2">
        <v>2023</v>
      </c>
      <c r="Q26" s="2"/>
      <c r="R26" s="2" t="s">
        <v>699</v>
      </c>
      <c r="S26" s="2" t="s">
        <v>31</v>
      </c>
      <c r="T26" s="2" t="s">
        <v>31</v>
      </c>
      <c r="U26" s="2" t="s">
        <v>517</v>
      </c>
      <c r="V26" s="2" t="s">
        <v>31</v>
      </c>
      <c r="W26" s="3">
        <v>45516</v>
      </c>
      <c r="X26" s="3"/>
      <c r="Y26" s="2" t="s">
        <v>517</v>
      </c>
      <c r="Z26" s="3"/>
      <c r="AA26" s="2"/>
      <c r="AB26" s="2"/>
      <c r="AC26" s="2"/>
      <c r="AD26" s="3"/>
      <c r="AE26" s="2"/>
      <c r="AF26" s="2"/>
      <c r="AG26" s="49"/>
      <c r="AH26" s="3"/>
      <c r="AI26" s="3"/>
      <c r="AJ26" s="3"/>
      <c r="AK26" s="3"/>
      <c r="AL26" s="3"/>
      <c r="AM26" s="3"/>
      <c r="AN26" s="3"/>
    </row>
    <row r="27" spans="1:40" ht="30" x14ac:dyDescent="0.25">
      <c r="A27" s="2" t="s">
        <v>366</v>
      </c>
      <c r="B27" s="2" t="s">
        <v>368</v>
      </c>
      <c r="C27" s="2" t="s">
        <v>105</v>
      </c>
      <c r="D27" s="2" t="s">
        <v>281</v>
      </c>
      <c r="E27" s="2" t="s">
        <v>369</v>
      </c>
      <c r="F27" s="2" t="s">
        <v>370</v>
      </c>
      <c r="G27" s="3" t="s">
        <v>12</v>
      </c>
      <c r="H27" s="3" t="s">
        <v>34</v>
      </c>
      <c r="I27" s="3"/>
      <c r="J27" s="3">
        <v>45097</v>
      </c>
      <c r="K27" s="3">
        <v>45106</v>
      </c>
      <c r="L27" s="2" t="s">
        <v>100</v>
      </c>
      <c r="M27" s="3" t="s">
        <v>367</v>
      </c>
      <c r="N27" s="2" t="s">
        <v>129</v>
      </c>
      <c r="O27" s="2">
        <v>6</v>
      </c>
      <c r="P27" s="2">
        <v>2023</v>
      </c>
      <c r="Q27" s="2"/>
      <c r="R27" s="2" t="s">
        <v>700</v>
      </c>
      <c r="S27" s="2"/>
      <c r="T27" s="2" t="s">
        <v>28</v>
      </c>
      <c r="U27" s="2" t="s">
        <v>145</v>
      </c>
      <c r="V27" s="2" t="s">
        <v>31</v>
      </c>
      <c r="W27" s="3" t="s">
        <v>105</v>
      </c>
      <c r="X27" s="3" t="s">
        <v>105</v>
      </c>
      <c r="Y27" s="2" t="s">
        <v>145</v>
      </c>
      <c r="Z27" s="3"/>
      <c r="AA27" s="2"/>
      <c r="AB27" s="2"/>
      <c r="AC27" s="2"/>
      <c r="AD27" s="3"/>
      <c r="AE27" s="2"/>
      <c r="AF27" s="2"/>
      <c r="AG27" s="49"/>
      <c r="AH27" s="3"/>
      <c r="AI27" s="3"/>
      <c r="AJ27" s="3"/>
      <c r="AK27" s="3"/>
      <c r="AL27" s="3"/>
      <c r="AM27" s="3"/>
      <c r="AN27" s="3"/>
    </row>
    <row r="28" spans="1:40" ht="45" x14ac:dyDescent="0.25">
      <c r="A28" s="2" t="s">
        <v>373</v>
      </c>
      <c r="B28" s="2" t="s">
        <v>701</v>
      </c>
      <c r="C28" s="2" t="s">
        <v>105</v>
      </c>
      <c r="D28" s="2" t="s">
        <v>376</v>
      </c>
      <c r="E28" s="2" t="s">
        <v>377</v>
      </c>
      <c r="F28" s="2" t="s">
        <v>378</v>
      </c>
      <c r="G28" s="3" t="s">
        <v>34</v>
      </c>
      <c r="H28" s="3" t="s">
        <v>12</v>
      </c>
      <c r="I28" s="3"/>
      <c r="J28" s="3">
        <v>45141</v>
      </c>
      <c r="K28" s="3">
        <v>45162</v>
      </c>
      <c r="L28" s="2" t="s">
        <v>100</v>
      </c>
      <c r="M28" s="3" t="s">
        <v>374</v>
      </c>
      <c r="N28" s="2" t="s">
        <v>129</v>
      </c>
      <c r="O28" s="2">
        <v>8</v>
      </c>
      <c r="P28" s="2">
        <v>2023</v>
      </c>
      <c r="Q28" s="2"/>
      <c r="R28" s="2" t="s">
        <v>702</v>
      </c>
      <c r="S28" s="2" t="s">
        <v>28</v>
      </c>
      <c r="T28" s="2" t="s">
        <v>28</v>
      </c>
      <c r="U28" s="2" t="s">
        <v>145</v>
      </c>
      <c r="V28" s="2" t="s">
        <v>31</v>
      </c>
      <c r="W28" s="3" t="s">
        <v>105</v>
      </c>
      <c r="X28" s="3" t="s">
        <v>105</v>
      </c>
      <c r="Y28" s="2" t="s">
        <v>145</v>
      </c>
      <c r="Z28" s="3"/>
      <c r="AA28" s="2"/>
      <c r="AB28" s="2"/>
      <c r="AC28" s="2"/>
      <c r="AD28" s="3"/>
      <c r="AE28" s="2"/>
      <c r="AF28" s="2"/>
      <c r="AG28" s="49"/>
      <c r="AH28" s="3"/>
      <c r="AI28" s="3"/>
      <c r="AJ28" s="3"/>
      <c r="AK28" s="3"/>
      <c r="AL28" s="3"/>
      <c r="AM28" s="3"/>
      <c r="AN28" s="3"/>
    </row>
    <row r="29" spans="1:40" ht="75" x14ac:dyDescent="0.25">
      <c r="A29" s="2" t="s">
        <v>383</v>
      </c>
      <c r="B29" s="2" t="s">
        <v>703</v>
      </c>
      <c r="C29" s="2" t="s">
        <v>105</v>
      </c>
      <c r="D29" s="2" t="s">
        <v>386</v>
      </c>
      <c r="E29" s="2" t="s">
        <v>387</v>
      </c>
      <c r="F29" s="2" t="s">
        <v>388</v>
      </c>
      <c r="G29" s="3" t="s">
        <v>34</v>
      </c>
      <c r="H29" s="3" t="s">
        <v>12</v>
      </c>
      <c r="I29" s="3"/>
      <c r="J29" s="3">
        <v>45163</v>
      </c>
      <c r="K29" s="3">
        <v>45280</v>
      </c>
      <c r="L29" s="2" t="s">
        <v>704</v>
      </c>
      <c r="M29" s="3" t="s">
        <v>384</v>
      </c>
      <c r="N29" s="2" t="s">
        <v>168</v>
      </c>
      <c r="O29" s="2">
        <v>9</v>
      </c>
      <c r="P29" s="2">
        <v>2023</v>
      </c>
      <c r="Q29" s="2"/>
      <c r="R29" s="2" t="s">
        <v>705</v>
      </c>
      <c r="S29" s="2" t="s">
        <v>31</v>
      </c>
      <c r="T29" s="2" t="s">
        <v>31</v>
      </c>
      <c r="U29" s="2" t="s">
        <v>389</v>
      </c>
      <c r="V29" s="2" t="s">
        <v>31</v>
      </c>
      <c r="W29" s="3">
        <v>45434</v>
      </c>
      <c r="X29" s="3" t="s">
        <v>105</v>
      </c>
      <c r="Y29" s="2" t="s">
        <v>389</v>
      </c>
      <c r="Z29" s="33" t="s">
        <v>706</v>
      </c>
      <c r="AA29" s="7" t="s">
        <v>392</v>
      </c>
      <c r="AB29" s="3">
        <v>45475</v>
      </c>
      <c r="AC29" s="2" t="s">
        <v>28</v>
      </c>
      <c r="AD29" s="3">
        <v>45468</v>
      </c>
      <c r="AE29" s="2" t="s">
        <v>105</v>
      </c>
      <c r="AF29" s="2" t="s">
        <v>105</v>
      </c>
      <c r="AG29" s="49"/>
      <c r="AH29" s="3">
        <v>46009</v>
      </c>
      <c r="AI29" s="3" t="s">
        <v>655</v>
      </c>
      <c r="AJ29" s="3"/>
      <c r="AK29" s="3" t="s">
        <v>707</v>
      </c>
      <c r="AL29" s="3"/>
      <c r="AM29" s="3"/>
      <c r="AN29" s="3"/>
    </row>
    <row r="30" spans="1:40" ht="45" x14ac:dyDescent="0.25">
      <c r="A30" s="2" t="s">
        <v>395</v>
      </c>
      <c r="B30" s="2" t="s">
        <v>708</v>
      </c>
      <c r="C30" s="2" t="s">
        <v>105</v>
      </c>
      <c r="D30" s="2" t="s">
        <v>398</v>
      </c>
      <c r="E30" s="2" t="s">
        <v>399</v>
      </c>
      <c r="F30" s="2" t="s">
        <v>400</v>
      </c>
      <c r="G30" s="3" t="s">
        <v>565</v>
      </c>
      <c r="H30" s="3" t="s">
        <v>558</v>
      </c>
      <c r="I30" s="3" t="s">
        <v>684</v>
      </c>
      <c r="J30" s="3">
        <v>45091</v>
      </c>
      <c r="K30" s="3">
        <v>45477</v>
      </c>
      <c r="L30" s="2" t="s">
        <v>709</v>
      </c>
      <c r="M30" s="3" t="s">
        <v>396</v>
      </c>
      <c r="N30" s="2" t="s">
        <v>168</v>
      </c>
      <c r="O30" s="2">
        <v>5</v>
      </c>
      <c r="P30" s="2">
        <v>2024</v>
      </c>
      <c r="Q30" s="2"/>
      <c r="R30" s="2" t="s">
        <v>710</v>
      </c>
      <c r="S30" s="2"/>
      <c r="T30" s="2" t="s">
        <v>31</v>
      </c>
      <c r="U30" s="2" t="s">
        <v>109</v>
      </c>
      <c r="V30" s="2" t="s">
        <v>31</v>
      </c>
      <c r="W30" s="3">
        <v>45855</v>
      </c>
      <c r="X30" s="3">
        <v>46037</v>
      </c>
      <c r="Y30" s="2" t="s">
        <v>109</v>
      </c>
      <c r="Z30" s="33" t="s">
        <v>711</v>
      </c>
      <c r="AA30" s="7" t="s">
        <v>712</v>
      </c>
      <c r="AB30" s="3">
        <v>46042</v>
      </c>
      <c r="AC30" s="2" t="s">
        <v>31</v>
      </c>
      <c r="AD30" s="3">
        <v>46063</v>
      </c>
      <c r="AE30" s="2"/>
      <c r="AF30" s="2"/>
      <c r="AG30" s="49"/>
      <c r="AH30" s="3"/>
      <c r="AI30" s="3"/>
      <c r="AJ30" s="3"/>
      <c r="AK30" s="3"/>
      <c r="AL30" s="3"/>
      <c r="AM30" s="3"/>
      <c r="AN30" s="3"/>
    </row>
    <row r="31" spans="1:40" ht="60" x14ac:dyDescent="0.25">
      <c r="A31" s="2" t="s">
        <v>401</v>
      </c>
      <c r="B31" s="2" t="s">
        <v>403</v>
      </c>
      <c r="C31" s="2" t="s">
        <v>105</v>
      </c>
      <c r="D31" s="2" t="s">
        <v>404</v>
      </c>
      <c r="E31" s="2" t="s">
        <v>369</v>
      </c>
      <c r="F31" s="2" t="s">
        <v>405</v>
      </c>
      <c r="G31" s="3" t="s">
        <v>12</v>
      </c>
      <c r="H31" s="3" t="s">
        <v>34</v>
      </c>
      <c r="I31" s="3"/>
      <c r="J31" s="3">
        <v>43594</v>
      </c>
      <c r="K31" s="3">
        <v>43671</v>
      </c>
      <c r="L31" s="2" t="s">
        <v>100</v>
      </c>
      <c r="M31" s="3" t="s">
        <v>402</v>
      </c>
      <c r="N31" s="2" t="s">
        <v>140</v>
      </c>
      <c r="O31" s="2">
        <v>4</v>
      </c>
      <c r="P31" s="2">
        <v>2019</v>
      </c>
      <c r="Q31" s="2"/>
      <c r="R31" s="2" t="s">
        <v>713</v>
      </c>
      <c r="S31" s="2" t="s">
        <v>31</v>
      </c>
      <c r="T31" s="2" t="s">
        <v>31</v>
      </c>
      <c r="U31" s="2" t="s">
        <v>109</v>
      </c>
      <c r="V31" s="2" t="s">
        <v>31</v>
      </c>
      <c r="W31" s="3">
        <v>43866</v>
      </c>
      <c r="X31" s="3" t="s">
        <v>407</v>
      </c>
      <c r="Y31" s="2" t="s">
        <v>109</v>
      </c>
      <c r="Z31" s="33" t="s">
        <v>714</v>
      </c>
      <c r="AA31" s="7" t="s">
        <v>410</v>
      </c>
      <c r="AB31" s="2" t="s">
        <v>411</v>
      </c>
      <c r="AC31" s="2" t="s">
        <v>28</v>
      </c>
      <c r="AD31" s="3">
        <v>45306</v>
      </c>
      <c r="AE31" s="2" t="s">
        <v>105</v>
      </c>
      <c r="AF31" s="22" t="s">
        <v>28</v>
      </c>
      <c r="AG31" s="49"/>
      <c r="AH31" s="3"/>
      <c r="AI31" s="3"/>
      <c r="AJ31" s="3"/>
      <c r="AK31" s="3"/>
      <c r="AL31" s="3"/>
      <c r="AM31" s="3"/>
      <c r="AN31" s="3"/>
    </row>
    <row r="32" spans="1:40" ht="60" x14ac:dyDescent="0.25">
      <c r="A32" s="2" t="s">
        <v>414</v>
      </c>
      <c r="B32" s="2" t="s">
        <v>715</v>
      </c>
      <c r="C32" s="2" t="s">
        <v>716</v>
      </c>
      <c r="D32" s="2" t="s">
        <v>417</v>
      </c>
      <c r="E32" s="2" t="s">
        <v>717</v>
      </c>
      <c r="F32" s="2" t="s">
        <v>419</v>
      </c>
      <c r="G32" s="3" t="s">
        <v>34</v>
      </c>
      <c r="H32" s="3" t="s">
        <v>12</v>
      </c>
      <c r="I32" s="3" t="s">
        <v>307</v>
      </c>
      <c r="J32" s="3">
        <v>43594</v>
      </c>
      <c r="K32" s="3">
        <v>43672</v>
      </c>
      <c r="L32" s="2" t="s">
        <v>718</v>
      </c>
      <c r="M32" s="3" t="s">
        <v>415</v>
      </c>
      <c r="N32" s="2" t="s">
        <v>140</v>
      </c>
      <c r="O32" s="2">
        <v>6</v>
      </c>
      <c r="P32" s="2">
        <v>2019</v>
      </c>
      <c r="Q32" s="2"/>
      <c r="R32" s="2" t="s">
        <v>719</v>
      </c>
      <c r="S32" s="2" t="s">
        <v>31</v>
      </c>
      <c r="T32" s="2" t="s">
        <v>31</v>
      </c>
      <c r="U32" s="2" t="s">
        <v>517</v>
      </c>
      <c r="V32" s="2" t="s">
        <v>31</v>
      </c>
      <c r="W32" s="39">
        <v>44447</v>
      </c>
      <c r="X32" s="3">
        <v>45400</v>
      </c>
      <c r="Y32" s="2" t="s">
        <v>517</v>
      </c>
      <c r="Z32" s="33" t="s">
        <v>720</v>
      </c>
      <c r="AA32" s="7" t="s">
        <v>423</v>
      </c>
      <c r="AB32" s="3">
        <v>45402</v>
      </c>
      <c r="AC32" s="2" t="s">
        <v>28</v>
      </c>
      <c r="AD32" s="3">
        <v>45436</v>
      </c>
      <c r="AE32" s="2" t="s">
        <v>105</v>
      </c>
      <c r="AF32" s="2" t="s">
        <v>105</v>
      </c>
      <c r="AG32" s="49"/>
      <c r="AH32" s="3">
        <v>45772</v>
      </c>
      <c r="AI32" s="3" t="s">
        <v>655</v>
      </c>
      <c r="AJ32" s="3"/>
      <c r="AK32" s="3"/>
      <c r="AL32" s="3"/>
      <c r="AM32" s="3"/>
      <c r="AN32" s="3"/>
    </row>
    <row r="33" spans="1:40" ht="75" x14ac:dyDescent="0.25">
      <c r="A33" s="2" t="s">
        <v>426</v>
      </c>
      <c r="B33" s="2" t="s">
        <v>721</v>
      </c>
      <c r="C33" s="2" t="s">
        <v>722</v>
      </c>
      <c r="D33" s="2" t="s">
        <v>723</v>
      </c>
      <c r="E33" s="2" t="s">
        <v>724</v>
      </c>
      <c r="F33" s="2" t="s">
        <v>725</v>
      </c>
      <c r="G33" s="3" t="s">
        <v>565</v>
      </c>
      <c r="H33" s="3" t="s">
        <v>558</v>
      </c>
      <c r="I33" s="3" t="s">
        <v>554</v>
      </c>
      <c r="J33" s="3">
        <v>45279</v>
      </c>
      <c r="K33" s="3">
        <v>45280</v>
      </c>
      <c r="L33" s="2" t="s">
        <v>726</v>
      </c>
      <c r="M33" s="3" t="s">
        <v>427</v>
      </c>
      <c r="N33" s="2" t="s">
        <v>140</v>
      </c>
      <c r="O33" s="2">
        <v>10</v>
      </c>
      <c r="P33" s="2">
        <v>2023</v>
      </c>
      <c r="Q33" s="2"/>
      <c r="R33" s="2" t="s">
        <v>727</v>
      </c>
      <c r="S33" s="2" t="s">
        <v>28</v>
      </c>
      <c r="T33" s="2" t="s">
        <v>31</v>
      </c>
      <c r="U33" s="2" t="s">
        <v>389</v>
      </c>
      <c r="V33" s="2" t="s">
        <v>31</v>
      </c>
      <c r="W33" s="3"/>
      <c r="X33" s="3"/>
      <c r="Y33" s="2" t="s">
        <v>389</v>
      </c>
      <c r="Z33" s="3"/>
      <c r="AA33" s="2"/>
      <c r="AB33" s="2"/>
      <c r="AC33" s="2"/>
      <c r="AD33" s="3"/>
      <c r="AE33" s="2"/>
      <c r="AF33" s="2"/>
      <c r="AG33" s="49"/>
      <c r="AH33" s="3"/>
      <c r="AI33" s="3"/>
      <c r="AJ33" s="3"/>
      <c r="AK33" s="3"/>
      <c r="AL33" s="3"/>
      <c r="AM33" s="3"/>
      <c r="AN33" s="3"/>
    </row>
    <row r="34" spans="1:40" ht="75" x14ac:dyDescent="0.25">
      <c r="A34" s="2" t="s">
        <v>434</v>
      </c>
      <c r="B34" s="2" t="s">
        <v>728</v>
      </c>
      <c r="C34" s="2" t="s">
        <v>437</v>
      </c>
      <c r="D34" s="2" t="s">
        <v>438</v>
      </c>
      <c r="E34" s="2" t="s">
        <v>729</v>
      </c>
      <c r="F34" s="2" t="s">
        <v>440</v>
      </c>
      <c r="G34" s="3" t="s">
        <v>558</v>
      </c>
      <c r="H34" s="3" t="s">
        <v>565</v>
      </c>
      <c r="I34" s="3" t="s">
        <v>307</v>
      </c>
      <c r="J34" s="3">
        <v>45309</v>
      </c>
      <c r="K34" s="3">
        <v>45364</v>
      </c>
      <c r="L34" s="2" t="s">
        <v>730</v>
      </c>
      <c r="M34" s="3" t="s">
        <v>435</v>
      </c>
      <c r="N34" s="2" t="s">
        <v>129</v>
      </c>
      <c r="O34" s="2">
        <v>1</v>
      </c>
      <c r="P34" s="2">
        <v>2024</v>
      </c>
      <c r="Q34" s="2" t="s">
        <v>28</v>
      </c>
      <c r="R34" s="2" t="s">
        <v>731</v>
      </c>
      <c r="S34" s="2" t="s">
        <v>28</v>
      </c>
      <c r="T34" s="2" t="s">
        <v>31</v>
      </c>
      <c r="U34" s="2" t="s">
        <v>145</v>
      </c>
      <c r="V34" s="2" t="s">
        <v>31</v>
      </c>
      <c r="W34" s="3"/>
      <c r="X34" s="3"/>
      <c r="Y34" s="2" t="s">
        <v>145</v>
      </c>
      <c r="Z34" s="3"/>
      <c r="AA34" s="2"/>
      <c r="AB34" s="2"/>
      <c r="AC34" s="2"/>
      <c r="AD34" s="3"/>
      <c r="AE34" s="2"/>
      <c r="AF34" s="2"/>
      <c r="AG34" s="49"/>
      <c r="AH34" s="3"/>
      <c r="AI34" s="3"/>
      <c r="AJ34" s="3"/>
      <c r="AK34" s="3"/>
      <c r="AL34" s="3"/>
      <c r="AM34" s="3"/>
      <c r="AN34" s="3"/>
    </row>
    <row r="35" spans="1:40" ht="75" x14ac:dyDescent="0.25">
      <c r="A35" s="2" t="s">
        <v>445</v>
      </c>
      <c r="B35" s="2" t="s">
        <v>732</v>
      </c>
      <c r="C35" s="2" t="s">
        <v>733</v>
      </c>
      <c r="D35" s="2" t="s">
        <v>448</v>
      </c>
      <c r="E35" s="2" t="s">
        <v>734</v>
      </c>
      <c r="F35" s="2" t="s">
        <v>735</v>
      </c>
      <c r="G35" s="3" t="s">
        <v>558</v>
      </c>
      <c r="H35" s="3" t="s">
        <v>565</v>
      </c>
      <c r="I35" s="3" t="s">
        <v>684</v>
      </c>
      <c r="J35" s="3">
        <v>45321</v>
      </c>
      <c r="K35" s="3">
        <v>45483</v>
      </c>
      <c r="L35" s="2" t="s">
        <v>736</v>
      </c>
      <c r="M35" s="3" t="s">
        <v>446</v>
      </c>
      <c r="N35" s="2" t="s">
        <v>140</v>
      </c>
      <c r="O35" s="2">
        <v>3</v>
      </c>
      <c r="P35" s="2">
        <v>2024</v>
      </c>
      <c r="Q35" s="2"/>
      <c r="R35" s="2" t="s">
        <v>737</v>
      </c>
      <c r="S35" s="2" t="s">
        <v>31</v>
      </c>
      <c r="T35" s="2" t="s">
        <v>31</v>
      </c>
      <c r="U35" s="2" t="s">
        <v>389</v>
      </c>
      <c r="V35" s="2" t="s">
        <v>31</v>
      </c>
      <c r="W35" s="3"/>
      <c r="X35" s="3"/>
      <c r="Y35" s="2" t="s">
        <v>389</v>
      </c>
      <c r="Z35" s="3"/>
      <c r="AA35" s="2"/>
      <c r="AB35" s="2"/>
      <c r="AC35" s="2"/>
      <c r="AD35" s="3"/>
      <c r="AE35" s="2"/>
      <c r="AF35" s="2"/>
      <c r="AG35" s="49"/>
      <c r="AH35" s="3"/>
      <c r="AI35" s="3"/>
      <c r="AJ35" s="3"/>
      <c r="AK35" s="3"/>
      <c r="AL35" s="3"/>
      <c r="AM35" s="3"/>
      <c r="AN35" s="3"/>
    </row>
    <row r="36" spans="1:40" ht="60" x14ac:dyDescent="0.25">
      <c r="A36" s="2" t="s">
        <v>451</v>
      </c>
      <c r="B36" s="2" t="s">
        <v>738</v>
      </c>
      <c r="C36" s="2" t="s">
        <v>739</v>
      </c>
      <c r="D36" s="2" t="s">
        <v>455</v>
      </c>
      <c r="E36" s="2" t="s">
        <v>740</v>
      </c>
      <c r="F36" s="2" t="s">
        <v>741</v>
      </c>
      <c r="G36" s="3" t="s">
        <v>565</v>
      </c>
      <c r="H36" s="3" t="s">
        <v>558</v>
      </c>
      <c r="I36" s="3" t="s">
        <v>307</v>
      </c>
      <c r="J36" s="3">
        <v>45327</v>
      </c>
      <c r="K36" s="3">
        <v>45897</v>
      </c>
      <c r="L36" s="2" t="s">
        <v>742</v>
      </c>
      <c r="M36" s="29" t="s">
        <v>452</v>
      </c>
      <c r="N36" s="2" t="s">
        <v>453</v>
      </c>
      <c r="O36" s="2">
        <v>3</v>
      </c>
      <c r="P36" s="2">
        <v>2025</v>
      </c>
      <c r="Q36" s="2"/>
      <c r="R36" s="2" t="s">
        <v>743</v>
      </c>
      <c r="S36" s="2" t="s">
        <v>31</v>
      </c>
      <c r="T36" s="2" t="s">
        <v>31</v>
      </c>
      <c r="U36" s="2" t="s">
        <v>517</v>
      </c>
      <c r="V36" s="2" t="s">
        <v>31</v>
      </c>
      <c r="W36" s="3"/>
      <c r="X36" s="3"/>
      <c r="Y36" s="2" t="s">
        <v>517</v>
      </c>
      <c r="Z36" s="3"/>
      <c r="AA36" s="2"/>
      <c r="AB36" s="2"/>
      <c r="AC36" s="2"/>
      <c r="AD36" s="3"/>
      <c r="AE36" s="2"/>
      <c r="AF36" s="2"/>
      <c r="AG36" s="49"/>
      <c r="AH36" s="3"/>
      <c r="AI36" s="3"/>
      <c r="AJ36" s="3"/>
      <c r="AK36" s="3"/>
      <c r="AL36" s="3"/>
      <c r="AM36" s="3"/>
      <c r="AN36" s="3"/>
    </row>
    <row r="37" spans="1:40" ht="90" x14ac:dyDescent="0.25">
      <c r="A37" s="2" t="s">
        <v>460</v>
      </c>
      <c r="B37" s="2" t="s">
        <v>462</v>
      </c>
      <c r="C37" s="2" t="s">
        <v>744</v>
      </c>
      <c r="D37" s="2" t="s">
        <v>464</v>
      </c>
      <c r="E37" s="2" t="s">
        <v>745</v>
      </c>
      <c r="F37" s="2" t="s">
        <v>746</v>
      </c>
      <c r="G37" s="3" t="s">
        <v>34</v>
      </c>
      <c r="H37" s="3" t="s">
        <v>12</v>
      </c>
      <c r="I37" s="3"/>
      <c r="J37" s="3">
        <v>45274</v>
      </c>
      <c r="K37" s="3">
        <v>45275</v>
      </c>
      <c r="L37" s="2" t="s">
        <v>100</v>
      </c>
      <c r="M37" s="3" t="s">
        <v>747</v>
      </c>
      <c r="N37" s="2" t="s">
        <v>168</v>
      </c>
      <c r="O37" s="2">
        <v>11</v>
      </c>
      <c r="P37" s="2">
        <v>2023</v>
      </c>
      <c r="Q37" s="2" t="s">
        <v>28</v>
      </c>
      <c r="R37" s="2" t="s">
        <v>748</v>
      </c>
      <c r="S37" s="2" t="s">
        <v>28</v>
      </c>
      <c r="T37" s="2" t="s">
        <v>31</v>
      </c>
      <c r="U37" s="2" t="s">
        <v>517</v>
      </c>
      <c r="V37" s="2" t="s">
        <v>31</v>
      </c>
      <c r="W37" s="3">
        <v>45422</v>
      </c>
      <c r="X37" s="3">
        <v>45631</v>
      </c>
      <c r="Y37" s="2" t="s">
        <v>517</v>
      </c>
      <c r="Z37" s="33" t="s">
        <v>749</v>
      </c>
      <c r="AA37" s="7" t="s">
        <v>750</v>
      </c>
      <c r="AB37" s="3">
        <v>45689</v>
      </c>
      <c r="AC37" s="2" t="s">
        <v>28</v>
      </c>
      <c r="AD37" s="3">
        <v>45685</v>
      </c>
      <c r="AE37" s="2" t="s">
        <v>28</v>
      </c>
      <c r="AF37" s="2" t="s">
        <v>28</v>
      </c>
      <c r="AG37" s="49"/>
      <c r="AH37" s="3"/>
      <c r="AI37" s="3"/>
      <c r="AJ37" s="3" t="s">
        <v>105</v>
      </c>
      <c r="AK37" s="3">
        <v>45810</v>
      </c>
      <c r="AL37" s="3" t="s">
        <v>124</v>
      </c>
      <c r="AM37" s="3"/>
      <c r="AN37" s="3"/>
    </row>
    <row r="38" spans="1:40" ht="60" x14ac:dyDescent="0.25">
      <c r="A38" s="2" t="s">
        <v>470</v>
      </c>
      <c r="B38" s="2" t="s">
        <v>751</v>
      </c>
      <c r="C38" s="2" t="s">
        <v>105</v>
      </c>
      <c r="D38" s="2" t="s">
        <v>474</v>
      </c>
      <c r="E38" s="2" t="s">
        <v>752</v>
      </c>
      <c r="F38" s="2" t="s">
        <v>753</v>
      </c>
      <c r="G38" s="3" t="s">
        <v>558</v>
      </c>
      <c r="H38" s="3" t="s">
        <v>565</v>
      </c>
      <c r="I38" s="3" t="s">
        <v>684</v>
      </c>
      <c r="J38" s="3">
        <v>45408</v>
      </c>
      <c r="K38" s="3">
        <v>45609</v>
      </c>
      <c r="L38" s="18" t="s">
        <v>754</v>
      </c>
      <c r="M38" s="3" t="s">
        <v>471</v>
      </c>
      <c r="N38" s="2" t="s">
        <v>755</v>
      </c>
      <c r="O38" s="2">
        <v>2</v>
      </c>
      <c r="P38" s="2">
        <v>2024</v>
      </c>
      <c r="Q38" s="2" t="s">
        <v>756</v>
      </c>
      <c r="R38" s="2" t="s">
        <v>757</v>
      </c>
      <c r="S38" s="2" t="s">
        <v>28</v>
      </c>
      <c r="T38" s="2" t="s">
        <v>31</v>
      </c>
      <c r="U38" s="2" t="s">
        <v>636</v>
      </c>
      <c r="V38" s="2" t="s">
        <v>31</v>
      </c>
      <c r="W38" s="3">
        <v>45940</v>
      </c>
      <c r="X38" s="3">
        <v>46035</v>
      </c>
      <c r="Y38" s="2" t="s">
        <v>636</v>
      </c>
      <c r="Z38" s="33" t="s">
        <v>758</v>
      </c>
      <c r="AA38" s="33" t="s">
        <v>759</v>
      </c>
      <c r="AB38" s="3">
        <v>46028</v>
      </c>
      <c r="AC38" s="3" t="s">
        <v>31</v>
      </c>
      <c r="AD38" s="3"/>
      <c r="AE38" s="2"/>
      <c r="AF38" s="2"/>
      <c r="AG38" s="49"/>
      <c r="AH38" s="3"/>
      <c r="AI38" s="3"/>
      <c r="AJ38" s="3"/>
      <c r="AK38" s="3"/>
      <c r="AL38" s="3"/>
      <c r="AM38" s="3"/>
      <c r="AN38" s="3"/>
    </row>
    <row r="39" spans="1:40" ht="45" x14ac:dyDescent="0.25">
      <c r="A39" s="2" t="s">
        <v>489</v>
      </c>
      <c r="B39" s="2" t="s">
        <v>682</v>
      </c>
      <c r="C39" s="2" t="s">
        <v>760</v>
      </c>
      <c r="D39" s="2" t="s">
        <v>321</v>
      </c>
      <c r="E39" s="2" t="s">
        <v>493</v>
      </c>
      <c r="F39" s="2" t="s">
        <v>494</v>
      </c>
      <c r="G39" s="3" t="s">
        <v>558</v>
      </c>
      <c r="H39" s="3" t="s">
        <v>565</v>
      </c>
      <c r="I39" s="3" t="s">
        <v>684</v>
      </c>
      <c r="J39" s="3">
        <v>45460</v>
      </c>
      <c r="K39" s="3">
        <v>45562</v>
      </c>
      <c r="L39" s="2" t="s">
        <v>761</v>
      </c>
      <c r="M39" s="3" t="s">
        <v>490</v>
      </c>
      <c r="N39" s="2" t="s">
        <v>453</v>
      </c>
      <c r="O39" s="2">
        <v>7</v>
      </c>
      <c r="P39" s="2">
        <v>2024</v>
      </c>
      <c r="Q39" s="2" t="s">
        <v>31</v>
      </c>
      <c r="R39" s="2" t="s">
        <v>762</v>
      </c>
      <c r="S39" s="2" t="s">
        <v>31</v>
      </c>
      <c r="T39" s="2" t="s">
        <v>31</v>
      </c>
      <c r="U39" s="2" t="s">
        <v>517</v>
      </c>
      <c r="V39" s="2" t="s">
        <v>31</v>
      </c>
      <c r="W39" s="3">
        <v>45775</v>
      </c>
      <c r="X39" s="3"/>
      <c r="Y39" s="2" t="s">
        <v>517</v>
      </c>
      <c r="Z39" s="48" t="s">
        <v>763</v>
      </c>
      <c r="AA39" s="3"/>
      <c r="AB39" s="3"/>
      <c r="AC39" s="3"/>
      <c r="AD39" s="3"/>
      <c r="AE39" s="2"/>
      <c r="AF39" s="2"/>
      <c r="AG39" s="49"/>
      <c r="AH39" s="3"/>
      <c r="AI39" s="3"/>
      <c r="AJ39" s="3"/>
      <c r="AK39" s="3"/>
      <c r="AL39" s="3"/>
      <c r="AM39" s="3"/>
      <c r="AN39" s="3"/>
    </row>
    <row r="40" spans="1:40" ht="45" x14ac:dyDescent="0.25">
      <c r="A40" s="2" t="s">
        <v>497</v>
      </c>
      <c r="B40" s="3" t="s">
        <v>764</v>
      </c>
      <c r="C40" s="3" t="s">
        <v>765</v>
      </c>
      <c r="D40" s="2" t="s">
        <v>500</v>
      </c>
      <c r="E40" s="2" t="s">
        <v>766</v>
      </c>
      <c r="F40" s="2" t="s">
        <v>502</v>
      </c>
      <c r="G40" s="3" t="s">
        <v>558</v>
      </c>
      <c r="H40" s="3" t="s">
        <v>565</v>
      </c>
      <c r="I40" s="3" t="s">
        <v>684</v>
      </c>
      <c r="J40" s="3">
        <v>45460</v>
      </c>
      <c r="K40" s="3">
        <v>45687</v>
      </c>
      <c r="L40" s="18" t="s">
        <v>767</v>
      </c>
      <c r="M40" s="3" t="s">
        <v>498</v>
      </c>
      <c r="N40" s="3" t="s">
        <v>453</v>
      </c>
      <c r="O40" s="2">
        <v>2</v>
      </c>
      <c r="P40" s="2">
        <v>2025</v>
      </c>
      <c r="Q40" s="2" t="s">
        <v>28</v>
      </c>
      <c r="R40" s="2" t="s">
        <v>762</v>
      </c>
      <c r="S40" s="2" t="s">
        <v>31</v>
      </c>
      <c r="T40" s="2" t="s">
        <v>31</v>
      </c>
      <c r="U40" s="2" t="s">
        <v>517</v>
      </c>
      <c r="V40" s="2" t="s">
        <v>31</v>
      </c>
      <c r="W40" s="3">
        <v>45775</v>
      </c>
      <c r="X40" s="3"/>
      <c r="Y40" s="2" t="s">
        <v>517</v>
      </c>
      <c r="Z40" s="48" t="s">
        <v>763</v>
      </c>
      <c r="AA40" s="3"/>
      <c r="AB40" s="3"/>
      <c r="AC40" s="3"/>
      <c r="AD40" s="3"/>
      <c r="AE40" s="2"/>
      <c r="AF40" s="2"/>
      <c r="AG40" s="49"/>
      <c r="AH40" s="3"/>
      <c r="AI40" s="3"/>
      <c r="AJ40" s="3"/>
      <c r="AK40" s="3"/>
      <c r="AL40" s="3"/>
      <c r="AM40" s="3"/>
      <c r="AN40" s="3"/>
    </row>
    <row r="41" spans="1:40" ht="30" x14ac:dyDescent="0.25">
      <c r="A41" s="2" t="s">
        <v>525</v>
      </c>
      <c r="B41" s="3" t="s">
        <v>768</v>
      </c>
      <c r="C41" s="3" t="s">
        <v>769</v>
      </c>
      <c r="D41" s="2" t="s">
        <v>301</v>
      </c>
      <c r="E41" s="2" t="s">
        <v>770</v>
      </c>
      <c r="F41" s="2" t="s">
        <v>771</v>
      </c>
      <c r="G41" s="3" t="s">
        <v>558</v>
      </c>
      <c r="H41" s="3" t="s">
        <v>565</v>
      </c>
      <c r="I41" s="3" t="s">
        <v>684</v>
      </c>
      <c r="J41" s="3">
        <v>45757</v>
      </c>
      <c r="K41" s="3">
        <v>45804</v>
      </c>
      <c r="L41" s="18" t="s">
        <v>772</v>
      </c>
      <c r="M41" s="3" t="s">
        <v>513</v>
      </c>
      <c r="N41" s="3" t="s">
        <v>773</v>
      </c>
      <c r="O41" s="2">
        <v>6</v>
      </c>
      <c r="P41" s="2">
        <v>2025</v>
      </c>
      <c r="Q41" s="2" t="s">
        <v>756</v>
      </c>
      <c r="R41" s="2" t="s">
        <v>774</v>
      </c>
      <c r="S41" s="2" t="s">
        <v>28</v>
      </c>
      <c r="T41" s="2" t="s">
        <v>31</v>
      </c>
      <c r="U41" s="2" t="s">
        <v>517</v>
      </c>
      <c r="V41" s="2" t="s">
        <v>31</v>
      </c>
      <c r="W41" s="3">
        <v>45898</v>
      </c>
      <c r="X41" s="3"/>
      <c r="Y41" s="2" t="s">
        <v>517</v>
      </c>
      <c r="Z41" s="48" t="s">
        <v>775</v>
      </c>
      <c r="AA41" s="3"/>
      <c r="AB41" s="3"/>
      <c r="AC41" s="3"/>
      <c r="AD41" s="3"/>
      <c r="AE41" s="2"/>
      <c r="AF41" s="2"/>
      <c r="AG41" s="49"/>
      <c r="AH41" s="3"/>
      <c r="AI41" s="3"/>
      <c r="AJ41" s="3"/>
      <c r="AK41" s="3"/>
      <c r="AL41" s="3"/>
      <c r="AM41" s="3"/>
      <c r="AN41" s="3"/>
    </row>
    <row r="42" spans="1:40" ht="45" x14ac:dyDescent="0.25">
      <c r="A42" s="3" t="s">
        <v>531</v>
      </c>
      <c r="B42" s="3" t="s">
        <v>776</v>
      </c>
      <c r="C42" s="3" t="s">
        <v>777</v>
      </c>
      <c r="D42" s="3" t="s">
        <v>778</v>
      </c>
      <c r="E42" s="3" t="s">
        <v>779</v>
      </c>
      <c r="F42" s="2" t="s">
        <v>780</v>
      </c>
      <c r="G42" s="3" t="s">
        <v>565</v>
      </c>
      <c r="H42" s="3" t="s">
        <v>558</v>
      </c>
      <c r="I42" s="3" t="s">
        <v>684</v>
      </c>
      <c r="J42" s="3">
        <v>45789</v>
      </c>
      <c r="K42" s="3">
        <v>45901</v>
      </c>
      <c r="L42" s="18" t="s">
        <v>781</v>
      </c>
      <c r="M42" s="3" t="s">
        <v>782</v>
      </c>
      <c r="N42" s="3" t="s">
        <v>129</v>
      </c>
      <c r="O42" s="2">
        <v>12</v>
      </c>
      <c r="P42" s="2">
        <v>2025</v>
      </c>
      <c r="Q42" s="2" t="s">
        <v>28</v>
      </c>
      <c r="R42" s="2" t="s">
        <v>783</v>
      </c>
      <c r="S42" s="2" t="s">
        <v>28</v>
      </c>
      <c r="T42" s="2" t="s">
        <v>28</v>
      </c>
      <c r="U42" s="2" t="s">
        <v>517</v>
      </c>
      <c r="V42" s="2" t="s">
        <v>28</v>
      </c>
      <c r="W42" s="3" t="s">
        <v>105</v>
      </c>
      <c r="X42" s="3" t="s">
        <v>105</v>
      </c>
      <c r="Y42" s="2" t="s">
        <v>517</v>
      </c>
      <c r="Z42" s="3"/>
      <c r="AA42" s="3"/>
      <c r="AB42" s="3"/>
      <c r="AC42" s="3"/>
      <c r="AD42" s="3"/>
      <c r="AE42" s="2"/>
      <c r="AF42" s="2"/>
      <c r="AG42" s="49"/>
      <c r="AH42" s="3"/>
      <c r="AI42" s="3"/>
      <c r="AJ42" s="3"/>
      <c r="AK42" s="3"/>
      <c r="AL42" s="3"/>
      <c r="AM42" s="3"/>
      <c r="AN42" s="3"/>
    </row>
    <row r="43" spans="1:40" ht="56.25" customHeight="1" x14ac:dyDescent="0.25">
      <c r="A43" s="3" t="s">
        <v>530</v>
      </c>
      <c r="B43" s="3" t="s">
        <v>784</v>
      </c>
      <c r="C43" s="3" t="s">
        <v>105</v>
      </c>
      <c r="D43" s="3" t="s">
        <v>785</v>
      </c>
      <c r="E43" s="3" t="s">
        <v>105</v>
      </c>
      <c r="F43" s="2" t="s">
        <v>105</v>
      </c>
      <c r="G43" s="3" t="s">
        <v>558</v>
      </c>
      <c r="H43" s="3" t="s">
        <v>565</v>
      </c>
      <c r="I43" s="3" t="s">
        <v>684</v>
      </c>
      <c r="J43" s="3">
        <v>45821</v>
      </c>
      <c r="K43" s="3">
        <v>45867</v>
      </c>
      <c r="L43" s="18" t="s">
        <v>786</v>
      </c>
      <c r="M43" s="3" t="s">
        <v>787</v>
      </c>
      <c r="N43" s="3" t="s">
        <v>788</v>
      </c>
      <c r="O43" s="2">
        <v>11</v>
      </c>
      <c r="P43" s="2">
        <v>2025</v>
      </c>
      <c r="Q43" s="2" t="s">
        <v>31</v>
      </c>
      <c r="R43" s="2" t="s">
        <v>789</v>
      </c>
      <c r="S43" s="2" t="s">
        <v>31</v>
      </c>
      <c r="T43" s="2" t="s">
        <v>31</v>
      </c>
      <c r="U43" s="2" t="s">
        <v>389</v>
      </c>
      <c r="V43" s="2" t="s">
        <v>31</v>
      </c>
      <c r="W43" s="3"/>
      <c r="X43" s="3"/>
      <c r="Y43" s="2" t="s">
        <v>389</v>
      </c>
      <c r="Z43" s="3"/>
      <c r="AA43" s="3"/>
      <c r="AB43" s="3"/>
      <c r="AC43" s="3"/>
      <c r="AD43" s="3"/>
      <c r="AE43" s="2"/>
      <c r="AF43" s="2"/>
      <c r="AG43" s="49"/>
      <c r="AH43" s="3"/>
      <c r="AI43" s="3"/>
      <c r="AJ43" s="3"/>
      <c r="AK43" s="3"/>
      <c r="AL43" s="3"/>
      <c r="AM43" s="3"/>
      <c r="AN43" s="3"/>
    </row>
    <row r="44" spans="1:40" ht="60" x14ac:dyDescent="0.25">
      <c r="A44" s="3" t="s">
        <v>532</v>
      </c>
      <c r="B44" s="3" t="s">
        <v>790</v>
      </c>
      <c r="C44" s="3" t="s">
        <v>105</v>
      </c>
      <c r="D44" s="3" t="s">
        <v>791</v>
      </c>
      <c r="E44" s="3" t="s">
        <v>792</v>
      </c>
      <c r="F44" s="2" t="s">
        <v>793</v>
      </c>
      <c r="G44" s="3" t="s">
        <v>558</v>
      </c>
      <c r="H44" s="3" t="s">
        <v>565</v>
      </c>
      <c r="I44" s="3" t="s">
        <v>684</v>
      </c>
      <c r="J44" s="3">
        <v>45806</v>
      </c>
      <c r="K44" s="3">
        <v>46035</v>
      </c>
      <c r="L44" s="18" t="s">
        <v>794</v>
      </c>
      <c r="M44" s="3" t="s">
        <v>795</v>
      </c>
      <c r="N44" s="3" t="s">
        <v>796</v>
      </c>
      <c r="O44" s="2">
        <v>13</v>
      </c>
      <c r="P44" s="2">
        <v>2025</v>
      </c>
      <c r="Q44" s="2" t="s">
        <v>31</v>
      </c>
      <c r="R44" s="2" t="s">
        <v>797</v>
      </c>
      <c r="S44" s="2" t="s">
        <v>31</v>
      </c>
      <c r="T44" s="2" t="s">
        <v>31</v>
      </c>
      <c r="U44" s="2" t="s">
        <v>145</v>
      </c>
      <c r="V44" s="2" t="s">
        <v>31</v>
      </c>
      <c r="W44" s="3"/>
      <c r="X44" s="3"/>
      <c r="Y44" s="2" t="s">
        <v>145</v>
      </c>
      <c r="Z44" s="3"/>
      <c r="AA44" s="3"/>
      <c r="AB44" s="3"/>
      <c r="AC44" s="3"/>
      <c r="AD44" s="3"/>
      <c r="AE44" s="2"/>
      <c r="AF44" s="2"/>
      <c r="AG44" s="49"/>
      <c r="AH44" s="3"/>
      <c r="AI44" s="3"/>
      <c r="AJ44" s="3"/>
      <c r="AK44" s="3"/>
      <c r="AL44" s="3"/>
      <c r="AM44" s="3"/>
      <c r="AN44" s="3"/>
    </row>
    <row r="45" spans="1:40" ht="45" x14ac:dyDescent="0.25">
      <c r="A45" s="3" t="s">
        <v>533</v>
      </c>
      <c r="B45" s="3" t="s">
        <v>798</v>
      </c>
      <c r="C45" s="3" t="s">
        <v>799</v>
      </c>
      <c r="D45" s="3" t="s">
        <v>800</v>
      </c>
      <c r="E45" s="3" t="s">
        <v>740</v>
      </c>
      <c r="F45" s="2" t="s">
        <v>801</v>
      </c>
      <c r="G45" s="3" t="s">
        <v>565</v>
      </c>
      <c r="H45" s="3" t="s">
        <v>558</v>
      </c>
      <c r="I45" s="3" t="s">
        <v>684</v>
      </c>
      <c r="J45" s="3">
        <v>45929</v>
      </c>
      <c r="K45" s="3">
        <v>45959</v>
      </c>
      <c r="L45" s="18" t="s">
        <v>802</v>
      </c>
      <c r="M45" s="3" t="s">
        <v>586</v>
      </c>
      <c r="N45" s="3" t="s">
        <v>453</v>
      </c>
      <c r="O45" s="2">
        <v>14</v>
      </c>
      <c r="P45" s="2">
        <v>2025</v>
      </c>
      <c r="Q45" s="2" t="s">
        <v>31</v>
      </c>
      <c r="R45" s="2" t="s">
        <v>803</v>
      </c>
      <c r="S45" s="2" t="s">
        <v>31</v>
      </c>
      <c r="T45" s="2" t="s">
        <v>31</v>
      </c>
      <c r="U45" s="2" t="s">
        <v>389</v>
      </c>
      <c r="V45" s="2" t="s">
        <v>31</v>
      </c>
      <c r="W45" s="3"/>
      <c r="X45" s="3"/>
      <c r="Y45" s="2" t="s">
        <v>389</v>
      </c>
      <c r="Z45" s="3"/>
      <c r="AA45" s="3"/>
      <c r="AB45" s="3"/>
      <c r="AC45" s="3"/>
      <c r="AD45" s="3"/>
      <c r="AE45" s="2"/>
      <c r="AF45" s="2"/>
      <c r="AG45" s="49"/>
      <c r="AH45" s="3"/>
      <c r="AI45" s="3"/>
      <c r="AJ45" s="3"/>
      <c r="AK45" s="3"/>
      <c r="AL45" s="3"/>
      <c r="AM45" s="3"/>
      <c r="AN45" s="3"/>
    </row>
    <row r="46" spans="1:40" ht="60" x14ac:dyDescent="0.25">
      <c r="A46" s="3" t="s">
        <v>535</v>
      </c>
      <c r="B46" s="3" t="s">
        <v>804</v>
      </c>
      <c r="C46" s="3" t="s">
        <v>805</v>
      </c>
      <c r="D46" s="3" t="s">
        <v>806</v>
      </c>
      <c r="E46" s="3" t="s">
        <v>807</v>
      </c>
      <c r="F46" s="2" t="s">
        <v>808</v>
      </c>
      <c r="G46" s="3" t="s">
        <v>565</v>
      </c>
      <c r="H46" s="3" t="s">
        <v>558</v>
      </c>
      <c r="I46" s="3" t="s">
        <v>554</v>
      </c>
      <c r="J46" s="3">
        <v>45939</v>
      </c>
      <c r="K46" s="3">
        <v>45992</v>
      </c>
      <c r="L46" s="18" t="s">
        <v>809</v>
      </c>
      <c r="M46" s="3" t="s">
        <v>563</v>
      </c>
      <c r="N46" s="3" t="s">
        <v>140</v>
      </c>
      <c r="O46" s="2">
        <v>16</v>
      </c>
      <c r="P46" s="2">
        <v>2025</v>
      </c>
      <c r="Q46" s="2" t="s">
        <v>28</v>
      </c>
      <c r="R46" s="2" t="s">
        <v>810</v>
      </c>
      <c r="S46" s="2" t="s">
        <v>28</v>
      </c>
      <c r="T46" s="2" t="s">
        <v>31</v>
      </c>
      <c r="U46" s="2" t="s">
        <v>109</v>
      </c>
      <c r="V46" s="2" t="s">
        <v>31</v>
      </c>
      <c r="W46" s="3"/>
      <c r="X46" s="3"/>
      <c r="Y46" s="2" t="s">
        <v>109</v>
      </c>
      <c r="Z46" s="3"/>
      <c r="AA46" s="3"/>
      <c r="AB46" s="3"/>
      <c r="AC46" s="3"/>
      <c r="AD46" s="3"/>
      <c r="AE46" s="2"/>
      <c r="AF46" s="2"/>
      <c r="AG46" s="49"/>
      <c r="AH46" s="3"/>
      <c r="AI46" s="3"/>
      <c r="AJ46" s="3"/>
      <c r="AK46" s="3"/>
      <c r="AL46" s="3"/>
      <c r="AM46" s="3"/>
      <c r="AN46" s="3"/>
    </row>
    <row r="47" spans="1:40" ht="45" x14ac:dyDescent="0.25">
      <c r="A47" s="3" t="s">
        <v>537</v>
      </c>
      <c r="B47" s="3" t="s">
        <v>811</v>
      </c>
      <c r="C47" s="3" t="s">
        <v>812</v>
      </c>
      <c r="D47" s="3" t="s">
        <v>813</v>
      </c>
      <c r="E47" s="3" t="s">
        <v>814</v>
      </c>
      <c r="F47" s="3" t="s">
        <v>815</v>
      </c>
      <c r="G47" s="3" t="s">
        <v>558</v>
      </c>
      <c r="H47" s="3" t="s">
        <v>565</v>
      </c>
      <c r="I47" s="3" t="s">
        <v>554</v>
      </c>
      <c r="J47" s="3">
        <v>45966</v>
      </c>
      <c r="K47" s="3">
        <v>45697</v>
      </c>
      <c r="L47" s="18" t="s">
        <v>816</v>
      </c>
      <c r="M47" s="3" t="s">
        <v>817</v>
      </c>
      <c r="N47" s="3" t="s">
        <v>818</v>
      </c>
      <c r="O47" s="2">
        <v>18</v>
      </c>
      <c r="P47" s="2">
        <v>2025</v>
      </c>
      <c r="Q47" s="2" t="s">
        <v>756</v>
      </c>
      <c r="R47" s="2" t="s">
        <v>819</v>
      </c>
      <c r="S47" s="2" t="s">
        <v>28</v>
      </c>
      <c r="T47" s="2"/>
      <c r="U47" s="2" t="s">
        <v>145</v>
      </c>
      <c r="V47" s="2"/>
      <c r="W47" s="3"/>
      <c r="X47" s="3"/>
      <c r="Y47" s="2" t="s">
        <v>145</v>
      </c>
      <c r="Z47" s="3"/>
      <c r="AA47" s="3"/>
      <c r="AB47" s="3"/>
      <c r="AC47" s="3"/>
      <c r="AD47" s="3"/>
      <c r="AE47" s="2"/>
      <c r="AF47" s="2"/>
      <c r="AG47" s="49"/>
      <c r="AH47" s="3"/>
      <c r="AI47" s="3"/>
      <c r="AJ47" s="3"/>
      <c r="AK47" s="3"/>
      <c r="AL47" s="3"/>
      <c r="AM47" s="3"/>
      <c r="AN47" s="3"/>
    </row>
    <row r="48" spans="1:40" ht="45" x14ac:dyDescent="0.25">
      <c r="A48" s="3" t="s">
        <v>538</v>
      </c>
      <c r="B48" s="3" t="s">
        <v>820</v>
      </c>
      <c r="C48" s="3" t="s">
        <v>821</v>
      </c>
      <c r="D48" s="3" t="s">
        <v>822</v>
      </c>
      <c r="E48" s="3" t="s">
        <v>823</v>
      </c>
      <c r="F48" s="2" t="s">
        <v>820</v>
      </c>
      <c r="G48" s="3" t="s">
        <v>558</v>
      </c>
      <c r="H48" s="3" t="s">
        <v>565</v>
      </c>
      <c r="I48" s="3" t="s">
        <v>684</v>
      </c>
      <c r="J48" s="3">
        <v>45971</v>
      </c>
      <c r="K48" s="3">
        <v>45697</v>
      </c>
      <c r="L48" s="18" t="s">
        <v>824</v>
      </c>
      <c r="M48" s="3" t="s">
        <v>590</v>
      </c>
      <c r="N48" s="3" t="s">
        <v>491</v>
      </c>
      <c r="O48" s="2">
        <v>3</v>
      </c>
      <c r="P48" s="2">
        <v>2026</v>
      </c>
      <c r="Q48" s="2" t="s">
        <v>28</v>
      </c>
      <c r="R48" s="2" t="s">
        <v>825</v>
      </c>
      <c r="S48" s="2" t="s">
        <v>31</v>
      </c>
      <c r="T48" s="2"/>
      <c r="U48" s="2" t="s">
        <v>145</v>
      </c>
      <c r="V48" s="2"/>
      <c r="W48" s="3"/>
      <c r="X48" s="3"/>
      <c r="Y48" s="2" t="s">
        <v>145</v>
      </c>
      <c r="Z48" s="3"/>
      <c r="AA48" s="3"/>
      <c r="AB48" s="3"/>
      <c r="AC48" s="3"/>
      <c r="AD48" s="3"/>
      <c r="AE48" s="2"/>
      <c r="AF48" s="2"/>
      <c r="AG48" s="49"/>
      <c r="AH48" s="3"/>
      <c r="AI48" s="3"/>
      <c r="AJ48" s="3"/>
      <c r="AK48" s="3"/>
      <c r="AL48" s="3"/>
      <c r="AM48" s="3"/>
      <c r="AN48" s="3"/>
    </row>
    <row r="49" spans="1:40" ht="60" x14ac:dyDescent="0.25">
      <c r="A49" s="3" t="s">
        <v>541</v>
      </c>
      <c r="B49" s="3" t="s">
        <v>826</v>
      </c>
      <c r="C49" s="3" t="s">
        <v>827</v>
      </c>
      <c r="D49" s="3" t="s">
        <v>828</v>
      </c>
      <c r="E49" s="3" t="s">
        <v>829</v>
      </c>
      <c r="F49" s="2" t="s">
        <v>830</v>
      </c>
      <c r="G49" s="3" t="s">
        <v>558</v>
      </c>
      <c r="H49" s="3" t="s">
        <v>565</v>
      </c>
      <c r="I49" s="3" t="s">
        <v>684</v>
      </c>
      <c r="J49" s="3">
        <v>45989</v>
      </c>
      <c r="K49" s="3">
        <v>46072</v>
      </c>
      <c r="L49" s="18" t="s">
        <v>831</v>
      </c>
      <c r="M49" s="3" t="s">
        <v>832</v>
      </c>
      <c r="N49" s="3" t="s">
        <v>140</v>
      </c>
      <c r="O49" s="2">
        <v>1</v>
      </c>
      <c r="P49" s="2">
        <v>2026</v>
      </c>
      <c r="Q49" s="2"/>
      <c r="R49" s="2" t="s">
        <v>833</v>
      </c>
      <c r="S49" s="2" t="s">
        <v>28</v>
      </c>
      <c r="T49" s="2"/>
      <c r="U49" s="2" t="s">
        <v>636</v>
      </c>
      <c r="V49" s="2"/>
      <c r="W49" s="3"/>
      <c r="X49" s="3"/>
      <c r="Y49" s="2" t="s">
        <v>636</v>
      </c>
      <c r="Z49" s="3"/>
      <c r="AA49" s="3"/>
      <c r="AB49" s="3"/>
      <c r="AC49" s="3"/>
      <c r="AD49" s="3"/>
      <c r="AE49" s="2"/>
      <c r="AF49" s="2"/>
      <c r="AG49" s="49"/>
      <c r="AH49" s="3"/>
      <c r="AI49" s="3"/>
      <c r="AJ49" s="3"/>
      <c r="AK49" s="3"/>
      <c r="AL49" s="3"/>
      <c r="AM49" s="3"/>
      <c r="AN49" s="3"/>
    </row>
    <row r="50" spans="1:40" ht="45" x14ac:dyDescent="0.25">
      <c r="A50" s="3" t="s">
        <v>542</v>
      </c>
      <c r="B50" s="3" t="s">
        <v>834</v>
      </c>
      <c r="C50" s="3" t="s">
        <v>834</v>
      </c>
      <c r="D50" s="3" t="s">
        <v>835</v>
      </c>
      <c r="E50" s="3" t="s">
        <v>779</v>
      </c>
      <c r="F50" s="2" t="s">
        <v>836</v>
      </c>
      <c r="G50" s="3" t="s">
        <v>558</v>
      </c>
      <c r="H50" s="3" t="s">
        <v>565</v>
      </c>
      <c r="I50" s="3" t="s">
        <v>684</v>
      </c>
      <c r="J50" s="3">
        <v>46058</v>
      </c>
      <c r="K50" s="3"/>
      <c r="L50" s="18" t="s">
        <v>837</v>
      </c>
      <c r="M50" s="47" t="s">
        <v>838</v>
      </c>
      <c r="N50" s="3" t="s">
        <v>129</v>
      </c>
      <c r="O50" s="2">
        <v>2</v>
      </c>
      <c r="P50" s="2">
        <v>2026</v>
      </c>
      <c r="Q50" s="2" t="s">
        <v>28</v>
      </c>
      <c r="R50" s="2" t="s">
        <v>839</v>
      </c>
      <c r="S50" s="2" t="s">
        <v>28</v>
      </c>
      <c r="T50" s="2"/>
      <c r="U50" s="2" t="s">
        <v>145</v>
      </c>
      <c r="V50" s="2"/>
      <c r="W50" s="3"/>
      <c r="X50" s="3"/>
      <c r="Y50" s="2" t="s">
        <v>145</v>
      </c>
      <c r="Z50" s="3"/>
      <c r="AA50" s="3"/>
      <c r="AB50" s="3"/>
      <c r="AC50" s="3"/>
      <c r="AD50" s="3"/>
      <c r="AE50" s="2"/>
      <c r="AF50" s="2"/>
      <c r="AG50" s="49"/>
      <c r="AH50" s="3"/>
      <c r="AI50" s="3"/>
      <c r="AJ50" s="3"/>
      <c r="AK50" s="3"/>
      <c r="AL50" s="3"/>
      <c r="AM50" s="3"/>
      <c r="AN50" s="3"/>
    </row>
    <row r="51" spans="1:40" ht="60" x14ac:dyDescent="0.25">
      <c r="A51" s="3" t="s">
        <v>543</v>
      </c>
      <c r="B51" s="3" t="s">
        <v>601</v>
      </c>
      <c r="C51" s="3" t="s">
        <v>601</v>
      </c>
      <c r="D51" s="3" t="s">
        <v>142</v>
      </c>
      <c r="E51" s="3" t="s">
        <v>807</v>
      </c>
      <c r="F51" s="2" t="s">
        <v>840</v>
      </c>
      <c r="G51" s="3" t="s">
        <v>565</v>
      </c>
      <c r="H51" s="3" t="s">
        <v>558</v>
      </c>
      <c r="I51" s="3" t="s">
        <v>684</v>
      </c>
      <c r="J51" s="3">
        <v>46085</v>
      </c>
      <c r="K51" s="3"/>
      <c r="L51" s="18" t="s">
        <v>841</v>
      </c>
      <c r="M51" s="3"/>
      <c r="N51" s="3" t="s">
        <v>140</v>
      </c>
      <c r="O51" s="2">
        <v>4</v>
      </c>
      <c r="P51" s="2">
        <v>2026</v>
      </c>
      <c r="Q51" s="2" t="s">
        <v>28</v>
      </c>
      <c r="R51" s="2" t="s">
        <v>628</v>
      </c>
      <c r="S51" s="2" t="s">
        <v>28</v>
      </c>
      <c r="T51" s="2" t="s">
        <v>28</v>
      </c>
      <c r="U51" s="2"/>
      <c r="V51" s="2"/>
      <c r="W51" s="3"/>
      <c r="X51" s="3"/>
      <c r="Y51" s="3" t="s">
        <v>145</v>
      </c>
      <c r="Z51" s="3"/>
      <c r="AA51" s="3"/>
      <c r="AB51" s="3"/>
      <c r="AC51" s="3"/>
      <c r="AD51" s="3"/>
      <c r="AE51" s="2"/>
      <c r="AF51" s="2"/>
      <c r="AG51" s="49"/>
      <c r="AH51" s="3"/>
      <c r="AI51" s="3"/>
      <c r="AJ51" s="3"/>
      <c r="AK51" s="3"/>
      <c r="AL51" s="3"/>
      <c r="AM51" s="3"/>
      <c r="AN51" s="3"/>
    </row>
  </sheetData>
  <conditionalFormatting sqref="A2:AN48">
    <cfRule type="expression" dxfId="7" priority="7">
      <formula>$L2="Arquivado"</formula>
    </cfRule>
  </conditionalFormatting>
  <conditionalFormatting sqref="F50">
    <cfRule type="expression" dxfId="6" priority="5">
      <formula>$L50="Arquivado"</formula>
    </cfRule>
  </conditionalFormatting>
  <conditionalFormatting sqref="N50">
    <cfRule type="expression" dxfId="5" priority="4">
      <formula>$L50="Arquivado"</formula>
    </cfRule>
  </conditionalFormatting>
  <conditionalFormatting sqref="U49:U50">
    <cfRule type="expression" dxfId="4" priority="3">
      <formula>$L49="Arquivado"</formula>
    </cfRule>
  </conditionalFormatting>
  <conditionalFormatting sqref="Y49:Y50">
    <cfRule type="expression" dxfId="3" priority="1">
      <formula>$L49="Arquivado"</formula>
    </cfRule>
  </conditionalFormatting>
  <dataValidations count="1">
    <dataValidation allowBlank="1" showInputMessage="1" showErrorMessage="1" sqref="AL1 G1:I1 J18:K18 J1:L17 AC1 AE1 Q1 M1:M40 A2:A41 R1:R51 Y1 D2:E46 C2:C44 B2:B42 J19:L41 AD1:AD51 AH1:AH51 AJ1:AK51 AM1:AN51 F2:F51 N1:P51 W1:X51 S1:V1 Z1:AB51 D47 AG1:AG1048576" xr:uid="{DB47B9E7-96C4-4616-8450-11F5FD078C11}"/>
  </dataValidations>
  <hyperlinks>
    <hyperlink ref="Z2" r:id="rId1" xr:uid="{50B33896-8594-4ECD-8B7C-8E1B7FEDD419}"/>
    <hyperlink ref="Z3" r:id="rId2" xr:uid="{3B42EBE2-835E-4A7C-8FBA-79C2779F284A}"/>
    <hyperlink ref="Z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45AAE07-4503-4CCA-AABD-B4B449F46ECC}"/>
    <hyperlink ref="Z5" r:id="rId4" xr:uid="{01F77A32-EE3A-49E3-B8FE-A1CE1A1EB6CC}"/>
    <hyperlink ref="Z9" r:id="rId5" xr:uid="{3C812F33-CFE5-49C3-9967-24A27B4AF379}"/>
    <hyperlink ref="Z10" r:id="rId6" xr:uid="{D56FAC13-4E2C-4DF7-B908-1911E3323377}"/>
    <hyperlink ref="Z7" r:id="rId7" xr:uid="{58E14C8A-476D-4D6A-877D-7C9A2ACACBB8}"/>
    <hyperlink ref="AA3" r:id="rId8" xr:uid="{151DDF97-B382-4865-AB62-E67C0026103C}"/>
    <hyperlink ref="AA10" r:id="rId9" xr:uid="{2FCE366E-CC41-42E1-92F9-F2E2A3F57E52}"/>
    <hyperlink ref="AA20" r:id="rId10" xr:uid="{3C3A37AA-FBA0-4501-9CAC-8E38375729EC}"/>
    <hyperlink ref="AA12" r:id="rId11" xr:uid="{82ADFA7A-C8E8-4B11-B2B9-E0EE6633D3BE}"/>
    <hyperlink ref="AA31" r:id="rId12" xr:uid="{658CAEF3-C3F7-435E-A921-83F5D940E4C2}"/>
    <hyperlink ref="AA19" r:id="rId13" xr:uid="{33F705BB-50E8-486F-BF8E-80AFB53B750C}"/>
    <hyperlink ref="AA23" r:id="rId14" xr:uid="{33517B8D-9FBD-43CD-913A-A58CDF5683D3}"/>
    <hyperlink ref="AA32" r:id="rId15" xr:uid="{AF244FE8-099C-43D5-B294-E761A20F18D8}"/>
    <hyperlink ref="AA29" r:id="rId16" xr:uid="{73FAFD1E-5B55-4109-BD3E-FB478E704946}"/>
    <hyperlink ref="AA11" r:id="rId17" xr:uid="{A6A86B0D-D590-43EF-856F-8565F13F18E8}"/>
    <hyperlink ref="AA21" r:id="rId18" xr:uid="{8920FD89-EE13-4EF0-BB35-281E1B114FE6}"/>
    <hyperlink ref="AA37" r:id="rId19" xr:uid="{03D18D7C-99E0-442F-B937-380EBC133FBA}"/>
    <hyperlink ref="AA25" r:id="rId20" xr:uid="{DD5C0E07-F042-4E07-9312-32E180449814}"/>
    <hyperlink ref="AA18" r:id="rId21" xr:uid="{3E9C7993-19CD-4D49-BF6D-ABD4EAA6B2A6}"/>
    <hyperlink ref="AA13" r:id="rId22" xr:uid="{32522F57-58B3-4501-85CA-E12D71EB6CBB}"/>
    <hyperlink ref="Z8" r:id="rId23" xr:uid="{DE706D94-A38D-4DD3-B52E-0DF495F44DFD}"/>
    <hyperlink ref="Z11" r:id="rId24" display="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" xr:uid="{409FC125-C9C6-4B6C-8C6F-21555ED20DE4}"/>
    <hyperlink ref="Z12" r:id="rId25" display="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" xr:uid="{61D409B1-3C4A-4C83-9BD7-A20E96257388}"/>
    <hyperlink ref="Z13" r:id="rId26" display="Condenação administrativa da empresa processada Paraense Construções e Comércio Imobiliário Ltda, determinando a recomposição do erário, em favor da Procuradoria-Geral de Justiça do Estado de Minas Gerais, no valor de R$ 10.689,73 (dez mil seiscentos e oitenta e nove reais e setenta e três centavos), quantia já recolhida cautelarmente." xr:uid="{91D47A2C-EDCD-4599-9463-6ED046931DCD}"/>
    <hyperlink ref="Z15" r:id="rId27" display="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" xr:uid="{8185066E-D066-4821-92BF-E8F0A5F32203}"/>
    <hyperlink ref="Z18" r:id="rId28" display="Aplicação da sanção de multa compensatória correspondente a R$14.187,60 (quatorze mil, cento e oitenta e sete reais e sessenta centavos), cumulada com a penalidade administrativa de suspensão temporária de participação em licitação e impedimento de contratar com a Administração, pelo prazo de 2 (dois) anos." xr:uid="{EA43020E-2C63-4B5D-B81E-7C7714512793}"/>
    <hyperlink ref="Z19" r:id="rId29" xr:uid="{9667FE19-DC77-4124-B869-078CE0C4FCD0}"/>
    <hyperlink ref="Z20" r:id="rId30" xr:uid="{72D9D4B3-9DE7-461E-A734-D76542FC6EBA}"/>
    <hyperlink ref="Z21" r:id="rId31" xr:uid="{D9177BF5-3C5B-4625-B6D9-D3A0126F52DE}"/>
    <hyperlink ref="Z23" r:id="rId32" xr:uid="{A0F4BB5F-6500-4702-BD00-F696AF710196}"/>
    <hyperlink ref="Z25" r:id="rId33" xr:uid="{924D5D44-201B-4C9D-B535-0B4C520DBA51}"/>
    <hyperlink ref="Z29" r:id="rId34" xr:uid="{455E22C9-631C-42F8-967F-6B2C268643A0}"/>
    <hyperlink ref="Z31" r:id="rId35" xr:uid="{EC8AE6CD-D5E3-4BFE-B04E-674E65574E45}"/>
    <hyperlink ref="Z32" r:id="rId36" display="Multa compensatória correspondente a R$ 4.913,92 (quatro mil novecentos e treze reais e noventa e dois centavos), cumulada com a pena de suspensão temporária de participação em licitação e impedimento em contratar com a Administração, pelo prazo de 01 (um) ano." xr:uid="{57B884E4-C567-4504-BA9E-45C49179A9AB}"/>
    <hyperlink ref="Z37" r:id="rId37" display="Multa moratória e compensatória no valor de R$ 263.955,97, mediante a reversão dos valores retidos aos cofres públicos e cobrança do excedente, com eventual execução da garantia de execução contratual; impedimento de licitar e contratar com a Administração, pelo prazo de 2 (dois) anos e; reparação ao erário no valor de R$ 14.323,78." xr:uid="{209A4794-6CD8-4310-85AB-B78B278D75F3}"/>
    <hyperlink ref="AA16" r:id="rId38" xr:uid="{4AE457F6-D07B-4EAA-900B-70DB76EEA0D5}"/>
    <hyperlink ref="Z16" r:id="rId39" xr:uid="{F37654F0-912F-4E6D-98A1-BBD5E0FDE40B}"/>
    <hyperlink ref="AA15" r:id="rId40" xr:uid="{9DC72A41-CC60-4204-98FE-AA835D0A2096}"/>
    <hyperlink ref="AA22" r:id="rId41" xr:uid="{73D500C0-C26F-4E2A-AB3F-A5F8F63EE01D}"/>
    <hyperlink ref="Z22" r:id="rId42" display="Condenação administrativa da empresa processada e, por consequência, aplicação da penalidade de multa compensatória no valor de R$ 13.140,00 (treze mil cento e quarenta reais). Em juízo de retratação, a penalidade de impedimento de licitar e contratar com a Administração foi decotada." xr:uid="{F0E4B5FE-0760-435F-9598-5156485382F8}"/>
    <hyperlink ref="Z14" r:id="rId43" display="Condenação administrativa da empresa processada e, por consequência, determino a aplicação da penalidade de multa compensatória no valor de 83.469,56 (oitenta e três mil quatrocentos e sessenta e nove reais e cinquenta e seis centavos), mediante a conversão aos cofres públicos de eventuais valores devidos à empresa, cobrança do excedente e, se for o caso, eventual execução da garantia contratual, cumulada com a penalidade de impedimento de licitar e contratar com a Administração, pelo prazo de 02 (dois) anos." xr:uid="{D0C6BFF1-5248-4668-A4A1-13AEFCA0F67D}"/>
    <hyperlink ref="AA14" r:id="rId44" xr:uid="{BD6C4698-9FF3-48FF-905D-5F49A35F8F1E}"/>
    <hyperlink ref="Z38" r:id="rId45" display="Determino a reforma da decisão recorrida e a aplicação da pena de multa no valor de R$32.287,68 (trinta e dois mil, duzentos e oitenta e sete reais e sessenta e oito centavos), mediante a conversão aos cofres públicos de eventuais valores devidos à empresa." xr:uid="{51543007-CFC2-4B65-AB14-0ED14D7B530D}"/>
    <hyperlink ref="AA38" r:id="rId46" xr:uid="{AB8BB1DB-77A2-4C37-B900-CABBD37EF399}"/>
    <hyperlink ref="Z30" r:id="rId47" xr:uid="{67A504CF-9CA0-4EEF-866E-B8F03AA8F848}"/>
    <hyperlink ref="AA30" r:id="rId48" xr:uid="{7360CBA6-E9D8-4CD0-9650-976BCFF6F4E4}"/>
  </hyperlinks>
  <pageMargins left="0.7" right="0.7" top="0.75" bottom="0.75" header="0.3" footer="0.3"/>
  <legacyDrawing r:id="rId49"/>
  <tableParts count="1">
    <tablePart r:id="rId50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6053976-5E6D-493C-BF47-12107B9DBF61}">
          <x14:formula1>
            <xm:f>Lista!$D$2:$D$3</xm:f>
          </x14:formula1>
          <xm:sqref>S2:S51</xm:sqref>
        </x14:dataValidation>
        <x14:dataValidation type="list" allowBlank="1" showInputMessage="1" showErrorMessage="1" xr:uid="{FCAD42DC-C472-49F8-87E1-75D1E2101237}">
          <x14:formula1>
            <xm:f>Lista!$A$2:$A$4</xm:f>
          </x14:formula1>
          <xm:sqref>G2:H1048576</xm:sqref>
        </x14:dataValidation>
        <x14:dataValidation type="list" allowBlank="1" showInputMessage="1" showErrorMessage="1" xr:uid="{93D3986A-DFC6-4C1F-A1EE-C7CBDF1DFAB6}">
          <x14:formula1>
            <xm:f>Lista!$B$2:$B$4</xm:f>
          </x14:formula1>
          <xm:sqref>I2:I1048576</xm:sqref>
        </x14:dataValidation>
        <x14:dataValidation type="list" allowBlank="1" showInputMessage="1" showErrorMessage="1" xr:uid="{6F66D41A-7A59-44F3-9241-E0E357B85430}">
          <x14:formula1>
            <xm:f>Lista!$E$2:$E$6</xm:f>
          </x14:formula1>
          <xm:sqref>U2:U1048576 Y2:Y51</xm:sqref>
        </x14:dataValidation>
        <x14:dataValidation type="list" allowBlank="1" showInputMessage="1" showErrorMessage="1" xr:uid="{B5F7511F-E10F-4C4B-8345-073DCEF8AAFC}">
          <x14:formula1>
            <xm:f>Lista!$F$2:$F$3</xm:f>
          </x14:formula1>
          <xm:sqref>V2:V1048576 T2:T51</xm:sqref>
        </x14:dataValidation>
        <x14:dataValidation type="list" allowBlank="1" showInputMessage="1" showErrorMessage="1" xr:uid="{13F5A8E4-F3B8-41D6-96F5-FAD0C110BB77}">
          <x14:formula1>
            <xm:f>Lista!$G$2:$G$3</xm:f>
          </x14:formula1>
          <xm:sqref>AC2:AC1048576</xm:sqref>
        </x14:dataValidation>
        <x14:dataValidation type="list" allowBlank="1" showInputMessage="1" showErrorMessage="1" xr:uid="{C6D57CEF-95AE-47FA-AECD-C0DA9DCFEC15}">
          <x14:formula1>
            <xm:f>Lista!$H$2:$H$3</xm:f>
          </x14:formula1>
          <xm:sqref>AE2:AE1048576</xm:sqref>
        </x14:dataValidation>
        <x14:dataValidation type="list" allowBlank="1" showInputMessage="1" showErrorMessage="1" xr:uid="{0755D0C1-BB7B-46AD-B749-486951DB99D9}">
          <x14:formula1>
            <xm:f>Lista!$I$2:$I$3</xm:f>
          </x14:formula1>
          <xm:sqref>AF1:AF1048576</xm:sqref>
        </x14:dataValidation>
        <x14:dataValidation type="list" allowBlank="1" showInputMessage="1" showErrorMessage="1" xr:uid="{7F985732-C174-43C6-8449-41FEFB25EE73}">
          <x14:formula1>
            <xm:f>Lista!$J$2:$J$3</xm:f>
          </x14:formula1>
          <xm:sqref>AI1:AI1048576</xm:sqref>
        </x14:dataValidation>
        <x14:dataValidation type="list" allowBlank="1" showInputMessage="1" showErrorMessage="1" xr:uid="{C4404507-07F5-4DF4-8FE1-F16E8A4FAB10}">
          <x14:formula1>
            <xm:f>Lista!$K$2:$K$3</xm:f>
          </x14:formula1>
          <xm:sqref>AL2:AL1048576</xm:sqref>
        </x14:dataValidation>
        <x14:dataValidation type="list" allowBlank="1" showInputMessage="1" showErrorMessage="1" xr:uid="{BE4D1995-DB30-4E2E-80D2-D555F69DDCE5}">
          <x14:formula1>
            <xm:f>Lista!$C$2:$C$4</xm:f>
          </x14:formula1>
          <xm:sqref>Q2:Q1048576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7D63-66B9-4C33-8C72-8C4AECDB2214}">
  <dimension ref="A1:G53"/>
  <sheetViews>
    <sheetView tabSelected="1" workbookViewId="0">
      <pane ySplit="1" topLeftCell="A30" activePane="bottomLeft" state="frozen"/>
      <selection pane="bottomLeft" activeCell="A52" sqref="A52"/>
    </sheetView>
  </sheetViews>
  <sheetFormatPr defaultColWidth="9.140625" defaultRowHeight="15" x14ac:dyDescent="0.25"/>
  <cols>
    <col min="1" max="1" width="28.5703125" style="2" customWidth="1"/>
    <col min="2" max="2" width="31.5703125" style="2" customWidth="1"/>
    <col min="3" max="3" width="19.7109375" style="2" bestFit="1" customWidth="1"/>
    <col min="4" max="4" width="15.7109375" style="3" customWidth="1"/>
    <col min="5" max="5" width="72.85546875" style="2" customWidth="1"/>
    <col min="6" max="6" width="54.7109375" style="2" hidden="1" customWidth="1"/>
    <col min="7" max="7" width="64.28515625" style="2" hidden="1" customWidth="1"/>
    <col min="8" max="16384" width="9.140625" style="2"/>
  </cols>
  <sheetData>
    <row r="1" spans="1:7" ht="30.75" customHeight="1" x14ac:dyDescent="0.25">
      <c r="A1" s="2" t="s">
        <v>842</v>
      </c>
      <c r="B1" s="2" t="s">
        <v>843</v>
      </c>
      <c r="C1" s="2" t="s">
        <v>77</v>
      </c>
      <c r="D1" s="3" t="s">
        <v>844</v>
      </c>
      <c r="E1" s="2" t="s">
        <v>845</v>
      </c>
      <c r="F1" s="2" t="s">
        <v>86</v>
      </c>
      <c r="G1" s="2" t="s">
        <v>846</v>
      </c>
    </row>
    <row r="2" spans="1:7" s="4" customFormat="1" ht="59.25" customHeight="1" x14ac:dyDescent="0.25">
      <c r="A2" s="2" t="s">
        <v>101</v>
      </c>
      <c r="B2" s="2" t="str">
        <f>_xlfn.XLOOKUP(A2,Table210[[#This Row],[Processo SEI! do PARF]],Table210[[#This Row],[Nome Social]],"Não encontrado",0)</f>
        <v>Techminas Tecnologia e Informação EIRELI - EPP</v>
      </c>
      <c r="C2" s="2" t="str">
        <f>_xlfn.XLOOKUP(A2,Table210[[#This Row],[Processo SEI! do PARF]],Table210[[#This Row],[CNPJ/CPF]],"Não encontrado",0)</f>
        <v>07.099.398/0001-04</v>
      </c>
      <c r="D2" s="3">
        <f>_xlfn.XLOOKUP(A2,Table210[[#This Row],[Processo SEI! do PARF]],Table210[[#This Row],[Data de trânsito em julgado e conclusão do processo na CPARF]],"Não encontrado",0)</f>
        <v>43692</v>
      </c>
      <c r="E2" s="7" t="str">
        <f>_xlfn.XLOOKUP(A2,Table210[[#This Row],[Processo SEI! do PARF]],Table210[[#This Row],[Decisão final (sanção aplicada)]],"Não encontrado",0)</f>
        <v>Multa correspondente a R$ 10.388,20. Obs. valor atualizado pela AUDI: R$ 12.158,25</v>
      </c>
      <c r="F2" s="7" t="str">
        <f>_xlfn.XLOOKUP(Tabela3[[#This Row],[PROCESSO SEI do PARF]],Table210[[#This Row],[Processo SEI! do PARF]],Table210[[#This Row],[Link da publicação da decisão no DOMP]],"Não encontrado",0)</f>
        <v>NA</v>
      </c>
      <c r="G2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" spans="1:7" s="4" customFormat="1" ht="45" x14ac:dyDescent="0.25">
      <c r="A3" s="2" t="s">
        <v>113</v>
      </c>
      <c r="B3" s="2" t="str">
        <f>_xlfn.XLOOKUP(A3,Table210[[#This Row],[Processo SEI! do PARF]],Table210[[#This Row],[Nome Social]],"Não encontrado",0)</f>
        <v>Empresário Individual Heberth Gomes França-ME</v>
      </c>
      <c r="C3" s="2" t="str">
        <f>_xlfn.XLOOKUP(A3,Table210[[#This Row],[Processo SEI! do PARF]],Table210[[#This Row],[CNPJ/CPF]],"Não encontrado",0)</f>
        <v>05.198.462/0001-89</v>
      </c>
      <c r="D3" s="3">
        <f>_xlfn.XLOOKUP(A3,Table210[[#This Row],[Processo SEI! do PARF]],Table210[[#This Row],[Data de trânsito em julgado e conclusão do processo na CPARF]],"Não encontrado",0)</f>
        <v>43809</v>
      </c>
      <c r="E3" s="40" t="str">
        <f>_xlfn.XLOOKUP(A3,Table210[[#This Row],[Processo SEI! do PARF]],Table210[[#This Row],[Decisão final (sanção aplicada)]],"Não encontrado",0)</f>
        <v>Multa moratória correspondente a R$ 40.000; multa compensatória no valor de  R$ 40.0000; rescisão unilateral do contrato e; impedimento de licitar e contratar​ com a Administração​ pelo prazo de 2 anos</v>
      </c>
      <c r="F3" s="7" t="str">
        <f>_xlfn.XLOOKUP(Tabela3[[#This Row],[PROCESSO SEI do PARF]],Table210[[#This Row],[Processo SEI! do PARF]],Table210[[#This Row],[Link da publicação da decisão no DOMP]],"Não encontrado",0)</f>
        <v>https://www.mpmg.mp.br/diariooficial/DO-20191121.PDF</v>
      </c>
      <c r="G3" s="2" t="str">
        <f>_xlfn.XLOOKUP(Tabela3[[#This Row],[PROCESSO SEI do PARF]],Table210[[#This Row],[Processo SEI! do PARF]],Table210[[#This Row],[Descrição do motivo da sanção]],"Não encontrado",0)</f>
        <v>Inadimplemento e rescisão unilateral</v>
      </c>
    </row>
    <row r="4" spans="1:7" s="4" customFormat="1" ht="45" x14ac:dyDescent="0.25">
      <c r="A4" s="2" t="s">
        <v>127</v>
      </c>
      <c r="B4" s="2" t="str">
        <f>_xlfn.XLOOKUP(A4,Table210[[#This Row],[Processo SEI! do PARF]],Table210[[#This Row],[Nome Social]],"Não encontrado",0)</f>
        <v>Construtora Ambiental Ltda.</v>
      </c>
      <c r="C4" s="2" t="str">
        <f>_xlfn.XLOOKUP(A4,Table210[[#This Row],[Processo SEI! do PARF]],Table210[[#This Row],[CNPJ/CPF]],"Não encontrado",0)</f>
        <v>06.216.846/0001-40</v>
      </c>
      <c r="D4" s="3">
        <f>_xlfn.XLOOKUP(A4,Table210[[#This Row],[Processo SEI! do PARF]],Table210[[#This Row],[Data de trânsito em julgado e conclusão do processo na CPARF]],"Não encontrado",0)</f>
        <v>44128</v>
      </c>
      <c r="E4" s="40" t="str">
        <f>_xlfn.XLOOKUP(A4,Table210[[#This Row],[Processo SEI! do PARF]],Table210[[#This Row],[Decisão final (sanção aplicada)]],"Não encontrado",0)</f>
        <v>Multa moratória correspondente a R$ 35.281,78; multa compensatória correspondente a R$ 4.591,66 e; R$ 3.662,40 como forma de ressarcimento à Administração Pública</v>
      </c>
      <c r="F4" s="7" t="str">
        <f>_xlfn.XLOOKUP(Tabela3[[#This Row],[PROCESSO SEI do PARF]],Table210[[#This Row],[Processo SEI! do PARF]],Table210[[#This Row],[Link da publicação da decisão no DOMP]],"Não encontrado",0)</f>
        <v>NA</v>
      </c>
      <c r="G4" s="2" t="str">
        <f>_xlfn.XLOOKUP(Tabela3[[#This Row],[PROCESSO SEI do PARF]],Table210[[#This Row],[Processo SEI! do PARF]],Table210[[#This Row],[Descrição do motivo da sanção]],"Não encontrado",0)</f>
        <v>Inexecução</v>
      </c>
    </row>
    <row r="5" spans="1:7" s="4" customFormat="1" ht="86.25" customHeight="1" x14ac:dyDescent="0.25">
      <c r="A5" s="2" t="s">
        <v>138</v>
      </c>
      <c r="B5" s="2" t="str">
        <f>_xlfn.XLOOKUP(A5,Table210[[#This Row],[Processo SEI! do PARF]],Table210[[#This Row],[Nome Social]],"Não encontrado",0)</f>
        <v>Eficácia Projetos e Consultoria Ltda.</v>
      </c>
      <c r="C5" s="2" t="str">
        <f>_xlfn.XLOOKUP(A5,Table210[[#This Row],[Processo SEI! do PARF]],Table210[[#This Row],[CNPJ/CPF]],"Não encontrado",0)</f>
        <v>06.301.115/0001-00</v>
      </c>
      <c r="D5" s="3">
        <f>_xlfn.XLOOKUP(A5,Table210[[#This Row],[Processo SEI! do PARF]],Table210[[#This Row],[Data de trânsito em julgado e conclusão do processo na CPARF]],"Não encontrado",0)</f>
        <v>44491</v>
      </c>
      <c r="E5" s="40" t="str">
        <f>_xlfn.XLOOKUP(A5,Table210[[#This Row],[Processo SEI! do PARF]],Table210[[#This Row],[Decisão final (sanção aplicada)]],"Não encontrado",0)</f>
        <v>Multa moratória correspondente a R$9.243,15</v>
      </c>
      <c r="F5" s="7" t="str">
        <f>_xlfn.XLOOKUP(Tabela3[[#This Row],[PROCESSO SEI do PARF]],Table210[[#This Row],[Processo SEI! do PARF]],Table210[[#This Row],[Link da publicação da decisão no DOMP]],"Não encontrado",0)</f>
        <v>NA</v>
      </c>
      <c r="G5" s="2" t="str">
        <f>_xlfn.XLOOKUP(Tabela3[[#This Row],[PROCESSO SEI do PARF]],Table210[[#This Row],[Processo SEI! do PARF]],Table210[[#This Row],[Descrição do motivo da sanção]],"Não encontrado",0)</f>
        <v>Mora</v>
      </c>
    </row>
    <row r="6" spans="1:7" s="4" customFormat="1" ht="102" hidden="1" customHeight="1" x14ac:dyDescent="0.25">
      <c r="A6" s="2" t="s">
        <v>152</v>
      </c>
      <c r="B6" s="2" t="str">
        <f>_xlfn.XLOOKUP(A6,Table210[[#This Row],[Processo SEI! do PARF]],Table210[[#This Row],[Nome Social]],"Não encontrado",0)</f>
        <v>Sengel Construções Ltda.</v>
      </c>
      <c r="C6" s="2" t="str">
        <f>_xlfn.XLOOKUP(A6,Table210[[#This Row],[Processo SEI! do PARF]],Table210[[#This Row],[CNPJ/CPF]],"Não encontrado",0)</f>
        <v>17.723.933/0001-00</v>
      </c>
      <c r="D6" s="3" t="str">
        <f>_xlfn.XLOOKUP(A6,Table210[[#This Row],[Processo SEI! do PARF]],Table210[[#This Row],[Data de trânsito em julgado e conclusão do processo na CPARF]],"Não encontrado",0)</f>
        <v>_</v>
      </c>
      <c r="E6" s="2">
        <f>_xlfn.XLOOKUP(A6,Table210[[#This Row],[Processo SEI! do PARF]],Table210[[#This Row],[Decisão final (sanção aplicada)]],"Não encontrado",0)</f>
        <v>0</v>
      </c>
      <c r="F6" s="7">
        <f>_xlfn.XLOOKUP(Tabela3[[#This Row],[PROCESSO SEI do PARF]],Table210[[#This Row],[Processo SEI! do PARF]],Table210[[#This Row],[Link da publicação da decisão no DOMP]],"Não encontrado",0)</f>
        <v>0</v>
      </c>
      <c r="G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7" spans="1:7" s="4" customFormat="1" ht="55.5" customHeight="1" x14ac:dyDescent="0.25">
      <c r="A7" s="2" t="s">
        <v>160</v>
      </c>
      <c r="B7" s="2" t="str">
        <f>_xlfn.XLOOKUP(A7,Table210[[#This Row],[Processo SEI! do PARF]],Table210[[#This Row],[Nome Social]],"Não encontrado",0)</f>
        <v>Eficácia Projetos e Consultoria Ltda.</v>
      </c>
      <c r="C7" s="2" t="str">
        <f>_xlfn.XLOOKUP(A7,Table210[[#This Row],[Processo SEI! do PARF]],Table210[[#This Row],[CNPJ/CPF]],"Não encontrado",0)</f>
        <v>06.301.115/0001-00</v>
      </c>
      <c r="D7" s="3">
        <f>_xlfn.XLOOKUP(A7,Table210[[#This Row],[Processo SEI! do PARF]],Table210[[#This Row],[Data de trânsito em julgado e conclusão do processo na CPARF]],"Não encontrado",0)</f>
        <v>44859</v>
      </c>
      <c r="E7" s="40" t="str">
        <f>_xlfn.XLOOKUP(A7,Table210[[#This Row],[Processo SEI! do PARF]],Table210[[#This Row],[Decisão final (sanção aplicada)]],"Não encontrado",0)</f>
        <v>Multa moratória correspondente a R$36.979,06.</v>
      </c>
      <c r="F7" s="7" t="str">
        <f>_xlfn.XLOOKUP(Tabela3[[#This Row],[PROCESSO SEI do PARF]],Table210[[#This Row],[Processo SEI! do PARF]],Table210[[#This Row],[Link da publicação da decisão no DOMP]],"Não encontrado",0)</f>
        <v>NA</v>
      </c>
      <c r="G7" s="2" t="str">
        <f>_xlfn.XLOOKUP(Tabela3[[#This Row],[PROCESSO SEI do PARF]],Table210[[#This Row],[Processo SEI! do PARF]],Table210[[#This Row],[Descrição do motivo da sanção]],"Não encontrado",0)</f>
        <v>Mora</v>
      </c>
    </row>
    <row r="8" spans="1:7" s="4" customFormat="1" ht="31.5" customHeight="1" x14ac:dyDescent="0.25">
      <c r="A8" s="2" t="s">
        <v>166</v>
      </c>
      <c r="B8" s="2" t="str">
        <f>_xlfn.XLOOKUP(A8,Table210[[#This Row],[Processo SEI! do PARF]],Table210[[#This Row],[Nome Social]],"Não encontrado",0)</f>
        <v xml:space="preserve"> Schneider Elevadores Ltda.-ME</v>
      </c>
      <c r="C8" s="2" t="str">
        <f>_xlfn.XLOOKUP(A8,Table210[[#This Row],[Processo SEI! do PARF]],Table210[[#This Row],[CNPJ/CPF]],"Não encontrado",0)</f>
        <v>11.206.617/0001-84</v>
      </c>
      <c r="D8" s="3">
        <f>_xlfn.XLOOKUP(A8,Table210[[#This Row],[Processo SEI! do PARF]],Table210[[#This Row],[Data de trânsito em julgado e conclusão do processo na CPARF]],"Não encontrado",0)</f>
        <v>44845</v>
      </c>
      <c r="E8" s="40" t="str">
        <f>_xlfn.XLOOKUP(A8,Table210[[#This Row],[Processo SEI! do PARF]],Table210[[#This Row],[Decisão final (sanção aplicada)]],"Não encontrado",0)</f>
        <v xml:space="preserve">Multa correspondente a R$ 351,25 </v>
      </c>
      <c r="F8" s="7" t="str">
        <f>_xlfn.XLOOKUP(Tabela3[[#This Row],[PROCESSO SEI do PARF]],Table210[[#This Row],[Processo SEI! do PARF]],Table210[[#This Row],[Link da publicação da decisão no DOMP]],"Não encontrado",0)</f>
        <v>NA</v>
      </c>
      <c r="G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9" spans="1:7" s="4" customFormat="1" ht="31.5" customHeight="1" x14ac:dyDescent="0.25">
      <c r="A9" s="2" t="s">
        <v>177</v>
      </c>
      <c r="B9" s="2" t="str">
        <f>_xlfn.XLOOKUP(A9,Table210[[#This Row],[Processo SEI! do PARF]],Table210[[#This Row],[Nome Social]],"Não encontrado",0)</f>
        <v>W Tech Comércio e Serviços de Serralheria Ltda</v>
      </c>
      <c r="C9" s="2" t="str">
        <f>_xlfn.XLOOKUP(A9,Table210[[#This Row],[Processo SEI! do PARF]],Table210[[#This Row],[CNPJ/CPF]],"Não encontrado",0)</f>
        <v>21.636.856/0001-28</v>
      </c>
      <c r="D9" s="3">
        <f>_xlfn.XLOOKUP(A9,Table210[[#This Row],[Processo SEI! do PARF]],Table210[[#This Row],[Data de trânsito em julgado e conclusão do processo na CPARF]],"Não encontrado",0)</f>
        <v>44638</v>
      </c>
      <c r="E9" s="40" t="str">
        <f>_xlfn.XLOOKUP(A9,Table210[[#This Row],[Processo SEI! do PARF]],Table210[[#This Row],[Decisão final (sanção aplicada)]],"Não encontrado",0)</f>
        <v xml:space="preserve">Multa no valor de R$ 6.185,07 </v>
      </c>
      <c r="F9" s="7" t="str">
        <f>_xlfn.XLOOKUP(Tabela3[[#This Row],[PROCESSO SEI do PARF]],Table210[[#This Row],[Processo SEI! do PARF]],Table210[[#This Row],[Link da publicação da decisão no DOMP]],"Não encontrado",0)</f>
        <v>NA</v>
      </c>
      <c r="G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0" spans="1:7" s="4" customFormat="1" ht="45" x14ac:dyDescent="0.25">
      <c r="A10" s="2" t="s">
        <v>184</v>
      </c>
      <c r="B10" s="2" t="str">
        <f>_xlfn.XLOOKUP(A10,Table210[[#This Row],[Processo SEI! do PARF]],Table210[[#This Row],[Nome Social]],"Não encontrado",0)</f>
        <v>Primer Materiais e Peças Eireli</v>
      </c>
      <c r="C10" s="2" t="str">
        <f>_xlfn.XLOOKUP(A10,Table210[[#This Row],[Processo SEI! do PARF]],Table210[[#This Row],[CNPJ/CPF]],"Não encontrado",0)</f>
        <v>29.936.551/0001-43</v>
      </c>
      <c r="D10" s="3">
        <f>_xlfn.XLOOKUP(A10,Table210[[#This Row],[Processo SEI! do PARF]],Table210[[#This Row],[Data de trânsito em julgado e conclusão do processo na CPARF]],"Não encontrado",0)</f>
        <v>44907</v>
      </c>
      <c r="E10" s="40" t="str">
        <f>_xlfn.XLOOKUP(A10,Table210[[#This Row],[Processo SEI! do PARF]],Table210[[#This Row],[Decisão final (sanção aplicada)]],"Não encontrado",0)</f>
        <v>Multa no valor de R$ 1.085,00 cumulada com suspensão temporária de participação em licitação e impedimento de contratar com a Administração, por prazo de 2 (dois) anos</v>
      </c>
      <c r="F10" s="7" t="str">
        <f>_xlfn.XLOOKUP(Tabela3[[#This Row],[PROCESSO SEI do PARF]],Table210[[#This Row],[Processo SEI! do PARF]],Table210[[#This Row],[Link da publicação da decisão no DOMP]],"Não encontrado",0)</f>
        <v>https://www.mpmg.mp.br/diariooficial/DO-20220308.PDF</v>
      </c>
      <c r="G1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1" spans="1:7" s="4" customFormat="1" ht="49.5" customHeight="1" x14ac:dyDescent="0.25">
      <c r="A11" s="2" t="s">
        <v>199</v>
      </c>
      <c r="B11" s="2" t="str">
        <f>_xlfn.XLOOKUP(A11,Table210[[#This Row],[Processo SEI! do PARF]],Table210[[#This Row],[Nome Social]],"Não encontrado",0)</f>
        <v>Construtora Campos e Filhos Ltda.-ME</v>
      </c>
      <c r="C11" s="2" t="str">
        <f>_xlfn.XLOOKUP(A11,Table210[[#This Row],[Processo SEI! do PARF]],Table210[[#This Row],[CNPJ/CPF]],"Não encontrado",0)</f>
        <v>15.862.332/0001-52</v>
      </c>
      <c r="D11" s="3">
        <f>_xlfn.XLOOKUP(A11,Table210[[#This Row],[Processo SEI! do PARF]],Table210[[#This Row],[Data de trânsito em julgado e conclusão do processo na CPARF]],"Não encontrado",0)</f>
        <v>45317</v>
      </c>
      <c r="E11" s="40" t="str">
        <f>_xlfn.XLOOKUP(A11,Table210[[#This Row],[Processo SEI! do PARF]],Table210[[#This Row],[Decisão final (sanção aplicada)]],"Não encontrado",0)</f>
        <v>Multa moratória correspondente a R$ 12.086,76 cumulada com suspensão temporária de participação em licitação e impedimento de contratar com a Administração, pelo prazo de 1 (um) ano</v>
      </c>
      <c r="F11" s="7" t="str">
        <f>_xlfn.XLOOKUP(Tabela3[[#This Row],[PROCESSO SEI do PARF]],Table210[[#This Row],[Processo SEI! do PARF]],Table210[[#This Row],[Link da publicação da decisão no DOMP]],"Não encontrado",0)</f>
        <v>https://www.mpmg.mp.br/diariooficial/DO-20240124.PDF</v>
      </c>
      <c r="G1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2" spans="1:7" ht="75.75" customHeight="1" x14ac:dyDescent="0.25">
      <c r="A12" s="2" t="s">
        <v>212</v>
      </c>
      <c r="B12" s="2" t="str">
        <f>_xlfn.XLOOKUP(A12,Table210[[#This Row],[Processo SEI! do PARF]],Table210[[#This Row],[Nome Social]],"Não encontrado",0)</f>
        <v xml:space="preserve"> Diex Construções e Empreendimentos Ltda.</v>
      </c>
      <c r="C12" s="2" t="str">
        <f>_xlfn.XLOOKUP(A12,Table210[[#This Row],[Processo SEI! do PARF]],Table210[[#This Row],[CNPJ/CPF]],"Não encontrado",0)</f>
        <v xml:space="preserve">21.948.551/0001-51 </v>
      </c>
      <c r="D12" s="3">
        <f>_xlfn.XLOOKUP(A12,Table210[[#This Row],[Processo SEI! do PARF]],Table210[[#This Row],[Data de trânsito em julgado e conclusão do processo na CPARF]],"Não encontrado",0)</f>
        <v>45272</v>
      </c>
      <c r="E12" s="40" t="str">
        <f>_xlfn.XLOOKUP(A12,Table210[[#This Row],[Processo SEI! do PARF]],Table210[[#This Row],[Decisão final (sanção aplicada)]],"Não encontrado",0)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F12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https://www.mpmg.mp.br/diariooficial/DO-20231108.PDF</v>
      </c>
      <c r="G1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13" spans="1:7" s="4" customFormat="1" ht="30" x14ac:dyDescent="0.25">
      <c r="A13" s="2" t="s">
        <v>223</v>
      </c>
      <c r="B13" s="2" t="str">
        <f>_xlfn.XLOOKUP(A13,Table210[[#This Row],[Processo SEI! do PARF]],Table210[[#This Row],[Nome Social]],"Não encontrado",0)</f>
        <v>Paraense Construções e Comércio Imobiliário Ltda</v>
      </c>
      <c r="C13" s="2" t="str">
        <f>_xlfn.XLOOKUP(A13,Table210[[#This Row],[Processo SEI! do PARF]],Table210[[#This Row],[CNPJ/CPF]],"Não encontrado",0)</f>
        <v>22.266.589/0001-07</v>
      </c>
      <c r="D13" s="3">
        <f>_xlfn.XLOOKUP(A13,Table210[[#This Row],[Processo SEI! do PARF]],Table210[[#This Row],[Data de trânsito em julgado e conclusão do processo na CPARF]],"Não encontrado",0)</f>
        <v>45359</v>
      </c>
      <c r="E13" s="40" t="str">
        <f>_xlfn.XLOOKUP(A13,Table210[[#This Row],[Processo SEI! do PARF]],Table210[[#This Row],[Decisão final (sanção aplicada)]],"Não encontrado",0)</f>
        <v xml:space="preserve">Recomposição do erário, em favor da Procuradoria-Geral de Justiça do Estado de Minas Gerais, no valor de R$ 10.689,73 </v>
      </c>
      <c r="F13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https://www.mpmg.mp.br/diariooficial/DO-20240320.PDF</v>
      </c>
      <c r="G13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4" spans="1:7" s="4" customFormat="1" ht="124.5" hidden="1" customHeight="1" x14ac:dyDescent="0.25">
      <c r="A14" s="2" t="s">
        <v>234</v>
      </c>
      <c r="B14" s="2" t="str">
        <f>_xlfn.XLOOKUP(A14,Table210[[#This Row],[Processo SEI! do PARF]],Table210[[#This Row],[Nome Social]],"Não encontrado",0)</f>
        <v xml:space="preserve"> Elevadores Milênio Ltda.-EPP</v>
      </c>
      <c r="C14" s="2" t="str">
        <f>_xlfn.XLOOKUP(A14,Table210[[#This Row],[Processo SEI! do PARF]],Table210[[#This Row],[CNPJ/CPF]],"Não encontrado",0)</f>
        <v>03.539.398/0001-27</v>
      </c>
      <c r="D14" s="3">
        <f>_xlfn.XLOOKUP(A14,Table210[[#This Row],[Processo SEI! do PARF]],Table210[[#This Row],[Data de trânsito em julgado e conclusão do processo na CPARF]],"Não encontrado",0)</f>
        <v>0</v>
      </c>
      <c r="E14" s="7" t="str">
        <f>_xlfn.XLOOKUP(A14,Table210[[#This Row],[Processo SEI! do PARF]],Table210[[#This Row],[Decisão final (sanção aplicada)]],"Não encontrado",0)</f>
        <v>Multa compensatória no valor de 83.469,56 cumulada com a penalidade de impedimento de licitar e contratar com a Administração, pelo prazo de 02 (dois) anos.</v>
      </c>
      <c r="F14" s="7" t="str">
        <f>_xlfn.XLOOKUP(Tabela3[[#This Row],[PROCESSO SEI do PARF]],Table210[[#This Row],[Processo SEI! do PARF]],Table210[[#This Row],[Link da publicação da decisão no DOMP]],"Não encontrado",0)</f>
        <v>https://www.mpmg.mp.br/diariooficial/DO-20260109.PDF</v>
      </c>
      <c r="G1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5" spans="1:7" s="4" customFormat="1" ht="45" x14ac:dyDescent="0.25">
      <c r="A15" s="2" t="s">
        <v>246</v>
      </c>
      <c r="B15" s="2" t="str">
        <f>_xlfn.XLOOKUP(A15,Table210[[#This Row],[Processo SEI! do PARF]],Table210[[#This Row],[Nome Social]],"Não encontrado",0)</f>
        <v>Jéssica dos Santos Soares Fonseca 10870220616-ME</v>
      </c>
      <c r="C15" s="2" t="str">
        <f>_xlfn.XLOOKUP(A15,Table210[[#This Row],[Processo SEI! do PARF]],Table210[[#This Row],[CNPJ/CPF]],"Não encontrado",0)</f>
        <v>21.286.361/0001-16</v>
      </c>
      <c r="D15" s="3">
        <f>_xlfn.XLOOKUP(A15,Table210[[#This Row],[Processo SEI! do PARF]],Table210[[#This Row],[Data de trânsito em julgado e conclusão do processo na CPARF]],"Não encontrado",0)</f>
        <v>45359</v>
      </c>
      <c r="E15" s="40" t="str">
        <f>_xlfn.XLOOKUP(A15,Table210[[#This Row],[Processo SEI! do PARF]],Table210[[#This Row],[Decisão final (sanção aplicada)]],"Não encontrado",0)</f>
        <v>Multa correspondente a R$ 4.473,52, sendo R$ 4.417,75 a título de multa compensatória e R$ 55,77 a título de multa moratória, cumulada impedimento de licitar e contratar com o Poder Público pelo prazo de 1 ano</v>
      </c>
      <c r="F15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https://www.mpmg.mp.br/diariooficial/DO-20240322.PDF</v>
      </c>
      <c r="G15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6" spans="1:7" s="4" customFormat="1" x14ac:dyDescent="0.25">
      <c r="A16" s="2" t="s">
        <v>257</v>
      </c>
      <c r="B16" s="2" t="str">
        <f>_xlfn.XLOOKUP(A16,Table210[[#This Row],[Processo SEI! do PARF]],Table210[[#This Row],[Nome Social]],"Não encontrado",0)</f>
        <v>Raedarius M8 SDN BHD</v>
      </c>
      <c r="C16" s="2" t="str">
        <f>_xlfn.XLOOKUP(A16,Table210[[#This Row],[Processo SEI! do PARF]],Table210[[#This Row],[CNPJ/CPF]],"Não encontrado",0)</f>
        <v>99.999.990/1092-71</v>
      </c>
      <c r="D16" s="3">
        <f>_xlfn.XLOOKUP(A16,Table210[[#This Row],[Processo SEI! do PARF]],Table210[[#This Row],[Data de trânsito em julgado e conclusão do processo na CPARF]],"Não encontrado",0)</f>
        <v>45710</v>
      </c>
      <c r="E16" s="7" t="str">
        <f>_xlfn.XLOOKUP(A16,Table210[[#This Row],[Processo SEI! do PARF]],Table210[[#This Row],[Decisão final (sanção aplicada)]],"Não encontrado",0)</f>
        <v xml:space="preserve">Multa compensatória correspondente a R$ 469.554,78 </v>
      </c>
      <c r="F16" s="7" t="str">
        <f>_xlfn.XLOOKUP(Tabela3[[#This Row],[PROCESSO SEI do PARF]],Table210[[#This Row],[Processo SEI! do PARF]],Table210[[#This Row],[Link da publicação da decisão no DOMP]],"Não encontrado",0)</f>
        <v>https://www.mpmg.mp.br/diariooficial/DO-20240417.PDF</v>
      </c>
      <c r="G16" s="2" t="str">
        <f>_xlfn.XLOOKUP(Tabela3[[#This Row],[PROCESSO SEI do PARF]],Table210[[#This Row],[Processo SEI! do PARF]],Table210[[#This Row],[Descrição do motivo da sanção]],"Não encontrado",0)</f>
        <v xml:space="preserve"> Inexecução parcial</v>
      </c>
    </row>
    <row r="17" spans="1:7" s="4" customFormat="1" ht="30.75" hidden="1" customHeight="1" x14ac:dyDescent="0.25">
      <c r="A17" s="2" t="s">
        <v>267</v>
      </c>
      <c r="B17" s="2" t="str">
        <f>_xlfn.XLOOKUP(A17,Table210[[#This Row],[Processo SEI! do PARF]],Table210[[#This Row],[Nome Social]],"Não encontrado",0)</f>
        <v>Telefônica Brasil S.A.</v>
      </c>
      <c r="C17" s="2" t="str">
        <f>_xlfn.XLOOKUP(A17,Table210[[#This Row],[Processo SEI! do PARF]],Table210[[#This Row],[CNPJ/CPF]],"Não encontrado",0)</f>
        <v>02.558.157/0001-62</v>
      </c>
      <c r="D17" s="3">
        <f>_xlfn.XLOOKUP(A17,Table210[[#This Row],[Processo SEI! do PARF]],Table210[[#This Row],[Data de trânsito em julgado e conclusão do processo na CPARF]],"Não encontrado",0)</f>
        <v>0</v>
      </c>
      <c r="E17" s="2">
        <f>_xlfn.XLOOKUP(A17,Table210[[#This Row],[Processo SEI! do PARF]],Table210[[#This Row],[Decisão final (sanção aplicada)]],"Não encontrado",0)</f>
        <v>0</v>
      </c>
      <c r="F17" s="7">
        <f>_xlfn.XLOOKUP(Tabela3[[#This Row],[PROCESSO SEI do PARF]],Table210[[#This Row],[Processo SEI! do PARF]],Table210[[#This Row],[Link da publicação da decisão no DOMP]],"Não encontrado",0)</f>
        <v>0</v>
      </c>
      <c r="G17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8" spans="1:7" s="4" customFormat="1" ht="45.75" customHeight="1" x14ac:dyDescent="0.25">
      <c r="A18" s="2" t="s">
        <v>278</v>
      </c>
      <c r="B18" s="2" t="str">
        <f>_xlfn.XLOOKUP(A18,Table210[[#This Row],[Processo SEI! do PARF]],Table210[[#This Row],[Nome Social]],"Não encontrado",0)</f>
        <v>SEME Serviços Especializados em Manutenção de Elevadores Ltda.-EPP</v>
      </c>
      <c r="C18" s="2" t="str">
        <f>_xlfn.XLOOKUP(A18,Table210[[#This Row],[Processo SEI! do PARF]],Table210[[#This Row],[CNPJ/CPF]],"Não encontrado",0)</f>
        <v>02.755.159/0001-41</v>
      </c>
      <c r="D18" s="3">
        <f>_xlfn.XLOOKUP(A18,Table210[[#This Row],[Processo SEI! do PARF]],Table210[[#This Row],[Data de trânsito em julgado e conclusão do processo na CPARF]],"Não encontrado",0)</f>
        <v>45790</v>
      </c>
      <c r="E18" s="40" t="str">
        <f>_xlfn.XLOOKUP(A18,Table210[[#This Row],[Processo SEI! do PARF]],Table210[[#This Row],[Decisão final (sanção aplicada)]],"Não encontrado",0)</f>
        <v>Multa compensatória correspondente a R$14.187,60, cumulada com suspensão temporária de participação em licitação e impedimento de contratar com a Administração, pelo prazo de 2 (dois) anos</v>
      </c>
      <c r="F18" s="7" t="str">
        <f>_xlfn.XLOOKUP(Tabela3[[#This Row],[PROCESSO SEI do PARF]],Table210[[#This Row],[Processo SEI! do PARF]],Table210[[#This Row],[Link da publicação da decisão no DOMP]],"Não encontrado",0)</f>
        <v>https://www.mpmg.mp.br/diariooficial/DO-20250516.PDF</v>
      </c>
      <c r="G18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9" spans="1:7" s="4" customFormat="1" ht="30.75" customHeight="1" x14ac:dyDescent="0.25">
      <c r="A19" s="2" t="s">
        <v>288</v>
      </c>
      <c r="B19" s="2" t="str">
        <f>_xlfn.XLOOKUP(A19,Table210[[#This Row],[Processo SEI! do PARF]],Table210[[#This Row],[Nome Social]],"Não encontrado",0)</f>
        <v>Evani de Fátima Sousa Ávila e Cláudio Antônio de Ávila</v>
      </c>
      <c r="C19" s="2" t="str">
        <f>_xlfn.XLOOKUP(A19,Table210[[#This Row],[Processo SEI! do PARF]],Table210[[#This Row],[CNPJ/CPF]],"Não encontrado",0)</f>
        <v>476.771.636-53 e 708.782.006-06</v>
      </c>
      <c r="D19" s="3">
        <f>_xlfn.XLOOKUP(A19,Table210[[#This Row],[Processo SEI! do PARF]],Table210[[#This Row],[Data de trânsito em julgado e conclusão do processo na CPARF]],"Não encontrado",0)</f>
        <v>45168</v>
      </c>
      <c r="E19" s="40" t="str">
        <f>_xlfn.XLOOKUP(A19,Table210[[#This Row],[Processo SEI! do PARF]],Table210[[#This Row],[Decisão final (sanção aplicada)]],"Não encontrado",0)</f>
        <v>Multa compensatória correspondente a R$ 21.750,00</v>
      </c>
      <c r="F19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https://www.mpmg.mp.br/diariooficial/DO-20231101.PDF</v>
      </c>
      <c r="G1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0" spans="1:7" ht="28.5" customHeight="1" x14ac:dyDescent="0.25">
      <c r="A20" s="2" t="s">
        <v>297</v>
      </c>
      <c r="B20" s="2" t="str">
        <f>_xlfn.XLOOKUP(A20,Table210[[#This Row],[Processo SEI! do PARF]],Table210[[#This Row],[Nome Social]],"Não encontrado",0)</f>
        <v>Oi S/A Em Recuperação Judicial</v>
      </c>
      <c r="C20" s="2" t="str">
        <f>_xlfn.XLOOKUP(A20,Table210[[#This Row],[Processo SEI! do PARF]],Table210[[#This Row],[CNPJ/CPF]],"Não encontrado",0)</f>
        <v>76.535.764/0001-43</v>
      </c>
      <c r="D20" s="3">
        <f>_xlfn.XLOOKUP(A20,Table210[[#This Row],[Processo SEI! do PARF]],Table210[[#This Row],[Data de trânsito em julgado e conclusão do processo na CPARF]],"Não encontrado",0)</f>
        <v>45154</v>
      </c>
      <c r="E20" s="40" t="str">
        <f>_xlfn.XLOOKUP(A20,Table210[[#This Row],[Processo SEI! do PARF]],Table210[[#This Row],[Decisão final (sanção aplicada)]],"Não encontrado",0)</f>
        <v>Multa moratória no valor de R$ 17.953,66</v>
      </c>
      <c r="F20" s="7" t="str">
        <f>_xlfn.XLOOKUP(Tabela3[[#This Row],[PROCESSO SEI do PARF]],Table210[[#This Row],[Processo SEI! do PARF]],Table210[[#This Row],[Link da publicação da decisão no DOMP]],"Não encontrado",0)</f>
        <v>https://www.mpmg.mp.br/diariooficial/DO-20230825.PDF</v>
      </c>
      <c r="G20" s="2" t="str">
        <f>_xlfn.XLOOKUP(Tabela3[[#This Row],[PROCESSO SEI do PARF]],Table210[[#This Row],[Processo SEI! do PARF]],Table210[[#This Row],[Descrição do motivo da sanção]],"Não encontrado",0)</f>
        <v>Mora</v>
      </c>
    </row>
    <row r="21" spans="1:7" s="4" customFormat="1" ht="30.75" customHeight="1" x14ac:dyDescent="0.25">
      <c r="A21" s="2" t="s">
        <v>308</v>
      </c>
      <c r="B21" s="2" t="str">
        <f>_xlfn.XLOOKUP(A21,Table210[[#This Row],[Processo SEI! do PARF]],Table210[[#This Row],[Nome Social]],"Não encontrado",0)</f>
        <v>Comércio Silveira Atacadista de Móveis Mogi Mirim - Ltda</v>
      </c>
      <c r="C21" s="2" t="str">
        <f>_xlfn.XLOOKUP(A21,Table210[[#This Row],[Processo SEI! do PARF]],Table210[[#This Row],[CNPJ/CPF]],"Não encontrado",0)</f>
        <v>10.205.116/0001-10</v>
      </c>
      <c r="D21" s="3">
        <f>_xlfn.XLOOKUP(A21,Table210[[#This Row],[Processo SEI! do PARF]],Table210[[#This Row],[Data de trânsito em julgado e conclusão do processo na CPARF]],"Não encontrado",0)</f>
        <v>45685</v>
      </c>
      <c r="E21" s="40" t="str">
        <f>_xlfn.XLOOKUP(A21,Table210[[#This Row],[Processo SEI! do PARF]],Table210[[#This Row],[Decisão final (sanção aplicada)]],"Não encontrado",0)</f>
        <v>Multa moratória no valor de R$ 49.691,31</v>
      </c>
      <c r="F21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https://www.mpmg.mp.br/diariooficial/DO-20250208.PDF</v>
      </c>
      <c r="G21" s="2" t="str">
        <f>_xlfn.XLOOKUP(Tabela3[[#This Row],[PROCESSO SEI do PARF]],Table210[[#This Row],[Processo SEI! do PARF]],Table210[[#This Row],[Descrição do motivo da sanção]],"Não encontrado",0)</f>
        <v>Mora</v>
      </c>
    </row>
    <row r="22" spans="1:7" s="4" customFormat="1" ht="86.25" hidden="1" customHeight="1" x14ac:dyDescent="0.25">
      <c r="A22" s="2" t="s">
        <v>318</v>
      </c>
      <c r="B22" s="2" t="str">
        <f>_xlfn.XLOOKUP(A22,Table210[[#This Row],[Processo SEI! do PARF]],Table210[[#This Row],[Nome Social]],"Não encontrado",0)</f>
        <v>Marcelo Eustáquio de Oliveira Ltda.</v>
      </c>
      <c r="C22" s="2" t="str">
        <f>_xlfn.XLOOKUP(A22,Table210[[#This Row],[Processo SEI! do PARF]],Table210[[#This Row],[CNPJ/CPF]],"Não encontrado",0)</f>
        <v>18.132.510/0001-88</v>
      </c>
      <c r="D22" s="3">
        <f>_xlfn.XLOOKUP(A22,Table210[[#This Row],[Processo SEI! do PARF]],Table210[[#This Row],[Data de trânsito em julgado e conclusão do processo na CPARF]],"Não encontrado",0)</f>
        <v>0</v>
      </c>
      <c r="E22" s="7" t="str">
        <f>_xlfn.XLOOKUP(A22,Table210[[#This Row],[Processo SEI! do PARF]],Table210[[#This Row],[Decisão final (sanção aplicada)]],"Não encontrado",0)</f>
        <v>Multa compensatória no valor de R$ 13.140,00. Em juízo de retratação, a penalidade de impedimento de licitar e contratar com a Administração foi decotada</v>
      </c>
      <c r="F22" s="7" t="str">
        <f>_xlfn.XLOOKUP(Tabela3[[#This Row],[PROCESSO SEI do PARF]],Table210[[#This Row],[Processo SEI! do PARF]],Table210[[#This Row],[Link da publicação da decisão no DOMP]],"Não encontrado",0)</f>
        <v>https://www.mpmg.mp.br/diariooficial/DO-20251025.PDF</v>
      </c>
      <c r="G2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3" spans="1:7" s="4" customFormat="1" ht="32.25" customHeight="1" x14ac:dyDescent="0.25">
      <c r="A23" s="2" t="s">
        <v>331</v>
      </c>
      <c r="B23" s="2" t="str">
        <f>_xlfn.XLOOKUP(A23,Table210[[#This Row],[Processo SEI! do PARF]],Table210[[#This Row],[Nome Social]],"Não encontrado",0)</f>
        <v>Eficácia Projetos e Consultoria Ltda.</v>
      </c>
      <c r="C23" s="2" t="str">
        <f>_xlfn.XLOOKUP(A23,Table210[[#This Row],[Processo SEI! do PARF]],Table210[[#This Row],[CNPJ/CPF]],"Não encontrado",0)</f>
        <v>06.301.115/0001-00</v>
      </c>
      <c r="D23" s="3">
        <f>_xlfn.XLOOKUP(A23,Table210[[#This Row],[Processo SEI! do PARF]],Table210[[#This Row],[Data de trânsito em julgado e conclusão do processo na CPARF]],"Não encontrado",0)</f>
        <v>45503</v>
      </c>
      <c r="E23" s="40" t="str">
        <f>_xlfn.XLOOKUP(A23,Table210[[#This Row],[Processo SEI! do PARF]],Table210[[#This Row],[Decisão final (sanção aplicada)]],"Não encontrado",0)</f>
        <v xml:space="preserve">Multa moratória no valor de R$ 21.981,62 </v>
      </c>
      <c r="F23" s="7" t="str">
        <f>_xlfn.XLOOKUP(Tabela3[[#This Row],[PROCESSO SEI do PARF]],Table210[[#This Row],[Processo SEI! do PARF]],Table210[[#This Row],[Link da publicação da decisão no DOMP]],"Não encontrado",0)</f>
        <v>https://www.mpmg.mp.br/diariooficial/DO-20240813.PDF</v>
      </c>
      <c r="G23" s="2" t="str">
        <f>_xlfn.XLOOKUP(Tabela3[[#This Row],[PROCESSO SEI do PARF]],Table210[[#This Row],[Processo SEI! do PARF]],Table210[[#This Row],[Descrição do motivo da sanção]],"Não encontrado",0)</f>
        <v>Mora</v>
      </c>
    </row>
    <row r="24" spans="1:7" s="4" customFormat="1" ht="36.75" hidden="1" customHeight="1" x14ac:dyDescent="0.25">
      <c r="A24" s="2" t="s">
        <v>342</v>
      </c>
      <c r="B24" s="2" t="str">
        <f>_xlfn.XLOOKUP(A24,Table210[[#This Row],[Processo SEI! do PARF]],Table210[[#This Row],[Nome Social]],"Não encontrado",0)</f>
        <v xml:space="preserve"> Acrilades Placas Ltda -ME</v>
      </c>
      <c r="C24" s="2" t="str">
        <f>_xlfn.XLOOKUP(A24,Table210[[#This Row],[Processo SEI! do PARF]],Table210[[#This Row],[CNPJ/CPF]],"Não encontrado",0)</f>
        <v>17.501.123/0001-09</v>
      </c>
      <c r="D24" s="3">
        <f>_xlfn.XLOOKUP(A24,Table210[[#This Row],[Processo SEI! do PARF]],Table210[[#This Row],[Data de trânsito em julgado e conclusão do processo na CPARF]],"Não encontrado",0)</f>
        <v>0</v>
      </c>
      <c r="E24" s="2">
        <f>_xlfn.XLOOKUP(A24,Table210[[#This Row],[Processo SEI! do PARF]],Table210[[#This Row],[Decisão final (sanção aplicada)]],"Não encontrado",0)</f>
        <v>0</v>
      </c>
      <c r="F24" s="7">
        <f>_xlfn.XLOOKUP(Tabela3[[#This Row],[PROCESSO SEI do PARF]],Table210[[#This Row],[Processo SEI! do PARF]],Table210[[#This Row],[Link da publicação da decisão no DOMP]],"Não encontrado",0)</f>
        <v>0</v>
      </c>
      <c r="G2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5" spans="1:7" s="4" customFormat="1" ht="30.75" customHeight="1" x14ac:dyDescent="0.25">
      <c r="A25" s="2" t="s">
        <v>351</v>
      </c>
      <c r="B25" s="2" t="str">
        <f>_xlfn.XLOOKUP(A25,Table210[[#This Row],[Processo SEI! do PARF]],Table210[[#This Row],[Nome Social]],"Não encontrado",0)</f>
        <v>Fundação de Desenvolvimento da Pesquisa-FUNDEP</v>
      </c>
      <c r="C25" s="2" t="str">
        <f>_xlfn.XLOOKUP(A25,Table210[[#This Row],[Processo SEI! do PARF]],Table210[[#This Row],[CNPJ/CPF]],"Não encontrado",0)</f>
        <v>18.720.938/0001-41</v>
      </c>
      <c r="D25" s="3">
        <f>_xlfn.XLOOKUP(A25,Table210[[#This Row],[Processo SEI! do PARF]],Table210[[#This Row],[Data de trânsito em julgado e conclusão do processo na CPARF]],"Não encontrado",0)</f>
        <v>45358</v>
      </c>
      <c r="E25" s="40" t="str">
        <f>_xlfn.XLOOKUP(A25,Table210[[#This Row],[Processo SEI! do PARF]],Table210[[#This Row],[Decisão final (sanção aplicada)]],"Não encontrado",0)</f>
        <v>Acolhimento integral das justificativas apresentadas pela parte processada e arquivamento do feito</v>
      </c>
      <c r="F25" s="7" t="str">
        <f>_xlfn.XLOOKUP(Tabela3[[#This Row],[PROCESSO SEI do PARF]],Table210[[#This Row],[Processo SEI! do PARF]],Table210[[#This Row],[Link da publicação da decisão no DOMP]],"Não encontrado",0)</f>
        <v>https://www.mpmg.mp.br/diariooficial/DO-20240402.PDF</v>
      </c>
      <c r="G25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6" spans="1:7" s="4" customFormat="1" ht="31.5" hidden="1" customHeight="1" x14ac:dyDescent="0.25">
      <c r="A26" s="2" t="s">
        <v>359</v>
      </c>
      <c r="B26" s="2" t="str">
        <f>_xlfn.XLOOKUP(A26,Table210[[#This Row],[Processo SEI! do PARF]],Table210[[#This Row],[Nome Social]],"Não encontrado",0)</f>
        <v>Etera Construções e Isolamentos Ltda​.</v>
      </c>
      <c r="C26" s="2" t="str">
        <f>_xlfn.XLOOKUP(A26,Table210[[#This Row],[Processo SEI! do PARF]],Table210[[#This Row],[CNPJ/CPF]],"Não encontrado",0)</f>
        <v>04.947.516/0001-07</v>
      </c>
      <c r="D26" s="3">
        <f>_xlfn.XLOOKUP(A26,Table210[[#This Row],[Processo SEI! do PARF]],Table210[[#This Row],[Data de trânsito em julgado e conclusão do processo na CPARF]],"Não encontrado",0)</f>
        <v>0</v>
      </c>
      <c r="E26" s="2">
        <f>_xlfn.XLOOKUP(A26,Table210[[#This Row],[Processo SEI! do PARF]],Table210[[#This Row],[Decisão final (sanção aplicada)]],"Não encontrado",0)</f>
        <v>0</v>
      </c>
      <c r="F26" s="7">
        <f>_xlfn.XLOOKUP(Tabela3[[#This Row],[PROCESSO SEI do PARF]],Table210[[#This Row],[Processo SEI! do PARF]],Table210[[#This Row],[Link da publicação da decisão no DOMP]],"Não encontrado",0)</f>
        <v>0</v>
      </c>
      <c r="G2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27" spans="1:7" s="4" customFormat="1" ht="31.5" hidden="1" customHeight="1" x14ac:dyDescent="0.25">
      <c r="A27" s="2" t="s">
        <v>366</v>
      </c>
      <c r="B27" s="2" t="str">
        <f>_xlfn.XLOOKUP(A27,Table210[[#This Row],[Processo SEI! do PARF]],Table210[[#This Row],[Nome Social]],"Não encontrado",0)</f>
        <v>Controle Engenharia Ltda</v>
      </c>
      <c r="C27" s="2" t="str">
        <f>_xlfn.XLOOKUP(A27,Table210[[#This Row],[Processo SEI! do PARF]],Table210[[#This Row],[CNPJ/CPF]],"Não encontrado",0)</f>
        <v>02.755.159/0001-41</v>
      </c>
      <c r="D27" s="3">
        <f>_xlfn.XLOOKUP(A27,Table210[[#This Row],[Processo SEI! do PARF]],Table210[[#This Row],[Data de trânsito em julgado e conclusão do processo na CPARF]],"Não encontrado",0)</f>
        <v>0</v>
      </c>
      <c r="E27" s="2">
        <f>_xlfn.XLOOKUP(A27,Table210[[#This Row],[Processo SEI! do PARF]],Table210[[#This Row],[Decisão final (sanção aplicada)]],"Não encontrado",0)</f>
        <v>0</v>
      </c>
      <c r="F27" s="7">
        <f>_xlfn.XLOOKUP(Tabela3[[#This Row],[PROCESSO SEI do PARF]],Table210[[#This Row],[Processo SEI! do PARF]],Table210[[#This Row],[Link da publicação da decisão no DOMP]],"Não encontrado",0)</f>
        <v>0</v>
      </c>
      <c r="G27" s="2" t="str">
        <f>_xlfn.XLOOKUP(Tabela3[[#This Row],[PROCESSO SEI do PARF]],Table210[[#This Row],[Processo SEI! do PARF]],Table210[[#This Row],[Descrição do motivo da sanção]],"Não encontrado",0)</f>
        <v>Mora</v>
      </c>
    </row>
    <row r="28" spans="1:7" s="4" customFormat="1" ht="31.5" hidden="1" customHeight="1" x14ac:dyDescent="0.25">
      <c r="A28" s="2" t="s">
        <v>373</v>
      </c>
      <c r="B28" s="2" t="str">
        <f>_xlfn.XLOOKUP(A28,Table210[[#This Row],[Processo SEI! do PARF]],Table210[[#This Row],[Nome Social]],"Não encontrado",0)</f>
        <v>SPR Engenharia e Construção Ltda.</v>
      </c>
      <c r="C28" s="2" t="str">
        <f>_xlfn.XLOOKUP(A28,Table210[[#This Row],[Processo SEI! do PARF]],Table210[[#This Row],[CNPJ/CPF]],"Não encontrado",0)</f>
        <v>28.053.583/0001-38</v>
      </c>
      <c r="D28" s="3">
        <f>_xlfn.XLOOKUP(A28,Table210[[#This Row],[Processo SEI! do PARF]],Table210[[#This Row],[Data de trânsito em julgado e conclusão do processo na CPARF]],"Não encontrado",0)</f>
        <v>0</v>
      </c>
      <c r="E28" s="2">
        <f>_xlfn.XLOOKUP(A28,Table210[[#This Row],[Processo SEI! do PARF]],Table210[[#This Row],[Decisão final (sanção aplicada)]],"Não encontrado",0)</f>
        <v>0</v>
      </c>
      <c r="F28" s="7">
        <f>_xlfn.XLOOKUP(Tabela3[[#This Row],[PROCESSO SEI do PARF]],Table210[[#This Row],[Processo SEI! do PARF]],Table210[[#This Row],[Link da publicação da decisão no DOMP]],"Não encontrado",0)</f>
        <v>0</v>
      </c>
      <c r="G28" s="2" t="str">
        <f>_xlfn.XLOOKUP(Tabela3[[#This Row],[PROCESSO SEI do PARF]],Table210[[#This Row],[Processo SEI! do PARF]],Table210[[#This Row],[Descrição do motivo da sanção]],"Não encontrado",0)</f>
        <v>Mora</v>
      </c>
    </row>
    <row r="29" spans="1:7" s="4" customFormat="1" ht="50.25" customHeight="1" x14ac:dyDescent="0.25">
      <c r="A29" s="2" t="s">
        <v>383</v>
      </c>
      <c r="B29" s="2" t="str">
        <f>_xlfn.XLOOKUP(A29,Table210[[#This Row],[Processo SEI! do PARF]],Table210[[#This Row],[Nome Social]],"Não encontrado",0)</f>
        <v>Front Estruturas Ltda.</v>
      </c>
      <c r="C29" s="2" t="str">
        <f>_xlfn.XLOOKUP(A29,Table210[[#This Row],[Processo SEI! do PARF]],Table210[[#This Row],[CNPJ/CPF]],"Não encontrado",0)</f>
        <v>12.219.645/0001-07</v>
      </c>
      <c r="D29" s="3">
        <f>_xlfn.XLOOKUP(A29,Table210[[#This Row],[Processo SEI! do PARF]],Table210[[#This Row],[Data de trânsito em julgado e conclusão do processo na CPARF]],"Não encontrado",0)</f>
        <v>45468</v>
      </c>
      <c r="E29" s="40" t="str">
        <f>_xlfn.XLOOKUP(A29,Table210[[#This Row],[Processo SEI! do PARF]],Table210[[#This Row],[Decisão final (sanção aplicada)]],"Não encontrado",0)</f>
        <v>Multa compensatória no valor de R$7.000,00 cumulada com suspensão temporária de participação em licitação e impedimento de contratar com a Administração, pelo prazo de 2 (dois) anos</v>
      </c>
      <c r="F29" s="7" t="str">
        <f>_xlfn.XLOOKUP(Tabela3[[#This Row],[PROCESSO SEI do PARF]],Table210[[#This Row],[Processo SEI! do PARF]],Table210[[#This Row],[Link da publicação da decisão no DOMP]],"Não encontrado",0)</f>
        <v>https://www.mpmg.mp.br/diariooficial/DO-20240702.PDF</v>
      </c>
      <c r="G2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0" spans="1:7" s="4" customFormat="1" ht="24.75" customHeight="1" x14ac:dyDescent="0.25">
      <c r="A30" s="2" t="s">
        <v>395</v>
      </c>
      <c r="B30" s="2" t="str">
        <f>_xlfn.XLOOKUP(A30,Table210[[#This Row],[Processo SEI! do PARF]],Table210[[#This Row],[Nome Social]],"Não encontrado",0)</f>
        <v>Solflex Comércio e Serviços Ltda.</v>
      </c>
      <c r="C30" s="2" t="str">
        <f>_xlfn.XLOOKUP(A30,Table210[[#This Row],[Processo SEI! do PARF]],Table210[[#This Row],[CNPJ/CPF]],"Não encontrado",0)</f>
        <v>47.417.971/0001-03</v>
      </c>
      <c r="D30" s="3">
        <f>_xlfn.XLOOKUP(A30,Table210[[#This Row],[Processo SEI! do PARF]],Table210[[#This Row],[Data de trânsito em julgado e conclusão do processo na CPARF]],"Não encontrado",0)</f>
        <v>46063</v>
      </c>
      <c r="E30" s="7" t="str">
        <f>_xlfn.XLOOKUP(A30,Table210[[#This Row],[Processo SEI! do PARF]],Table210[[#This Row],[Decisão final (sanção aplicada)]],"Não encontrado",0)</f>
        <v>Multa compensatória no valor de R$13.113,54</v>
      </c>
      <c r="F30" s="7" t="str">
        <f>_xlfn.XLOOKUP(Tabela3[[#This Row],[PROCESSO SEI do PARF]],Table210[[#This Row],[Processo SEI! do PARF]],Table210[[#This Row],[Link da publicação da decisão no DOMP]],"Não encontrado",0)</f>
        <v>https://www.mpmg.mp.br/diariooficial/DO-20260120.PDF</v>
      </c>
      <c r="G3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1" spans="1:7" s="4" customFormat="1" ht="45" x14ac:dyDescent="0.25">
      <c r="A31" s="2" t="s">
        <v>401</v>
      </c>
      <c r="B31" s="2" t="str">
        <f>_xlfn.XLOOKUP(A31,Table210[[#This Row],[Processo SEI! do PARF]],Table210[[#This Row],[Nome Social]],"Não encontrado",0)</f>
        <v>Elo Arquitetura e Engenharia Ltda</v>
      </c>
      <c r="C31" s="2" t="str">
        <f>_xlfn.XLOOKUP(A31,Table210[[#This Row],[Processo SEI! do PARF]],Table210[[#This Row],[CNPJ/CPF]],"Não encontrado",0)</f>
        <v>23.219.028/0001-10</v>
      </c>
      <c r="D31" s="3">
        <f>_xlfn.XLOOKUP(A31,Table210[[#This Row],[Processo SEI! do PARF]],Table210[[#This Row],[Data de trânsito em julgado e conclusão do processo na CPARF]],"Não encontrado",0)</f>
        <v>45306</v>
      </c>
      <c r="E31" s="40" t="str">
        <f>_xlfn.XLOOKUP(A31,Table210[[#This Row],[Processo SEI! do PARF]],Table210[[#This Row],[Decisão final (sanção aplicada)]],"Não encontrado",0)</f>
        <v>Multa compensatória correspondente a R$ 3.340,00 cumulada com suspensão do direito de licitar e impedimento de contratar com a Administração Pública, pelo prazo de 1 (um) ano</v>
      </c>
      <c r="F31" s="7" t="str">
        <f>_xlfn.XLOOKUP(Tabela3[[#This Row],[PROCESSO SEI do PARF]],Table210[[#This Row],[Processo SEI! do PARF]],Table210[[#This Row],[Link da publicação da decisão no DOMP]],"Não encontrado",0)</f>
        <v>https://www.mpmg.mp.br/diariooficial/DO-20231111.PDF</v>
      </c>
      <c r="G31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2" spans="1:7" ht="45" x14ac:dyDescent="0.25">
      <c r="A32" s="2" t="s">
        <v>414</v>
      </c>
      <c r="B32" s="2" t="str">
        <f>_xlfn.XLOOKUP(A32,Table210[[#This Row],[Processo SEI! do PARF]],Table210[[#This Row],[Nome Social]],"Não encontrado",0)</f>
        <v>Primeira Engenharia Ltda.</v>
      </c>
      <c r="C32" s="2" t="str">
        <f>_xlfn.XLOOKUP(A32,Table210[[#This Row],[Processo SEI! do PARF]],Table210[[#This Row],[CNPJ/CPF]],"Não encontrado",0)</f>
        <v>14.920.928/0001-07</v>
      </c>
      <c r="D32" s="3">
        <f>_xlfn.XLOOKUP(A32,Table210[[#This Row],[Processo SEI! do PARF]],Table210[[#This Row],[Data de trânsito em julgado e conclusão do processo na CPARF]],"Não encontrado",0)</f>
        <v>45436</v>
      </c>
      <c r="E32" s="40" t="str">
        <f>_xlfn.XLOOKUP(A32,Table210[[#This Row],[Processo SEI! do PARF]],Table210[[#This Row],[Decisão final (sanção aplicada)]],"Não encontrado",0)</f>
        <v>Multa compensatória correspondente a R$ 4.913,92, cumulada com suspensão temporária de participação em licitação e impedimento em contratar com a Administração, pelo prazo de 01 (um) ano</v>
      </c>
      <c r="F32" s="7" t="str">
        <f>_xlfn.XLOOKUP(Tabela3[[#This Row],[PROCESSO SEI do PARF]],Table210[[#This Row],[Processo SEI! do PARF]],Table210[[#This Row],[Link da publicação da decisão no DOMP]],"Não encontrado",0)</f>
        <v>https://www.mpmg.mp.br/diariooficial/DO-20240420.PDF</v>
      </c>
      <c r="G3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3" spans="1:7" s="4" customFormat="1" ht="30" hidden="1" x14ac:dyDescent="0.25">
      <c r="A33" s="2" t="s">
        <v>426</v>
      </c>
      <c r="B33" s="2" t="str">
        <f>_xlfn.XLOOKUP(A33,Table210[[#This Row],[Processo SEI! do PARF]],Table210[[#This Row],[Nome Social]],"Não encontrado",0)</f>
        <v>Eficácia Projetos e Consultoria Ltda; Consmara Engenharia Ltda.</v>
      </c>
      <c r="C33" s="2" t="str">
        <f>_xlfn.XLOOKUP(A33,Table210[[#This Row],[Processo SEI! do PARF]],Table210[[#This Row],[CNPJ/CPF]],"Não encontrado",0)</f>
        <v>06.301.115/0001-00; 05.133.376/0002-79</v>
      </c>
      <c r="D33" s="3">
        <f>_xlfn.XLOOKUP(A33,Table210[[#This Row],[Processo SEI! do PARF]],Table210[[#This Row],[Data de trânsito em julgado e conclusão do processo na CPARF]],"Não encontrado",0)</f>
        <v>0</v>
      </c>
      <c r="E33" s="2">
        <f>_xlfn.XLOOKUP(A33,Table210[[#This Row],[Processo SEI! do PARF]],Table210[[#This Row],[Decisão final (sanção aplicada)]],"Não encontrado",0)</f>
        <v>0</v>
      </c>
      <c r="F33" s="7">
        <f>_xlfn.XLOOKUP(Tabela3[[#This Row],[PROCESSO SEI do PARF]],Table210[[#This Row],[Processo SEI! do PARF]],Table210[[#This Row],[Link da publicação da decisão no DOMP]],"Não encontrado",0)</f>
        <v>0</v>
      </c>
      <c r="G3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4" spans="1:7" s="4" customFormat="1" ht="30" hidden="1" x14ac:dyDescent="0.25">
      <c r="A34" s="2" t="s">
        <v>434</v>
      </c>
      <c r="B34" s="2" t="str">
        <f>_xlfn.XLOOKUP(A34,Table210[[#This Row],[Processo SEI! do PARF]],Table210[[#This Row],[Nome Social]],"Não encontrado",0)</f>
        <v>Endeal Engenharia e Construções Ltda.</v>
      </c>
      <c r="C34" s="2" t="str">
        <f>_xlfn.XLOOKUP(A34,Table210[[#This Row],[Processo SEI! do PARF]],Table210[[#This Row],[CNPJ/CPF]],"Não encontrado",0)</f>
        <v>03.430.585/0001-78</v>
      </c>
      <c r="D34" s="3">
        <f>_xlfn.XLOOKUP(A34,Table210[[#This Row],[Processo SEI! do PARF]],Table210[[#This Row],[Data de trânsito em julgado e conclusão do processo na CPARF]],"Não encontrado",0)</f>
        <v>0</v>
      </c>
      <c r="E34" s="2">
        <f>_xlfn.XLOOKUP(A34,Table210[[#This Row],[Processo SEI! do PARF]],Table210[[#This Row],[Decisão final (sanção aplicada)]],"Não encontrado",0)</f>
        <v>0</v>
      </c>
      <c r="F34" s="7">
        <f>_xlfn.XLOOKUP(Tabela3[[#This Row],[PROCESSO SEI do PARF]],Table210[[#This Row],[Processo SEI! do PARF]],Table210[[#This Row],[Link da publicação da decisão no DOMP]],"Não encontrado",0)</f>
        <v>0</v>
      </c>
      <c r="G34" s="2" t="str">
        <f>_xlfn.XLOOKUP(Tabela3[[#This Row],[PROCESSO SEI do PARF]],Table210[[#This Row],[Processo SEI! do PARF]],Table210[[#This Row],[Descrição do motivo da sanção]],"Não encontrado",0)</f>
        <v>Mora</v>
      </c>
    </row>
    <row r="35" spans="1:7" s="4" customFormat="1" ht="30" hidden="1" x14ac:dyDescent="0.25">
      <c r="A35" s="2" t="s">
        <v>445</v>
      </c>
      <c r="B35" s="2" t="str">
        <f>_xlfn.XLOOKUP(A35,Table210[[#This Row],[Processo SEI! do PARF]],Table210[[#This Row],[Nome Social]],"Não encontrado",0)</f>
        <v>Pórtico Engenharia e Consultoria Ltda.</v>
      </c>
      <c r="C35" s="2" t="str">
        <f>_xlfn.XLOOKUP(A35,Table210[[#This Row],[Processo SEI! do PARF]],Table210[[#This Row],[CNPJ/CPF]],"Não encontrado",0)</f>
        <v>26.717.532/0001-38</v>
      </c>
      <c r="D35" s="3">
        <f>_xlfn.XLOOKUP(A35,Table210[[#This Row],[Processo SEI! do PARF]],Table210[[#This Row],[Data de trânsito em julgado e conclusão do processo na CPARF]],"Não encontrado",0)</f>
        <v>0</v>
      </c>
      <c r="E35" s="2">
        <f>_xlfn.XLOOKUP(A35,Table210[[#This Row],[Processo SEI! do PARF]],Table210[[#This Row],[Decisão final (sanção aplicada)]],"Não encontrado",0)</f>
        <v>0</v>
      </c>
      <c r="F35" s="7">
        <f>_xlfn.XLOOKUP(Tabela3[[#This Row],[PROCESSO SEI do PARF]],Table210[[#This Row],[Processo SEI! do PARF]],Table210[[#This Row],[Link da publicação da decisão no DOMP]],"Não encontrado",0)</f>
        <v>0</v>
      </c>
      <c r="G3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6" spans="1:7" s="4" customFormat="1" ht="30" hidden="1" x14ac:dyDescent="0.25">
      <c r="A36" s="2" t="s">
        <v>451</v>
      </c>
      <c r="B36" s="2" t="str">
        <f>_xlfn.XLOOKUP(A36,Table210[[#This Row],[Processo SEI! do PARF]],Table210[[#This Row],[Nome Social]],"Não encontrado",0)</f>
        <v>Marcelli Móveis Para Escritório e Informática Ltda.-EPP</v>
      </c>
      <c r="C36" s="2" t="str">
        <f>_xlfn.XLOOKUP(A36,Table210[[#This Row],[Processo SEI! do PARF]],Table210[[#This Row],[CNPJ/CPF]],"Não encontrado",0)</f>
        <v>03.098.864/0001-86</v>
      </c>
      <c r="D36" s="3">
        <f>_xlfn.XLOOKUP(A36,Table210[[#This Row],[Processo SEI! do PARF]],Table210[[#This Row],[Data de trânsito em julgado e conclusão do processo na CPARF]],"Não encontrado",0)</f>
        <v>0</v>
      </c>
      <c r="E36" s="2">
        <f>_xlfn.XLOOKUP(A36,Table210[[#This Row],[Processo SEI! do PARF]],Table210[[#This Row],[Decisão final (sanção aplicada)]],"Não encontrado",0)</f>
        <v>0</v>
      </c>
      <c r="F36" s="7">
        <f>_xlfn.XLOOKUP(Tabela3[[#This Row],[PROCESSO SEI do PARF]],Table210[[#This Row],[Processo SEI! do PARF]],Table210[[#This Row],[Link da publicação da decisão no DOMP]],"Não encontrado",0)</f>
        <v>0</v>
      </c>
      <c r="G3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7" spans="1:7" s="4" customFormat="1" ht="45" x14ac:dyDescent="0.25">
      <c r="A37" s="2" t="s">
        <v>460</v>
      </c>
      <c r="B37" s="2" t="str">
        <f>_xlfn.XLOOKUP(A37,Table210[[#This Row],[Processo SEI! do PARF]],Table210[[#This Row],[Nome Social]],"Não encontrado",0)</f>
        <v>A&amp;R Comércio e Serviços Ltda.</v>
      </c>
      <c r="C37" s="2" t="str">
        <f>_xlfn.XLOOKUP(A37,Table210[[#This Row],[Processo SEI! do PARF]],Table210[[#This Row],[CNPJ/CPF]],"Não encontrado",0)</f>
        <v>13.050.599/0001-10</v>
      </c>
      <c r="D37" s="3">
        <f>_xlfn.XLOOKUP(A37,Table210[[#This Row],[Processo SEI! do PARF]],Table210[[#This Row],[Data de trânsito em julgado e conclusão do processo na CPARF]],"Não encontrado",0)</f>
        <v>45685</v>
      </c>
      <c r="E37" s="40" t="str">
        <f>_xlfn.XLOOKUP(A37,Table210[[#This Row],[Processo SEI! do PARF]],Table210[[#This Row],[Decisão final (sanção aplicada)]],"Não encontrado",0)</f>
        <v>Multa moratória e compensatória no valor de R$ 263.955,97 cumulada com impedimento de licitar e contratar com a Administração, pelo prazo de 2 (dois) anos e; reparação ao erário no valor de R$ 14.323,78</v>
      </c>
      <c r="F37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https://www.mpmg.mp.br/diariooficial/DO-20250201.PDF</v>
      </c>
      <c r="G37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8" spans="1:7" s="4" customFormat="1" ht="30" hidden="1" x14ac:dyDescent="0.25">
      <c r="A38" s="2" t="s">
        <v>470</v>
      </c>
      <c r="B38" s="2" t="str">
        <f>_xlfn.XLOOKUP(A38,Table210[[#This Row],[Processo SEI! do PARF]],Table210[[#This Row],[Nome Social]],"Não encontrado",0)</f>
        <v>Ágile Empreendimentos e Serviços Ltda.</v>
      </c>
      <c r="C38" s="2" t="str">
        <f>_xlfn.XLOOKUP(A38,Table210[[#This Row],[Processo SEI! do PARF]],Table210[[#This Row],[CNPJ/CPF]],"Não encontrado",0)</f>
        <v>11.312.296/0001-00</v>
      </c>
      <c r="D38" s="3">
        <f>_xlfn.XLOOKUP(A38,Table210[[#This Row],[Processo SEI! do PARF]],Table210[[#This Row],[Data de trânsito em julgado e conclusão do processo na CPARF]],"Não encontrado",0)</f>
        <v>0</v>
      </c>
      <c r="E38" s="7" t="str">
        <f>_xlfn.XLOOKUP(A38,Table210[[#This Row],[Processo SEI! do PARF]],Table210[[#This Row],[Decisão final (sanção aplicada)]],"Não encontrado",0)</f>
        <v>Multa no valor de R$32.287,68. Decisão recorrida reformada</v>
      </c>
      <c r="F38" s="7" t="str">
        <f>_xlfn.XLOOKUP(Tabela3[[#This Row],[PROCESSO SEI do PARF]],Table210[[#This Row],[Processo SEI! do PARF]],Table210[[#This Row],[Link da publicação da decisão no DOMP]],"Não encontrado",0)</f>
        <v>https://www.mpmg.mp.br/diariooficial/DO-20260116.PDF</v>
      </c>
      <c r="G3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39" spans="1:7" s="4" customFormat="1" ht="30" hidden="1" x14ac:dyDescent="0.25">
      <c r="A39" s="2" t="s">
        <v>489</v>
      </c>
      <c r="B39" s="2" t="str">
        <f>_xlfn.XLOOKUP(A39,Table210[[#This Row],[Processo SEI! do PARF]],Table210[[#This Row],[Nome Social]],"Não encontrado",0)</f>
        <v>Marcelo Eustáquio de Oliveira Ltda.</v>
      </c>
      <c r="C39" s="2" t="str">
        <f>_xlfn.XLOOKUP(A39,Table210[[#This Row],[Processo SEI! do PARF]],Table210[[#This Row],[CNPJ/CPF]],"Não encontrado",0)</f>
        <v>18.132.510/0001-88</v>
      </c>
      <c r="D39" s="3">
        <f>_xlfn.XLOOKUP(A39,Table210[[#This Row],[Processo SEI! do PARF]],Table210[[#This Row],[Data de trânsito em julgado e conclusão do processo na CPARF]],"Não encontrado",0)</f>
        <v>0</v>
      </c>
      <c r="E39" s="2" t="str">
        <f>_xlfn.XLOOKUP(A39,Table210[[#This Row],[Processo SEI! do PARF]],Table210[[#This Row],[Decisão final (sanção aplicada)]],"Não encontrado",0)</f>
        <v>Aguarda decisão final (decisão inicial não publicada no DOMP)</v>
      </c>
      <c r="F39" s="7">
        <f>_xlfn.XLOOKUP(Tabela3[[#This Row],[PROCESSO SEI do PARF]],Table210[[#This Row],[Processo SEI! do PARF]],Table210[[#This Row],[Link da publicação da decisão no DOMP]],"Não encontrado",0)</f>
        <v>0</v>
      </c>
      <c r="G39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0" spans="1:7" s="4" customFormat="1" ht="30" hidden="1" x14ac:dyDescent="0.25">
      <c r="A40" s="2" t="s">
        <v>497</v>
      </c>
      <c r="B40" s="2" t="str">
        <f>_xlfn.XLOOKUP(A40,Table210[[#This Row],[Processo SEI! do PARF]],Table210[[#This Row],[Nome Social]],"Não encontrado",0)</f>
        <v>Globo Comércio de Informática Ltda.</v>
      </c>
      <c r="C40" s="2" t="str">
        <f>_xlfn.XLOOKUP(A40,Table210[[#This Row],[Processo SEI! do PARF]],Table210[[#This Row],[CNPJ/CPF]],"Não encontrado",0)</f>
        <v>31.588.978/0001-40</v>
      </c>
      <c r="D40" s="3">
        <f>_xlfn.XLOOKUP(A40,Table210[[#This Row],[Processo SEI! do PARF]],Table210[[#This Row],[Data de trânsito em julgado e conclusão do processo na CPARF]],"Não encontrado",0)</f>
        <v>0</v>
      </c>
      <c r="E40" s="2" t="str">
        <f>_xlfn.XLOOKUP(A40,Table210[[#This Row],[Processo SEI! do PARF]],Table210[[#This Row],[Decisão final (sanção aplicada)]],"Não encontrado",0)</f>
        <v>Aguarda decisão final (decisão inicial não publicada no DOMP)</v>
      </c>
      <c r="F40" s="7">
        <f>_xlfn.XLOOKUP(Tabela3[[#This Row],[PROCESSO SEI do PARF]],Table210[[#This Row],[Processo SEI! do PARF]],Table210[[#This Row],[Link da publicação da decisão no DOMP]],"Não encontrado",0)</f>
        <v>0</v>
      </c>
      <c r="G40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1" spans="1:7" hidden="1" x14ac:dyDescent="0.25">
      <c r="A41" s="2" t="s">
        <v>525</v>
      </c>
      <c r="B41" s="2" t="str">
        <f>_xlfn.XLOOKUP(A41,Table210[[#This Row],[Processo SEI! do PARF]],Table210[[#This Row],[Nome Social]],"Não encontrado",0)</f>
        <v>OI S.A. - Em Recuperação Judicial</v>
      </c>
      <c r="C41" s="2" t="str">
        <f>_xlfn.XLOOKUP(A41,Table210[[#This Row],[Processo SEI! do PARF]],Table210[[#This Row],[CNPJ/CPF]],"Não encontrado",0)</f>
        <v>76.535.764/0001-43</v>
      </c>
      <c r="D41" s="3">
        <f>_xlfn.XLOOKUP(A41,Table210[[#This Row],[Processo SEI! do PARF]],Table210[[#This Row],[Data de trânsito em julgado e conclusão do processo na CPARF]],"Não encontrado",0)</f>
        <v>0</v>
      </c>
      <c r="E41" s="2" t="str">
        <f>_xlfn.XLOOKUP(A41,Table210[[#This Row],[Processo SEI! do PARF]],Table210[[#This Row],[Decisão final (sanção aplicada)]],"Não encontrado",0)</f>
        <v>Aguarda orientação</v>
      </c>
      <c r="F41" s="7">
        <f>_xlfn.XLOOKUP(Tabela3[[#This Row],[PROCESSO SEI do PARF]],Table210[[#This Row],[Processo SEI! do PARF]],Table210[[#This Row],[Link da publicação da decisão no DOMP]],"Não encontrado",0)</f>
        <v>0</v>
      </c>
      <c r="G4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2" spans="1:7" ht="31.5" hidden="1" customHeight="1" x14ac:dyDescent="0.25">
      <c r="A42" s="2" t="s">
        <v>531</v>
      </c>
      <c r="B42" s="2" t="str">
        <f>_xlfn.XLOOKUP(A42,Table210[[#This Row],[Processo SEI! do PARF]],Table210[[#This Row],[Nome Social]],"Não encontrado",0)</f>
        <v>Terra e Técnica Engenharia e Empreendimentos Ltda</v>
      </c>
      <c r="C42" s="2" t="str">
        <f>_xlfn.XLOOKUP(A42,Table210[[#This Row],[Processo SEI! do PARF]],Table210[[#This Row],[CNPJ/CPF]],"Não encontrado",0)</f>
        <v>02.790.940/0001-42</v>
      </c>
      <c r="D42" s="3">
        <f>_xlfn.XLOOKUP(A42,Table210[[#This Row],[Processo SEI! do PARF]],Table210[[#This Row],[Data de trânsito em julgado e conclusão do processo na CPARF]],"Não encontrado",0)</f>
        <v>0</v>
      </c>
      <c r="E42" s="2">
        <f>_xlfn.XLOOKUP(A42,Table210[[#This Row],[Processo SEI! do PARF]],Table210[[#This Row],[Decisão final (sanção aplicada)]],"Não encontrado",0)</f>
        <v>0</v>
      </c>
      <c r="F42" s="2">
        <f>_xlfn.XLOOKUP(Tabela3[[#This Row],[PROCESSO SEI do PARF]],Table210[[#This Row],[Processo SEI! do PARF]],Table210[[#This Row],[Link da publicação da decisão no DOMP]],"Não encontrado",0)</f>
        <v>0</v>
      </c>
      <c r="G4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3" spans="1:7" ht="45" hidden="1" x14ac:dyDescent="0.25">
      <c r="A43" s="2" t="s">
        <v>530</v>
      </c>
      <c r="B43" s="2" t="str">
        <f>_xlfn.XLOOKUP(A43,Table210[[#This Row],[Processo SEI! do PARF]],Table210[[#This Row],[Nome Social]],"Não encontrado",0)</f>
        <v>Christiane Aparecida Kalab;  Alessandra de Fátima Kalab; Fabiana Kalab</v>
      </c>
      <c r="C43" s="2" t="str">
        <f>_xlfn.XLOOKUP(A43,Table210[[#This Row],[Processo SEI! do PARF]],Table210[[#This Row],[CNPJ/CPF]],"Não encontrado",0)</f>
        <v xml:space="preserve"> 901.531.976-68; 813.848.906-53; 013.721.266-60</v>
      </c>
      <c r="D43" s="3">
        <f>_xlfn.XLOOKUP(A43,Table210[[#This Row],[Processo SEI! do PARF]],Table210[[#This Row],[Data de trânsito em julgado e conclusão do processo na CPARF]],"Não encontrado",0)</f>
        <v>0</v>
      </c>
      <c r="E43" s="2">
        <f>_xlfn.XLOOKUP(A43,Table210[[#This Row],[Processo SEI! do PARF]],Table210[[#This Row],[Decisão final (sanção aplicada)]],"Não encontrado",0)</f>
        <v>0</v>
      </c>
      <c r="F43" s="2">
        <f>_xlfn.XLOOKUP(Tabela3[[#This Row],[PROCESSO SEI do PARF]],Table210[[#This Row],[Processo SEI! do PARF]],Table210[[#This Row],[Link da publicação da decisão no DOMP]],"Não encontrado",0)</f>
        <v>0</v>
      </c>
      <c r="G4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4" spans="1:7" ht="60" hidden="1" x14ac:dyDescent="0.25">
      <c r="A44" s="2" t="s">
        <v>532</v>
      </c>
      <c r="B44" s="2" t="str">
        <f>_xlfn.XLOOKUP(A44,Table210[[#This Row],[Processo SEI! do PARF]],Table210[[#This Row],[Nome Social]],"Não encontrado",0)</f>
        <v>Método System Comércio de Equipamentos para Telecomunicações e Serviços Ltda.-EPP</v>
      </c>
      <c r="C44" s="2" t="str">
        <f>_xlfn.XLOOKUP(A44,Table210[[#This Row],[Processo SEI! do PARF]],Table210[[#This Row],[CNPJ/CPF]],"Não encontrado",0)</f>
        <v>07.346.478/0001-17</v>
      </c>
      <c r="D44" s="3">
        <f>_xlfn.XLOOKUP(A44,Table210[[#This Row],[Processo SEI! do PARF]],Table210[[#This Row],[Data de trânsito em julgado e conclusão do processo na CPARF]],"Não encontrado",0)</f>
        <v>0</v>
      </c>
      <c r="E44" s="2">
        <f>_xlfn.XLOOKUP(A44,Table210[[#This Row],[Processo SEI! do PARF]],Table210[[#This Row],[Decisão final (sanção aplicada)]],"Não encontrado",0)</f>
        <v>0</v>
      </c>
      <c r="F44" s="2">
        <f>_xlfn.XLOOKUP(Tabela3[[#This Row],[PROCESSO SEI do PARF]],Table210[[#This Row],[Processo SEI! do PARF]],Table210[[#This Row],[Link da publicação da decisão no DOMP]],"Não encontrado",0)</f>
        <v>0</v>
      </c>
      <c r="G44" s="2" t="str">
        <f>_xlfn.XLOOKUP(Tabela3[[#This Row],[PROCESSO SEI do PARF]],Table210[[#This Row],[Processo SEI! do PARF]],Table210[[#This Row],[Descrição do motivo da sanção]],"Não encontrado",0)</f>
        <v>Mora</v>
      </c>
    </row>
    <row r="45" spans="1:7" ht="26.25" hidden="1" customHeight="1" x14ac:dyDescent="0.25">
      <c r="A45" s="3" t="s">
        <v>533</v>
      </c>
      <c r="B45" s="2" t="str">
        <f>_xlfn.XLOOKUP(A45,Table210[[#This Row],[Processo SEI! do PARF]],Table210[[#This Row],[Nome Social]],"Não encontrado",0)</f>
        <v>Ufficio Indústria e Comércio de Móveis Ltda - EPP</v>
      </c>
      <c r="C45" s="2" t="str">
        <f>_xlfn.XLOOKUP(A45,Table210[[#This Row],[Processo SEI! do PARF]],Table210[[#This Row],[CNPJ/CPF]],"Não encontrado",0)</f>
        <v>04.443.182/0001-26</v>
      </c>
      <c r="D45" s="3">
        <f>_xlfn.XLOOKUP(A45,Table210[[#This Row],[Processo SEI! do PARF]],Table210[[#This Row],[Data de trânsito em julgado e conclusão do processo na CPARF]],"Não encontrado",0)</f>
        <v>0</v>
      </c>
      <c r="E45" s="2">
        <f>_xlfn.XLOOKUP(A45,Table210[[#This Row],[Processo SEI! do PARF]],Table210[[#This Row],[Decisão final (sanção aplicada)]],"Não encontrado",0)</f>
        <v>0</v>
      </c>
      <c r="F45" s="2">
        <f>_xlfn.XLOOKUP(Tabela3[[#This Row],[PROCESSO SEI do PARF]],Table210[[#This Row],[Processo SEI! do PARF]],Table210[[#This Row],[Link da publicação da decisão no DOMP]],"Não encontrado",0)</f>
        <v>0</v>
      </c>
      <c r="G4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6" spans="1:7" ht="30.75" hidden="1" customHeight="1" x14ac:dyDescent="0.25">
      <c r="A46" s="3" t="s">
        <v>535</v>
      </c>
      <c r="B46" s="2" t="str">
        <f>_xlfn.XLOOKUP(A46,Table210[[#This Row],[Processo SEI! do PARF]],Table210[[#This Row],[Nome Social]],"Não encontrado",0)</f>
        <v>Fábrica Civil – Engenharia de Projetos Ltda.</v>
      </c>
      <c r="C46" s="2" t="str">
        <f>_xlfn.XLOOKUP(A46,Table210[[#This Row],[Processo SEI! do PARF]],Table210[[#This Row],[CNPJ/CPF]],"Não encontrado",0)</f>
        <v>66.679.697/0001-87</v>
      </c>
      <c r="D46" s="3">
        <f>_xlfn.XLOOKUP(A46,Table210[[#This Row],[Processo SEI! do PARF]],Table210[[#This Row],[Data de trânsito em julgado e conclusão do processo na CPARF]],"Não encontrado",0)</f>
        <v>0</v>
      </c>
      <c r="E46" s="2">
        <f>_xlfn.XLOOKUP(A46,Table210[[#This Row],[Processo SEI! do PARF]],Table210[[#This Row],[Decisão final (sanção aplicada)]],"Não encontrado",0)</f>
        <v>0</v>
      </c>
      <c r="F46" s="2">
        <f>_xlfn.XLOOKUP(Tabela3[[#This Row],[PROCESSO SEI do PARF]],Table210[[#This Row],[Processo SEI! do PARF]],Table210[[#This Row],[Link da publicação da decisão no DOMP]],"Não encontrado",0)</f>
        <v>0</v>
      </c>
      <c r="G4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47" spans="1:7" ht="30.75" hidden="1" customHeight="1" x14ac:dyDescent="0.25">
      <c r="A47" s="3" t="s">
        <v>537</v>
      </c>
      <c r="B47" s="2" t="str">
        <f>_xlfn.XLOOKUP(A47,Table210[[#This Row],[Processo SEI! do PARF]],Table210[[#This Row],[Nome Social]],"Não encontrado",0)</f>
        <v>Liderança Limpeza e Conservação Ltda</v>
      </c>
      <c r="C47" s="2" t="str">
        <f>_xlfn.XLOOKUP(A47,Table210[[#This Row],[Processo SEI! do PARF]],Table210[[#This Row],[CNPJ/CPF]],"Não encontrado",0)</f>
        <v>00.482.840/0001-38</v>
      </c>
      <c r="D47" s="3">
        <f>_xlfn.XLOOKUP(A47,Table210[[#This Row],[Processo SEI! do PARF]],Table210[[#This Row],[Data de trânsito em julgado e conclusão do processo na CPARF]],"Não encontrado",0)</f>
        <v>0</v>
      </c>
      <c r="E47" s="2">
        <f>_xlfn.XLOOKUP(A47,Table210[[#This Row],[Processo SEI! do PARF]],Table210[[#This Row],[Decisão final (sanção aplicada)]],"Não encontrado",0)</f>
        <v>0</v>
      </c>
      <c r="F47" s="2">
        <f>_xlfn.XLOOKUP(Tabela3[[#This Row],[PROCESSO SEI do PARF]],Table210[[#This Row],[Processo SEI! do PARF]],Table210[[#This Row],[Link da publicação da decisão no DOMP]],"Não encontrado",0)</f>
        <v>0</v>
      </c>
      <c r="G47" s="2" t="str">
        <f>_xlfn.XLOOKUP(Tabela3[[#This Row],[PROCESSO SEI do PARF]],Table210[[#This Row],[Processo SEI! do PARF]],Table210[[#This Row],[Descrição do motivo da sanção]],"Não encontrado",0)</f>
        <v>Mora</v>
      </c>
    </row>
    <row r="48" spans="1:7" ht="26.25" hidden="1" customHeight="1" x14ac:dyDescent="0.25">
      <c r="A48" s="3" t="s">
        <v>538</v>
      </c>
      <c r="B48" s="2" t="str">
        <f>_xlfn.XLOOKUP(A48,Table210[[#This Row],[Processo SEI! do PARF]],Table210[[#This Row],[Nome Social]],"Não encontrado",0)</f>
        <v>Clesio Menes Bernardes</v>
      </c>
      <c r="C48" s="2" t="str">
        <f>_xlfn.XLOOKUP(A48,Table210[[#This Row],[Processo SEI! do PARF]],Table210[[#This Row],[CNPJ/CPF]],"Não encontrado",0)</f>
        <v>09.447.062/0001-00</v>
      </c>
      <c r="D48" s="3">
        <f>_xlfn.XLOOKUP(A48,Table210[[#This Row],[Processo SEI! do PARF]],Table210[[#This Row],[Data de trânsito em julgado e conclusão do processo na CPARF]],"Não encontrado",0)</f>
        <v>0</v>
      </c>
      <c r="E48" s="2">
        <f>_xlfn.XLOOKUP(A48,Table210[[#This Row],[Processo SEI! do PARF]],Table210[[#This Row],[Decisão final (sanção aplicada)]],"Não encontrado",0)</f>
        <v>0</v>
      </c>
      <c r="F48" s="2">
        <f>_xlfn.XLOOKUP(Tabela3[[#This Row],[PROCESSO SEI do PARF]],Table210[[#This Row],[Processo SEI! do PARF]],Table210[[#This Row],[Link da publicação da decisão no DOMP]],"Não encontrado",0)</f>
        <v>0</v>
      </c>
      <c r="G48" s="2" t="str">
        <f>_xlfn.XLOOKUP(Tabela3[[#This Row],[PROCESSO SEI do PARF]],Table210[[#This Row],[Processo SEI! do PARF]],Table210[[#This Row],[Descrição do motivo da sanção]],"Não encontrado",0)</f>
        <v>Mora</v>
      </c>
    </row>
    <row r="49" spans="1:7" ht="28.5" hidden="1" customHeight="1" x14ac:dyDescent="0.25">
      <c r="A49" s="3" t="s">
        <v>541</v>
      </c>
      <c r="B49" s="2" t="str">
        <f>_xlfn.XLOOKUP(A49,Table210[[#This Row],[Processo SEI! do PARF]],Table210[[#This Row],[Nome Social]],"Não encontrado",0)</f>
        <v>Plansul Planejamento e Consultoria Ltda</v>
      </c>
      <c r="C49" s="2" t="str">
        <f>_xlfn.XLOOKUP(A49,Table210[[#This Row],[Processo SEI! do PARF]],Table210[[#This Row],[CNPJ/CPF]],"Não encontrado",0)</f>
        <v>78.533.312/0001-58</v>
      </c>
      <c r="D49" s="3">
        <f>_xlfn.XLOOKUP(A49,Table210[[#This Row],[Processo SEI! do PARF]],Table210[[#This Row],[Data de trânsito em julgado e conclusão do processo na CPARF]],"Não encontrado",0)</f>
        <v>0</v>
      </c>
      <c r="E49" s="2">
        <f>_xlfn.XLOOKUP(A49,Table210[[#This Row],[Processo SEI! do PARF]],Table210[[#This Row],[Decisão final (sanção aplicada)]],"Não encontrado",0)</f>
        <v>0</v>
      </c>
      <c r="F49" s="2">
        <f>_xlfn.XLOOKUP(Tabela3[[#This Row],[PROCESSO SEI do PARF]],Table210[[#This Row],[Processo SEI! do PARF]],Table210[[#This Row],[Link da publicação da decisão no DOMP]],"Não encontrado",0)</f>
        <v>0</v>
      </c>
      <c r="G4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50" spans="1:7" ht="45" hidden="1" customHeight="1" x14ac:dyDescent="0.25">
      <c r="A50" s="3" t="s">
        <v>542</v>
      </c>
      <c r="B50" s="2" t="str">
        <f>_xlfn.XLOOKUP(A50,Table210[[#This Row],[Processo SEI! do PARF]],Table210[[#This Row],[Nome Social]],"Não encontrado",0)</f>
        <v>Malbec Engenharia de Obras Ltda.</v>
      </c>
      <c r="C50" s="2" t="str">
        <f>_xlfn.XLOOKUP(A50,Table210[[#This Row],[Processo SEI! do PARF]],Table210[[#This Row],[CNPJ/CPF]],"Não encontrado",0)</f>
        <v>59.171.999/0001-84</v>
      </c>
      <c r="D50" s="3">
        <f>_xlfn.XLOOKUP(A50,Table210[[#This Row],[Processo SEI! do PARF]],Table210[[#This Row],[Data de trânsito em julgado e conclusão do processo na CPARF]],"Não encontrado",0)</f>
        <v>0</v>
      </c>
      <c r="E50" s="2">
        <f>_xlfn.XLOOKUP(A50,Table210[[#This Row],[Processo SEI! do PARF]],Table210[[#This Row],[Decisão final (sanção aplicada)]],"Não encontrado",0)</f>
        <v>0</v>
      </c>
      <c r="F50" s="2">
        <f>_xlfn.XLOOKUP(Tabela3[[#This Row],[PROCESSO SEI do PARF]],Table210[[#This Row],[Processo SEI! do PARF]],Table210[[#This Row],[Link da publicação da decisão no DOMP]],"Não encontrado",0)</f>
        <v>0</v>
      </c>
      <c r="G50" s="2" t="str">
        <f>_xlfn.XLOOKUP(Tabela3[[#This Row],[PROCESSO SEI do PARF]],Table210[[#This Row],[Processo SEI! do PARF]],Table210[[#This Row],[Descrição do motivo da sanção]],"Não encontrado",0)</f>
        <v>Mora</v>
      </c>
    </row>
    <row r="51" spans="1:7" ht="30" hidden="1" x14ac:dyDescent="0.25">
      <c r="A51" s="2" t="s">
        <v>543</v>
      </c>
      <c r="B51" s="2" t="str">
        <f>_xlfn.XLOOKUP(A51,Table210[[#This Row],[Processo SEI! do PARF]],Table210[[#This Row],[Nome Social]],"Não encontrado",0)</f>
        <v>Eficácia Projetos e Consultoria Ltda</v>
      </c>
      <c r="C51" s="2" t="str">
        <f>_xlfn.XLOOKUP(A51,Table210[[#This Row],[Processo SEI! do PARF]],Table210[[#This Row],[CNPJ/CPF]],"Não encontrado",0)</f>
        <v>06.301.115/0001-00</v>
      </c>
      <c r="D51" s="3">
        <f>_xlfn.XLOOKUP(A51,Table210[[#This Row],[Processo SEI! do PARF]],Table210[[#This Row],[Data de trânsito em julgado e conclusão do processo na CPARF]],"Não encontrado",0)</f>
        <v>0</v>
      </c>
      <c r="E51" s="2">
        <f>_xlfn.XLOOKUP(A51,Table210[[#This Row],[Processo SEI! do PARF]],Table210[[#This Row],[Decisão final (sanção aplicada)]],"Não encontrado",0)</f>
        <v>0</v>
      </c>
      <c r="F51" s="2">
        <f>_xlfn.XLOOKUP(Tabela3[[#This Row],[PROCESSO SEI do PARF]],Table210[[#This Row],[Processo SEI! do PARF]],Table210[[#This Row],[Link da publicação da decisão no DOMP]],"Não encontrado",0)</f>
        <v>0</v>
      </c>
      <c r="G51" s="2" t="str">
        <f>_xlfn.XLOOKUP(Tabela3[[#This Row],[PROCESSO SEI do PARF]],Table210[[#This Row],[Processo SEI! do PARF]],Table210[[#This Row],[Descrição do motivo da sanção]],"Não encontrado",0)</f>
        <v>Mora</v>
      </c>
    </row>
    <row r="52" spans="1:7" ht="45" x14ac:dyDescent="0.25">
      <c r="A52" s="2" t="s">
        <v>873</v>
      </c>
    </row>
    <row r="53" spans="1:7" ht="30" x14ac:dyDescent="0.25">
      <c r="A53" s="2" t="s">
        <v>874</v>
      </c>
    </row>
  </sheetData>
  <conditionalFormatting sqref="A45:A48">
    <cfRule type="expression" dxfId="2" priority="1">
      <formula>$L45="Arquivado"</formula>
    </cfRule>
  </conditionalFormatting>
  <dataValidations count="1">
    <dataValidation allowBlank="1" showInputMessage="1" showErrorMessage="1" sqref="A2:A41" xr:uid="{998A3773-4545-4712-81CE-3E6D90442D8D}"/>
  </dataValidations>
  <hyperlinks>
    <hyperlink ref="E2" r:id="rId1" display="=PROCX(A2;Table210[@[Processo SEI! do PARF]];Table210[@[Decisão final (sanção aplicada)]];&quot;Não encontrado&quot;;0)" xr:uid="{C52450BD-64C7-4D44-BB05-0CD1C6A26C08}"/>
    <hyperlink ref="E3" r:id="rId2" display="=PROCX(A3;Table210[@[Processo SEI! do PARF]];Table210[@[Decisão final (sanção aplicada)]];&quot;Não encontrado&quot;;0)" xr:uid="{5B77633A-1D67-4AF2-8F7E-13432BC2A1FE}"/>
    <hyperlink ref="E4" r:id="rId3" display="=PROCX(A4;Table210[@[Processo SEI! do PARF]];Table210[@[Decisão final (sanção aplicada)]];&quot;Não encontrado&quot;;0)" xr:uid="{197269F9-158D-4289-B0AE-496A8E06E095}"/>
    <hyperlink ref="E5" r:id="rId4" display="=PROCX(A5;Table210[@[Processo SEI! do PARF]];Table210[@[Decisão final (sanção aplicada)]];&quot;Não encontrado&quot;;0)" xr:uid="{DA0389B0-0572-42C2-88F2-BBBCBC13D3C1}"/>
    <hyperlink ref="E7" r:id="rId5" display="=PROCX(A7;Table210[@[Processo SEI! do PARF]];Table210[@[Decisão final (sanção aplicada)]];&quot;Não encontrado&quot;;0)" xr:uid="{E663B579-B465-40AA-9382-953EEC2664FA}"/>
    <hyperlink ref="E8" r:id="rId6" display="=PROCX(A8;Table210[@[Processo SEI! do PARF]];Table210[@[Decisão final (sanção aplicada)]];&quot;Não encontrado&quot;;0)" xr:uid="{9782C6F8-2A9D-4200-81EA-A877E505A723}"/>
    <hyperlink ref="E9" r:id="rId7" display="=PROCX(A9;Table210[@[Processo SEI! do PARF]];Table210[@[Decisão final (sanção aplicada)]];&quot;Não encontrado&quot;;0)" xr:uid="{D82ED9DA-DFAD-411B-B9C3-032E1E7ED383}"/>
    <hyperlink ref="E10" r:id="rId8" display="=PROCX(A10;Table210[@[Processo SEI! do PARF]];Table210[@[Decisão final (sanção aplicada)]];&quot;Não encontrado&quot;;0)" xr:uid="{0DCE5A7E-8EA7-47B0-81B9-E8B0F73E8B4E}"/>
    <hyperlink ref="E11" r:id="rId9" display="=PROCX(A11;Table210[@[Processo SEI! do PARF]];Table210[@[Decisão final (sanção aplicada)]];&quot;Não encontrado&quot;;0)" xr:uid="{45220B62-7E1A-48D0-85EF-B33F1C327D30}"/>
    <hyperlink ref="E12" r:id="rId10" display="=PROCX(A12;Table210[@[Processo SEI! do PARF]];Table210[@[Decisão final (sanção aplicada)]];&quot;Não encontrado&quot;;0)" xr:uid="{2D778A3C-4912-4A37-BC15-5187D88EFA27}"/>
    <hyperlink ref="E13" r:id="rId11" display="=PROCX(A13;Table210[@[Processo SEI! do PARF]];Table210[@[Decisão final (sanção aplicada)]];&quot;Não encontrado&quot;;0)" xr:uid="{7318421E-0A0E-453F-AE7D-666DCC908C25}"/>
    <hyperlink ref="E15" r:id="rId12" display="=PROCX(A15;Table210[@[Processo SEI! do PARF]];Table210[@[Decisão final (sanção aplicada)]];&quot;Não encontrado&quot;;0)" xr:uid="{17EC92A0-9091-4909-8DEB-A124F8C1F3EC}"/>
    <hyperlink ref="E18" r:id="rId13" display="=PROCX(A18;Table210[@[Processo SEI! do PARF]];Table210[@[Decisão final (sanção aplicada)]];&quot;Não encontrado&quot;;0)" xr:uid="{3B9494A3-08D9-4227-97E2-673A5933B737}"/>
    <hyperlink ref="E19" r:id="rId14" display="=PROCX(A19;Table210[@[Processo SEI! do PARF]];Table210[@[Decisão final (sanção aplicada)]];&quot;Não encontrado&quot;;0)" xr:uid="{FA319B0C-9C2E-4CDB-9926-AA86D00BC634}"/>
    <hyperlink ref="E20" r:id="rId15" display="=PROCX(A20;Table210[@[Processo SEI! do PARF]];Table210[@[Decisão final (sanção aplicada)]];&quot;Não encontrado&quot;;0)" xr:uid="{CE1688F8-C0B7-4989-882C-307937A4BCD1}"/>
    <hyperlink ref="E21" r:id="rId16" display="=PROCX(A21;Table210[@[Processo SEI! do PARF]];Table210[@[Decisão final (sanção aplicada)]];&quot;Não encontrado&quot;;0)" xr:uid="{694C9A30-F5DF-4537-B009-66BDDEE72D86}"/>
    <hyperlink ref="E23" r:id="rId17" display="=PROCX(A23;Table210[@[Processo SEI! do PARF]];Table210[@[Decisão final (sanção aplicada)]];&quot;Não encontrado&quot;;0)" xr:uid="{BBD88BFC-31F6-4D7A-9C6B-27C26AECFFA9}"/>
    <hyperlink ref="E25" r:id="rId18" display="=PROCX(A25;Table210[@[Processo SEI! do PARF]];Table210[@[Decisão final (sanção aplicada)]];&quot;Não encontrado&quot;;0)" xr:uid="{F8F7DD5D-D9AF-4261-9C9C-DFED942AF129}"/>
    <hyperlink ref="E29" r:id="rId19" display="=PROCX(A29;Table210[@[Processo SEI! do PARF]];Table210[@[Decisão final (sanção aplicada)]];&quot;Não encontrado&quot;;0)" xr:uid="{EAF8B42E-80F7-4FCC-841C-F39B04B08C9B}"/>
    <hyperlink ref="E31" r:id="rId20" display="=PROCX(A31;Table210[@[Processo SEI! do PARF]];Table210[@[Decisão final (sanção aplicada)]];&quot;Não encontrado&quot;;0)" xr:uid="{B78DE9E2-EAA0-4EE7-BDB8-C9DAD15ED09C}"/>
    <hyperlink ref="E32" r:id="rId21" display="=PROCX(A32;Table210[@[Processo SEI! do PARF]];Table210[@[Decisão final (sanção aplicada)]];&quot;Não encontrado&quot;;0)" xr:uid="{EFA8E65C-A70E-44A7-A997-833D235B68F6}"/>
    <hyperlink ref="E37" r:id="rId22" display="=PROCX(A37;Table210[@[Processo SEI! do PARF]];Table210[@[Decisão final (sanção aplicada)]];&quot;Não encontrado&quot;;0)" xr:uid="{29E9E180-A197-4DB5-8138-A1210F874CBF}"/>
    <hyperlink ref="E16" r:id="rId23" display="=PROCX(A16;Table210[@[Processo SEI! do PARF]];Table210[@[Decisão final (sanção aplicada)]];&quot;Não encontrado&quot;;0)" xr:uid="{0AE12324-0FD0-4075-BA93-C41170B62AE7}"/>
    <hyperlink ref="E14" r:id="rId24" display="=PROCX(A14;Table210[@[Processo SEI! do PARF]];Table210[@[Decisão final (sanção aplicada)]];&quot;Não encontrado&quot;;0)" xr:uid="{6E00893D-9C2F-426A-A60C-4852CA3BB4BC}"/>
    <hyperlink ref="E22" r:id="rId25" display="=PROCX(A22;Table210[@[Processo SEI! do PARF]];Table210[@[Decisão final (sanção aplicada)]];&quot;Não encontrado&quot;;0)" xr:uid="{43A6B7E9-D974-4102-9B70-355A98846F1A}"/>
    <hyperlink ref="E30" r:id="rId26" display="=PROCX(A30;Table210[@[Processo SEI! do PARF]];Table210[@[Decisão final (sanção aplicada)]];&quot;Não encontrado&quot;;0)" xr:uid="{E6C507CB-4F6E-4057-8EB7-65AC579014D8}"/>
    <hyperlink ref="E38" r:id="rId27" display="=PROCX(A38;Table210[@[Processo SEI! do PARF]];Table210[@[Decisão final (sanção aplicada)]];&quot;Não encontrado&quot;;0)" xr:uid="{58723BCD-F87D-4EBD-B58F-393F08671A19}"/>
  </hyperlinks>
  <pageMargins left="0.7" right="0.7" top="0.75" bottom="0.75" header="0.3" footer="0.3"/>
  <webPublishItems count="1">
    <webPublishItem id="20927" divId="processos_administrativos_2026-02_20927" sourceType="range" sourceRef="A1:E53" destinationFile="C:\Users\Roberta\OneDrive\Desktop\Portal\2026\Sanções e impedimentos\04.2026\processos_administrativos_2026-04.html"/>
  </webPublishItems>
  <tableParts count="1"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8CC52A9BC5104CB523F1EEB7EB0EF3" ma:contentTypeVersion="6" ma:contentTypeDescription="Crie um novo documento." ma:contentTypeScope="" ma:versionID="92b4a3b506eeb6829b18e11d295e7bb7">
  <xsd:schema xmlns:xsd="http://www.w3.org/2001/XMLSchema" xmlns:xs="http://www.w3.org/2001/XMLSchema" xmlns:p="http://schemas.microsoft.com/office/2006/metadata/properties" xmlns:ns2="776dbf48-da34-4c31-a1ce-373d27dc90e7" xmlns:ns3="77055596-74f8-4480-911c-e6aa1af9b842" targetNamespace="http://schemas.microsoft.com/office/2006/metadata/properties" ma:root="true" ma:fieldsID="30d885e046b3aef812e00b9e89f09bec" ns2:_="" ns3:_="">
    <xsd:import namespace="776dbf48-da34-4c31-a1ce-373d27dc90e7"/>
    <xsd:import namespace="77055596-74f8-4480-911c-e6aa1af9b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dbf48-da34-4c31-a1ce-373d27dc9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55596-74f8-4480-911c-e6aa1af9b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55596-74f8-4480-911c-e6aa1af9b842">
      <UserInfo>
        <DisplayName>Silviene Ferreira da Rocha</DisplayName>
        <AccountId>22</AccountId>
        <AccountType/>
      </UserInfo>
      <UserInfo>
        <DisplayName>Roberta Juliana Costa Vasconcelos</DisplayName>
        <AccountId>47</AccountId>
        <AccountType/>
      </UserInfo>
      <UserInfo>
        <DisplayName>Zezito Bispo de Oliveira Junior</DisplayName>
        <AccountId>137</AccountId>
        <AccountType/>
      </UserInfo>
      <UserInfo>
        <DisplayName>Camila Amorim Boseja</DisplayName>
        <AccountId>132</AccountId>
        <AccountType/>
      </UserInfo>
      <UserInfo>
        <DisplayName>Valmy Lessa Couto Neto</DisplayName>
        <AccountId>161</AccountId>
        <AccountType/>
      </UserInfo>
      <UserInfo>
        <DisplayName>Carolina Ramos Viana Alvares da Silva</DisplayName>
        <AccountId>169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56AAA9-3627-44B1-B979-77BE8D4EA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970714-421E-4AB1-9D36-6E51637A5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dbf48-da34-4c31-a1ce-373d27dc90e7"/>
    <ds:schemaRef ds:uri="77055596-74f8-4480-911c-e6aa1af9b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5A607-3FD5-4092-8CC0-369B1619E234}">
  <ds:schemaRefs>
    <ds:schemaRef ds:uri="http://schemas.microsoft.com/office/2006/metadata/properties"/>
    <ds:schemaRef ds:uri="http://schemas.microsoft.com/office/infopath/2007/PartnerControls"/>
    <ds:schemaRef ds:uri="77055596-74f8-4480-911c-e6aa1af9b8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Apuração de descumprimento</vt:lpstr>
      <vt:lpstr>Manual do portal</vt:lpstr>
      <vt:lpstr>Listas</vt:lpstr>
      <vt:lpstr>Relatório</vt:lpstr>
      <vt:lpstr>PARF</vt:lpstr>
      <vt:lpstr>Numeração Portaria</vt:lpstr>
      <vt:lpstr>Descumprimento contratual - SGA</vt:lpstr>
      <vt:lpstr>PARF - Atualizada</vt:lpstr>
      <vt:lpstr>Sanções Aplicadas aos Contrat.</vt:lpstr>
      <vt:lpstr>Empresas Suspensas ou Impedidas</vt:lpstr>
      <vt:lpstr>Lista</vt:lpstr>
      <vt:lpstr>Portal MPMG</vt:lpstr>
      <vt:lpstr>Distribuição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Roberta Vasconcelos</cp:lastModifiedBy>
  <cp:revision/>
  <dcterms:created xsi:type="dcterms:W3CDTF">2020-09-22T11:43:29Z</dcterms:created>
  <dcterms:modified xsi:type="dcterms:W3CDTF">2026-05-19T16:06:53Z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0x010100D08CC52A9BC5104CB523F1EEB7EB0EF3</vt:lpwstr>
  </property>
  <property fmtid="{D5CDD505-2E9C-101B-9397-08002B2CF9AE}" pid="3" name="MediaServiceImageTags">
    <vt:lpwstr/>
  </property>
</Properties>
</file>