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228"/>
  <workbookPr/>
  <workbookProtection lockStructure="1"/>
  <bookViews>
    <workbookView xWindow="65416" yWindow="65416" windowWidth="20730" windowHeight="11160" tabRatio="500" activeTab="0"/>
  </bookViews>
  <sheets>
    <sheet name="Plan1" sheetId="1" r:id="rId1"/>
    <sheet name="Plan2" sheetId="2" r:id="rId2"/>
    <sheet name="Plan3" sheetId="3" r:id="rId3"/>
    <sheet name="Plan4" sheetId="4" r:id="rId4"/>
    <sheet name="Plan5" sheetId="5" r:id="rId5"/>
    <sheet name="Plan6" sheetId="6" r:id="rId6"/>
    <sheet name="Plan7" sheetId="7" r:id="rId7"/>
    <sheet name="Plan8" sheetId="8" r:id="rId8"/>
    <sheet name="Plan9" sheetId="9" r:id="rId9"/>
    <sheet name="Plan10" sheetId="10" r:id="rId10"/>
    <sheet name="Plan11" sheetId="11" r:id="rId11"/>
    <sheet name="Plan12" sheetId="12" r:id="rId12"/>
    <sheet name="Plan13" sheetId="13" r:id="rId13"/>
    <sheet name="Plan14" sheetId="14" r:id="rId14"/>
    <sheet name="Plan15" sheetId="15" r:id="rId15"/>
    <sheet name="Plan16" sheetId="16" r:id="rId16"/>
  </sheets>
  <definedNames>
    <definedName name="TABLE_1">'Plan1'!#REF!</definedName>
    <definedName name="TABLE_10_1">NA()</definedName>
    <definedName name="TABLE_11_1">NA()</definedName>
    <definedName name="TABLE_12_1">NA()</definedName>
    <definedName name="TABLE_2_1">NA()</definedName>
    <definedName name="TABLE_3_1">NA()</definedName>
    <definedName name="TABLE_4_1">NA()</definedName>
    <definedName name="TABLE_5_1">NA()</definedName>
    <definedName name="TABLE_6_1">NA()</definedName>
    <definedName name="TABLE_7_1">NA()</definedName>
    <definedName name="TABLE_8_1">NA()</definedName>
    <definedName name="TABLE_9_1">NA()</definedName>
  </definedNames>
  <calcPr calcId="191028"/>
</workbook>
</file>

<file path=xl/sharedStrings.xml><?xml version="1.0" encoding="utf-8"?>
<sst xmlns="http://schemas.openxmlformats.org/spreadsheetml/2006/main" count="43" uniqueCount="33">
  <si>
    <t>OBJETO</t>
  </si>
  <si>
    <t>FORNECEDORES</t>
  </si>
  <si>
    <t>PREÇOS PÚBLICOS</t>
  </si>
  <si>
    <t>INTERNET</t>
  </si>
  <si>
    <t>PREÇOS DE REFERÊNCIA</t>
  </si>
  <si>
    <t xml:space="preserve">LOTE </t>
  </si>
  <si>
    <t>Item</t>
  </si>
  <si>
    <t>SIAD</t>
  </si>
  <si>
    <t>UND.</t>
  </si>
  <si>
    <t>Quant.</t>
  </si>
  <si>
    <t>Descrição</t>
  </si>
  <si>
    <t>BANCO DE PREÇOS</t>
  </si>
  <si>
    <t>VÁRIOS SITES</t>
  </si>
  <si>
    <t>MENOR PREÇO TOTAL</t>
  </si>
  <si>
    <t>PREÇO TOTAL MÉDIO</t>
  </si>
  <si>
    <t>PREÇO TOTAL MEDIANA</t>
  </si>
  <si>
    <t>COEFICIENTE DE VARIAÇÃO</t>
  </si>
  <si>
    <t>PREÇO UNITÁRIO SIAD</t>
  </si>
  <si>
    <t>PREÇO TOTAL SIAD</t>
  </si>
  <si>
    <t>pct</t>
  </si>
  <si>
    <t>PAPEL TOALHA - FOLHA: SIMPLES; COMPOSICAO: 100% CELULOSE VIRGEM, BRANCA; TIPO: ROLO; DIMENSOES (L X C ): 20 CM X 200 M; ACABAMENTO: LISO, SEM PICOTE; APRESENTACAO: EMBALAGEM 6 ROLOS;  NA EMBALAGEM DEVERA CONSTAR DADOS DE IDENTIFICACAO DO PRODUTO E NUMERO DO LOTE.</t>
  </si>
  <si>
    <t>rolo</t>
  </si>
  <si>
    <t>PAPEL HIGIENICO - FOLHA: SIMPLES; COMPOSICAO: 100% CELULOSE VIRGEM, BRANCO; TIPO: ROLAO; ACABAMENTO: SEM PICOTE, GOFRADO; FRAGRANCIA: NEUTRO; APRESENTACAO: ROLO 300 M; DIAMETRO DO TUBETE: CONFORME SOLICITADO PELO ORGAO/ENTIDADE. (COMPLEMENTAÇÃO DA DESCRIÇÃO CONFORME APENSO I)</t>
  </si>
  <si>
    <t>un.</t>
  </si>
  <si>
    <t>SABONETE LIQUIDO - INDICACAO: HIGIENIZACAO DA PELE; BASE DO PRODUTO: NÃO PEROLADA; ASPECTO: ESPUMA LIQUIDA; PH: FISIOLOGICO; COMPOSICAO: AGENTES HIDRATANTES E EMOLIENTES; FRAGRANCIA: FRAGRANCIA SUAVE HIPOALERGENICA; APRESENTACAO: REFIL 800 ML; ACONDICIONADO EM BOLSAS DE PLASTICO COMPATIVEL PARA MAIS DE UM TIPO DE DISPENSADOR. NA EMBALAGEM DEVERA CONSTAR DADOS DE IDENTIFICACAO DO PRODUTO, NUMERO DO LOTE, NUMERO DO REGISTRO NA ANVISA, DATA DE FABRICACAO E DE VALIDADE.</t>
  </si>
  <si>
    <t>N/C</t>
  </si>
  <si>
    <t>PORTA PAPEL-TOALHA - TIPO: DE PAREDE; APRESENTACAO DO PAPEL: ROLO 200 METROS; MATERIA-PRIMA: PLASTICO ABS; COM MECANISMO PARA LIBERAR O PAPEL EM TAMANHOS PRE-DETERMINADOS, SEM ALAVANCAS OU BOTOES. (COMPLEMENTAÇÃO DA DESCRIÇÃO CONFORME APENSO I)</t>
  </si>
  <si>
    <t>PORTA-PAPEL HIGIENICO - MATERIA-PRIMA: POLIPROPILENO ; TIPO: CILINDRICO; MEDIDAS: 266 X 277,1 X 120 MM; COR CONFORME SOLICITACAO DO ORGAO.  (COMPLEMENTAÇÃO DA DESCRIÇÃO CONFORME APENSO I)</t>
  </si>
  <si>
    <t xml:space="preserve">DISPENSADOR DE SABONETE/ALCOOL - MODELO: PARA REFIL BOLSA; MATERIA-PRIMA: PLASTICO; VALVULA: PARA ESPUMA; CAPACIDADE: 800 ML; VISOR: COM VISOR; FIXACAO: DE PAREDE; SEM ACESSORIOS, FORMAS ARREDONDADAS, POSSIBILITA O USO DE CHAVES. (COMPLEMENTAÇÃO DA DESCRIÇÃO CONFORME APENSO I) </t>
  </si>
  <si>
    <t>PREÇO TOTAL DE REFERÊNCIA LOTE 01</t>
  </si>
  <si>
    <t>FITA DUPLA FACE - FINALIDADE: FIXACAO DE COMPONENTES; MATERIA-PRIMA: ADESIVO ESPUMA ACRILICA; MEDIDA: 1.1 ± 0.10 MM X 25MM X 2M (ESP X LARG X COMP);</t>
  </si>
  <si>
    <t>PREÇO TOTAL DE REFERÊNCIA LOTE 02</t>
  </si>
  <si>
    <t xml:space="preserve">PROCESSO SEI 19.16.3900.0035209/2021-36                                                                                                                                                                                                                                                                                                                                                                                                                                                                                                                                                                                                                                                                         MAPA DE PREÇOS -  MATERIAIS DE HIGIENE PESSOAL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</si>
</sst>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 (&quot;#,##0.00\);&quot; -&quot;#\ ;@\ "/>
  </numFmts>
  <fonts count="12">
    <font>
      <sz val="10"/>
      <name val="Arial"/>
      <family val="2"/>
    </font>
    <font>
      <sz val="8"/>
      <name val="Arial"/>
      <family val="2"/>
    </font>
    <font>
      <b/>
      <sz val="8"/>
      <name val="Arial"/>
      <family val="2"/>
    </font>
    <font>
      <sz val="10"/>
      <name val="Times New Roman"/>
      <family val="1"/>
    </font>
    <font>
      <b/>
      <sz val="11"/>
      <name val="Arial"/>
      <family val="2"/>
    </font>
    <font>
      <b/>
      <sz val="12"/>
      <name val="Arial"/>
      <family val="2"/>
    </font>
    <font>
      <b/>
      <sz val="12"/>
      <name val="Times New Roman"/>
      <family val="1"/>
    </font>
    <font>
      <sz val="12"/>
      <name val="Arial"/>
      <family val="2"/>
    </font>
    <font>
      <b/>
      <sz val="14"/>
      <name val="Times New Roman"/>
      <family val="1"/>
    </font>
    <font>
      <b/>
      <sz val="10"/>
      <name val="Arial"/>
      <family val="2"/>
    </font>
    <font>
      <sz val="11"/>
      <name val="Arial"/>
      <family val="2"/>
    </font>
    <font>
      <b/>
      <sz val="10"/>
      <name val="Times New Roman"/>
      <family val="1"/>
    </font>
  </fonts>
  <fills count="4">
    <fill>
      <patternFill/>
    </fill>
    <fill>
      <patternFill patternType="gray125"/>
    </fill>
    <fill>
      <patternFill patternType="solid">
        <fgColor theme="7" tint="0.5999900102615356"/>
        <bgColor indexed="64"/>
      </patternFill>
    </fill>
    <fill>
      <patternFill patternType="solid">
        <fgColor theme="0"/>
        <bgColor indexed="64"/>
      </patternFill>
    </fill>
  </fills>
  <borders count="22">
    <border>
      <left/>
      <right/>
      <top/>
      <bottom/>
      <diagonal/>
    </border>
    <border>
      <left style="thin"/>
      <right style="thin"/>
      <top style="thin"/>
      <bottom style="thin"/>
    </border>
    <border>
      <left/>
      <right style="thin"/>
      <top style="thin"/>
      <bottom style="thin"/>
    </border>
    <border>
      <left style="thin"/>
      <right style="thin"/>
      <top style="thin"/>
      <bottom/>
    </border>
    <border>
      <left/>
      <right style="thin"/>
      <top style="thin"/>
      <bottom/>
    </border>
    <border>
      <left style="thin">
        <color rgb="FF000000"/>
      </left>
      <right style="thin">
        <color rgb="FF000000"/>
      </right>
      <top style="thin">
        <color rgb="FF000000"/>
      </top>
      <bottom style="thin">
        <color rgb="FF000000"/>
      </bottom>
    </border>
    <border>
      <left style="thin"/>
      <right/>
      <top style="thin"/>
      <bottom style="thin"/>
    </border>
    <border>
      <left style="thin">
        <color rgb="FF000000"/>
      </left>
      <right style="thin">
        <color rgb="FF000000"/>
      </right>
      <top style="thin">
        <color rgb="FF000000"/>
      </top>
      <bottom/>
    </border>
    <border>
      <left/>
      <right style="thin"/>
      <top/>
      <bottom style="thin"/>
    </border>
    <border>
      <left style="thin"/>
      <right style="thin"/>
      <top/>
      <bottom style="thin"/>
    </border>
    <border>
      <left style="thin"/>
      <right style="thin"/>
      <top/>
      <bottom/>
    </border>
    <border>
      <left style="thin">
        <color rgb="FF000000"/>
      </left>
      <right style="thin">
        <color rgb="FF000000"/>
      </right>
      <top/>
      <bottom/>
    </border>
    <border>
      <left/>
      <right/>
      <top/>
      <bottom style="thin"/>
    </border>
    <border>
      <left/>
      <right/>
      <top/>
      <bottom style="thin">
        <color rgb="FF000000"/>
      </bottom>
    </border>
    <border>
      <left style="thin"/>
      <right/>
      <top/>
      <bottom style="thin"/>
    </border>
    <border>
      <left style="thin">
        <color rgb="FF000000"/>
      </left>
      <right style="thin">
        <color rgb="FF000000"/>
      </right>
      <top/>
      <bottom style="thin">
        <color rgb="FF000000"/>
      </bottom>
    </border>
    <border>
      <left/>
      <right/>
      <top style="thin"/>
      <bottom/>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top style="thin">
        <color rgb="FF000000"/>
      </top>
      <bottom style="thin"/>
    </border>
    <border>
      <left/>
      <right/>
      <top style="thin">
        <color rgb="FF000000"/>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ill="0" applyBorder="0" applyAlignment="0" applyProtection="0"/>
    <xf numFmtId="164" fontId="0" fillId="0" borderId="0" applyFill="0" applyBorder="0" applyAlignment="0" applyProtection="0"/>
  </cellStyleXfs>
  <cellXfs count="72">
    <xf numFmtId="0" fontId="0" fillId="0" borderId="0" xfId="0"/>
    <xf numFmtId="0" fontId="0" fillId="0" borderId="0" xfId="0" applyFont="1" applyAlignment="1">
      <alignment horizontal="center"/>
    </xf>
    <xf numFmtId="0" fontId="0" fillId="0" borderId="0" xfId="0" applyFont="1"/>
    <xf numFmtId="0" fontId="0" fillId="0" borderId="0" xfId="0" applyFont="1" applyFill="1"/>
    <xf numFmtId="0" fontId="1" fillId="0" borderId="0" xfId="0" applyFont="1"/>
    <xf numFmtId="0" fontId="1" fillId="0" borderId="0" xfId="0" applyFont="1" applyAlignment="1">
      <alignment horizontal="left"/>
    </xf>
    <xf numFmtId="0" fontId="2" fillId="0" borderId="0" xfId="0" applyFont="1" applyAlignment="1">
      <alignment vertical="center"/>
    </xf>
    <xf numFmtId="0" fontId="2" fillId="0" borderId="0" xfId="0" applyFont="1" applyFill="1" applyAlignment="1">
      <alignment vertical="center"/>
    </xf>
    <xf numFmtId="0" fontId="3" fillId="0" borderId="1" xfId="0" applyFont="1" applyFill="1" applyBorder="1" applyAlignment="1">
      <alignment horizontal="center" vertical="center" wrapText="1"/>
    </xf>
    <xf numFmtId="4" fontId="3" fillId="0" borderId="1" xfId="0" applyNumberFormat="1" applyFont="1" applyFill="1" applyBorder="1" applyAlignment="1" applyProtection="1">
      <alignment horizontal="center" vertical="center" wrapText="1"/>
      <protection locked="0"/>
    </xf>
    <xf numFmtId="0" fontId="3" fillId="0" borderId="1" xfId="0" applyFont="1" applyBorder="1" applyAlignment="1" applyProtection="1">
      <alignment horizontal="center" vertical="center" wrapText="1"/>
      <protection locked="0"/>
    </xf>
    <xf numFmtId="0" fontId="4" fillId="0" borderId="0" xfId="0" applyFont="1" applyAlignment="1">
      <alignment horizontal="left"/>
    </xf>
    <xf numFmtId="164" fontId="3" fillId="0" borderId="1" xfId="21" applyFont="1" applyFill="1" applyBorder="1" applyAlignment="1" applyProtection="1">
      <alignment horizontal="center" vertical="center"/>
      <protection locked="0"/>
    </xf>
    <xf numFmtId="9" fontId="0" fillId="0" borderId="1" xfId="20" applyBorder="1" applyAlignment="1">
      <alignment horizontal="center" vertical="center" wrapText="1"/>
    </xf>
    <xf numFmtId="0" fontId="3" fillId="0" borderId="1" xfId="0" applyFont="1" applyFill="1" applyBorder="1" applyAlignment="1" applyProtection="1">
      <alignment horizontal="center" vertical="center" wrapText="1"/>
      <protection locked="0"/>
    </xf>
    <xf numFmtId="4" fontId="3" fillId="0" borderId="2" xfId="0" applyNumberFormat="1" applyFont="1" applyFill="1" applyBorder="1" applyAlignment="1" applyProtection="1">
      <alignment horizontal="center" vertical="center" wrapText="1"/>
      <protection locked="0"/>
    </xf>
    <xf numFmtId="4" fontId="3" fillId="0" borderId="2" xfId="0" applyNumberFormat="1" applyFont="1" applyFill="1" applyBorder="1" applyAlignment="1">
      <alignment horizontal="center" vertical="center" wrapText="1"/>
    </xf>
    <xf numFmtId="0" fontId="0" fillId="0" borderId="1" xfId="0" applyBorder="1" applyAlignment="1">
      <alignment horizontal="center" vertical="center" wrapText="1"/>
    </xf>
    <xf numFmtId="0" fontId="1" fillId="0" borderId="0" xfId="0" applyFont="1" applyFill="1"/>
    <xf numFmtId="0" fontId="3" fillId="0" borderId="2" xfId="0" applyFont="1" applyFill="1" applyBorder="1" applyAlignment="1" applyProtection="1">
      <alignment horizontal="center" vertical="center" wrapText="1"/>
      <protection locked="0"/>
    </xf>
    <xf numFmtId="0" fontId="0" fillId="0" borderId="3" xfId="0" applyBorder="1" applyAlignment="1">
      <alignment horizontal="center" vertical="center" wrapText="1"/>
    </xf>
    <xf numFmtId="0" fontId="3" fillId="0" borderId="3" xfId="0" applyFont="1" applyFill="1" applyBorder="1" applyAlignment="1">
      <alignment horizontal="center" vertical="center" wrapText="1"/>
    </xf>
    <xf numFmtId="4" fontId="3" fillId="0" borderId="3" xfId="0" applyNumberFormat="1" applyFont="1" applyFill="1" applyBorder="1" applyAlignment="1" applyProtection="1">
      <alignment horizontal="center" vertical="center" wrapText="1"/>
      <protection locked="0"/>
    </xf>
    <xf numFmtId="0" fontId="0" fillId="0" borderId="2"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1" fillId="0" borderId="5" xfId="0" applyFont="1" applyBorder="1" applyAlignment="1">
      <alignment horizontal="left" vertical="center" wrapText="1"/>
    </xf>
    <xf numFmtId="0" fontId="0" fillId="0" borderId="6" xfId="0" applyBorder="1" applyAlignment="1">
      <alignment horizontal="center" vertical="center" wrapText="1"/>
    </xf>
    <xf numFmtId="0" fontId="1" fillId="0" borderId="7" xfId="0" applyFont="1" applyBorder="1" applyAlignment="1">
      <alignment horizontal="left" vertical="center" wrapText="1"/>
    </xf>
    <xf numFmtId="4" fontId="3" fillId="0" borderId="7" xfId="0" applyNumberFormat="1" applyFont="1" applyFill="1" applyBorder="1" applyAlignment="1" applyProtection="1">
      <alignment horizontal="center" vertical="center" wrapText="1"/>
      <protection locked="0"/>
    </xf>
    <xf numFmtId="164" fontId="3" fillId="0" borderId="7" xfId="21" applyFont="1" applyFill="1" applyBorder="1" applyAlignment="1" applyProtection="1">
      <alignment horizontal="center" vertical="center"/>
      <protection locked="0"/>
    </xf>
    <xf numFmtId="9" fontId="0" fillId="0" borderId="7" xfId="20" applyBorder="1" applyAlignment="1">
      <alignment horizontal="center" vertical="center" wrapText="1"/>
    </xf>
    <xf numFmtId="0" fontId="0"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0" fillId="0" borderId="11" xfId="0" applyBorder="1" applyAlignment="1">
      <alignment horizontal="center" vertical="center" wrapText="1"/>
    </xf>
    <xf numFmtId="0" fontId="1" fillId="0" borderId="11" xfId="0" applyFont="1" applyBorder="1" applyAlignment="1">
      <alignment horizontal="left" vertical="center" wrapText="1"/>
    </xf>
    <xf numFmtId="4" fontId="3" fillId="0" borderId="11" xfId="0" applyNumberFormat="1" applyFont="1" applyFill="1" applyBorder="1" applyAlignment="1">
      <alignment horizontal="center" vertical="center" wrapText="1"/>
    </xf>
    <xf numFmtId="4" fontId="3" fillId="0" borderId="11" xfId="0" applyNumberFormat="1" applyFont="1" applyFill="1" applyBorder="1" applyAlignment="1" applyProtection="1">
      <alignment horizontal="center" vertical="center" wrapText="1"/>
      <protection locked="0"/>
    </xf>
    <xf numFmtId="0" fontId="0" fillId="0" borderId="11"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1" fillId="0" borderId="0" xfId="0" applyFont="1" applyAlignment="1">
      <alignment/>
    </xf>
    <xf numFmtId="4" fontId="11" fillId="0" borderId="1" xfId="0" applyNumberFormat="1" applyFont="1" applyFill="1" applyBorder="1" applyAlignment="1" applyProtection="1">
      <alignment horizontal="center" vertical="center" wrapText="1"/>
      <protection locked="0"/>
    </xf>
    <xf numFmtId="4" fontId="11" fillId="0" borderId="2" xfId="0" applyNumberFormat="1" applyFont="1" applyFill="1" applyBorder="1" applyAlignment="1" applyProtection="1">
      <alignment horizontal="center" vertical="center" wrapText="1"/>
      <protection locked="0"/>
    </xf>
    <xf numFmtId="4" fontId="11" fillId="0" borderId="2" xfId="0" applyNumberFormat="1" applyFont="1" applyFill="1" applyBorder="1" applyAlignment="1">
      <alignment horizontal="center" vertical="center" wrapText="1"/>
    </xf>
    <xf numFmtId="4" fontId="11" fillId="0" borderId="3" xfId="0" applyNumberFormat="1" applyFont="1" applyFill="1" applyBorder="1" applyAlignment="1" applyProtection="1">
      <alignment horizontal="center" vertical="center" wrapText="1"/>
      <protection locked="0"/>
    </xf>
    <xf numFmtId="0" fontId="3" fillId="2" borderId="1" xfId="0" applyFont="1" applyFill="1" applyBorder="1" applyAlignment="1">
      <alignment horizontal="center" vertical="center" wrapText="1"/>
    </xf>
    <xf numFmtId="4" fontId="3" fillId="2" borderId="1" xfId="0" applyNumberFormat="1" applyFont="1" applyFill="1" applyBorder="1" applyAlignment="1" applyProtection="1">
      <alignment horizontal="center" vertical="center" wrapText="1"/>
      <protection locked="0"/>
    </xf>
    <xf numFmtId="4" fontId="11" fillId="2" borderId="1" xfId="0" applyNumberFormat="1" applyFont="1" applyFill="1" applyBorder="1" applyAlignment="1" applyProtection="1">
      <alignment horizontal="center" vertical="center" wrapText="1"/>
      <protection locked="0"/>
    </xf>
    <xf numFmtId="4" fontId="3" fillId="2" borderId="7" xfId="0" applyNumberFormat="1" applyFont="1" applyFill="1" applyBorder="1" applyAlignment="1" applyProtection="1">
      <alignment horizontal="center" vertical="center" wrapText="1"/>
      <protection locked="0"/>
    </xf>
    <xf numFmtId="0" fontId="9" fillId="2" borderId="11" xfId="0" applyFont="1" applyFill="1" applyBorder="1" applyAlignment="1">
      <alignment horizontal="center" vertical="center" wrapText="1"/>
    </xf>
    <xf numFmtId="0" fontId="0" fillId="2" borderId="7" xfId="0" applyFont="1" applyFill="1" applyBorder="1" applyAlignment="1">
      <alignment horizontal="center" vertical="center" wrapText="1"/>
    </xf>
    <xf numFmtId="0" fontId="1" fillId="0" borderId="13" xfId="0" applyFont="1" applyBorder="1" applyAlignment="1">
      <alignment horizontal="center"/>
    </xf>
    <xf numFmtId="0" fontId="10" fillId="0" borderId="0" xfId="0" applyFont="1" applyAlignment="1">
      <alignment horizontal="justify" vertical="center" wrapText="1"/>
    </xf>
    <xf numFmtId="0" fontId="1" fillId="0" borderId="0" xfId="0" applyFont="1" applyAlignment="1">
      <alignment horizontal="justify" vertical="center" wrapText="1"/>
    </xf>
    <xf numFmtId="0" fontId="6" fillId="2" borderId="14" xfId="0" applyFont="1" applyFill="1" applyBorder="1" applyAlignment="1">
      <alignment horizontal="center" vertical="center"/>
    </xf>
    <xf numFmtId="0" fontId="6" fillId="2" borderId="12" xfId="0" applyFont="1" applyFill="1" applyBorder="1" applyAlignment="1">
      <alignment horizontal="center" vertical="center"/>
    </xf>
    <xf numFmtId="0" fontId="6" fillId="2" borderId="8" xfId="0" applyFont="1" applyFill="1" applyBorder="1" applyAlignment="1">
      <alignment horizontal="center" vertical="center"/>
    </xf>
    <xf numFmtId="0" fontId="5" fillId="3" borderId="11" xfId="0" applyFont="1" applyFill="1" applyBorder="1" applyAlignment="1">
      <alignment horizontal="center" vertical="center" wrapText="1"/>
    </xf>
    <xf numFmtId="0" fontId="5" fillId="3" borderId="15"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8" fillId="0" borderId="5" xfId="0" applyFont="1" applyFill="1" applyBorder="1" applyAlignment="1">
      <alignment horizontal="left" vertical="center" wrapText="1"/>
    </xf>
    <xf numFmtId="0" fontId="9" fillId="2" borderId="15" xfId="0" applyFont="1" applyFill="1" applyBorder="1" applyAlignment="1">
      <alignment horizontal="right" vertical="center" wrapText="1"/>
    </xf>
    <xf numFmtId="0" fontId="9" fillId="2" borderId="5" xfId="0" applyFont="1" applyFill="1" applyBorder="1" applyAlignment="1">
      <alignment horizontal="right" vertical="center" wrapText="1"/>
    </xf>
    <xf numFmtId="4" fontId="6" fillId="2" borderId="16" xfId="0" applyNumberFormat="1" applyFont="1" applyFill="1" applyBorder="1" applyAlignment="1" applyProtection="1">
      <alignment horizontal="center" vertical="center" wrapText="1"/>
      <protection locked="0"/>
    </xf>
    <xf numFmtId="4" fontId="6" fillId="2" borderId="4" xfId="0" applyNumberFormat="1" applyFont="1" applyFill="1" applyBorder="1" applyAlignment="1" applyProtection="1">
      <alignment horizontal="center" vertical="center" wrapText="1"/>
      <protection locked="0"/>
    </xf>
    <xf numFmtId="0" fontId="7" fillId="0" borderId="17" xfId="0" applyFont="1" applyFill="1" applyBorder="1" applyAlignment="1" applyProtection="1">
      <alignment horizontal="left" vertical="center" wrapText="1"/>
      <protection locked="0"/>
    </xf>
    <xf numFmtId="0" fontId="7" fillId="0" borderId="18" xfId="0" applyFont="1" applyFill="1" applyBorder="1" applyAlignment="1" applyProtection="1">
      <alignment horizontal="left" vertical="center" wrapText="1"/>
      <protection locked="0"/>
    </xf>
    <xf numFmtId="0" fontId="7" fillId="0" borderId="19" xfId="0" applyFont="1" applyFill="1" applyBorder="1" applyAlignment="1" applyProtection="1">
      <alignment horizontal="left" vertical="center" wrapText="1"/>
      <protection locked="0"/>
    </xf>
    <xf numFmtId="0" fontId="1" fillId="0" borderId="0" xfId="0" applyFont="1" applyAlignment="1">
      <alignment horizontal="center"/>
    </xf>
    <xf numFmtId="0" fontId="6" fillId="0" borderId="20" xfId="0" applyFont="1" applyFill="1" applyBorder="1" applyAlignment="1">
      <alignment horizontal="center" vertical="center" wrapText="1"/>
    </xf>
    <xf numFmtId="0" fontId="6" fillId="0" borderId="21" xfId="0" applyFont="1" applyFill="1" applyBorder="1" applyAlignment="1">
      <alignment horizontal="center" vertical="center" wrapText="1"/>
    </xf>
  </cellXfs>
  <cellStyles count="8">
    <cellStyle name="Normal" xfId="0"/>
    <cellStyle name="Percent" xfId="15"/>
    <cellStyle name="Currency" xfId="16"/>
    <cellStyle name="Currency [0]" xfId="17"/>
    <cellStyle name="Comma" xfId="18"/>
    <cellStyle name="Comma [0]" xfId="19"/>
    <cellStyle name="Porcentagem" xfId="20"/>
    <cellStyle name="Vírgula"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95250</xdr:colOff>
      <xdr:row>0</xdr:row>
      <xdr:rowOff>104775</xdr:rowOff>
    </xdr:from>
    <xdr:to>
      <xdr:col>4</xdr:col>
      <xdr:colOff>504825</xdr:colOff>
      <xdr:row>0</xdr:row>
      <xdr:rowOff>704850</xdr:rowOff>
    </xdr:to>
    <xdr:pic>
      <xdr:nvPicPr>
        <xdr:cNvPr id="2" name="Imagem 1"/>
        <xdr:cNvPicPr preferRelativeResize="1">
          <a:picLocks noChangeAspect="1"/>
        </xdr:cNvPicPr>
      </xdr:nvPicPr>
      <xdr:blipFill>
        <a:blip r:embed="rId1"/>
        <a:stretch>
          <a:fillRect/>
        </a:stretch>
      </xdr:blipFill>
      <xdr:spPr>
        <a:xfrm>
          <a:off x="1600200" y="104775"/>
          <a:ext cx="1733550" cy="600075"/>
        </a:xfrm>
        <a:prstGeom prst="rect">
          <a:avLst/>
        </a:prstGeom>
        <a:ln>
          <a:noFill/>
        </a:ln>
      </xdr:spPr>
    </xdr:pic>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15"/>
  <sheetViews>
    <sheetView tabSelected="1" showOutlineSymbols="0" zoomScale="80" zoomScaleNormal="80" workbookViewId="0" topLeftCell="A1">
      <selection activeCell="E4" sqref="E4"/>
    </sheetView>
  </sheetViews>
  <sheetFormatPr defaultColWidth="11.28125" defaultRowHeight="12.75"/>
  <cols>
    <col min="1" max="3" width="11.28125" style="4" customWidth="1"/>
    <col min="4" max="4" width="8.57421875" style="1" customWidth="1"/>
    <col min="5" max="5" width="8.8515625" style="1" customWidth="1"/>
    <col min="6" max="6" width="8.421875" style="1" customWidth="1"/>
    <col min="7" max="7" width="9.28125" style="2" customWidth="1"/>
    <col min="8" max="8" width="45.28125" style="2" customWidth="1"/>
    <col min="9" max="9" width="16.140625" style="3" customWidth="1"/>
    <col min="10" max="10" width="13.7109375" style="3" customWidth="1"/>
    <col min="11" max="15" width="12.28125" style="3" customWidth="1"/>
    <col min="16" max="16" width="16.7109375" style="2" customWidth="1"/>
    <col min="17" max="17" width="15.140625" style="3" customWidth="1"/>
    <col min="18" max="18" width="13.28125" style="3" customWidth="1"/>
    <col min="19" max="19" width="13.8515625" style="4" customWidth="1"/>
    <col min="20" max="20" width="13.8515625" style="18" customWidth="1"/>
    <col min="21" max="21" width="13.28125" style="18" customWidth="1"/>
    <col min="22" max="16384" width="11.28125" style="4" customWidth="1"/>
  </cols>
  <sheetData>
    <row r="1" spans="1:22" ht="74.65" customHeight="1">
      <c r="A1" s="69"/>
      <c r="B1" s="69"/>
      <c r="C1" s="52"/>
      <c r="D1" s="52"/>
      <c r="E1" s="52"/>
      <c r="F1" s="52"/>
      <c r="G1" s="52"/>
      <c r="H1" s="52"/>
      <c r="I1" s="52"/>
      <c r="J1" s="52"/>
      <c r="K1" s="52"/>
      <c r="L1" s="52"/>
      <c r="M1" s="52"/>
      <c r="N1" s="52"/>
      <c r="O1" s="52"/>
      <c r="P1" s="52"/>
      <c r="Q1" s="52"/>
      <c r="R1" s="52"/>
      <c r="S1" s="52"/>
      <c r="T1" s="52"/>
      <c r="U1" s="52"/>
      <c r="V1" s="41"/>
    </row>
    <row r="2" spans="1:21" s="11" customFormat="1" ht="105" customHeight="1">
      <c r="A2" s="69"/>
      <c r="B2" s="69"/>
      <c r="C2" s="61" t="s">
        <v>32</v>
      </c>
      <c r="D2" s="61"/>
      <c r="E2" s="61"/>
      <c r="F2" s="61"/>
      <c r="G2" s="61"/>
      <c r="H2" s="61"/>
      <c r="I2" s="61"/>
      <c r="J2" s="61"/>
      <c r="K2" s="61"/>
      <c r="L2" s="61"/>
      <c r="M2" s="61"/>
      <c r="N2" s="61"/>
      <c r="O2" s="61"/>
      <c r="P2" s="61"/>
      <c r="Q2" s="61"/>
      <c r="R2" s="61"/>
      <c r="S2" s="61"/>
      <c r="T2" s="61"/>
      <c r="U2" s="61"/>
    </row>
    <row r="3" spans="1:21" s="5" customFormat="1" ht="47.45" customHeight="1">
      <c r="A3" s="69"/>
      <c r="B3" s="69"/>
      <c r="C3" s="58" t="s">
        <v>0</v>
      </c>
      <c r="D3" s="59"/>
      <c r="E3" s="59"/>
      <c r="F3" s="59"/>
      <c r="G3" s="59"/>
      <c r="H3" s="59"/>
      <c r="I3" s="70" t="s">
        <v>1</v>
      </c>
      <c r="J3" s="71"/>
      <c r="K3" s="71"/>
      <c r="L3" s="71"/>
      <c r="M3" s="71"/>
      <c r="N3" s="40" t="s">
        <v>2</v>
      </c>
      <c r="O3" s="40" t="s">
        <v>3</v>
      </c>
      <c r="P3" s="55" t="s">
        <v>4</v>
      </c>
      <c r="Q3" s="56"/>
      <c r="R3" s="56"/>
      <c r="S3" s="56"/>
      <c r="T3" s="56"/>
      <c r="U3" s="57"/>
    </row>
    <row r="4" spans="1:21" s="6" customFormat="1" ht="54.75" customHeight="1">
      <c r="A4" s="69"/>
      <c r="B4" s="69"/>
      <c r="C4" s="51" t="s">
        <v>5</v>
      </c>
      <c r="D4" s="31" t="s">
        <v>6</v>
      </c>
      <c r="E4" s="32" t="s">
        <v>7</v>
      </c>
      <c r="F4" s="32" t="s">
        <v>8</v>
      </c>
      <c r="G4" s="32" t="s">
        <v>9</v>
      </c>
      <c r="H4" s="33" t="s">
        <v>10</v>
      </c>
      <c r="I4" s="19">
        <v>1</v>
      </c>
      <c r="J4" s="19">
        <v>2</v>
      </c>
      <c r="K4" s="14">
        <v>3</v>
      </c>
      <c r="L4" s="14">
        <v>4</v>
      </c>
      <c r="M4" s="14">
        <v>5</v>
      </c>
      <c r="N4" s="14" t="s">
        <v>11</v>
      </c>
      <c r="O4" s="14" t="s">
        <v>12</v>
      </c>
      <c r="P4" s="10" t="s">
        <v>13</v>
      </c>
      <c r="Q4" s="8" t="s">
        <v>14</v>
      </c>
      <c r="R4" s="8" t="s">
        <v>15</v>
      </c>
      <c r="S4" s="8" t="s">
        <v>16</v>
      </c>
      <c r="T4" s="46" t="s">
        <v>17</v>
      </c>
      <c r="U4" s="8" t="s">
        <v>18</v>
      </c>
    </row>
    <row r="5" spans="1:21" s="7" customFormat="1" ht="88.5" customHeight="1">
      <c r="A5" s="69"/>
      <c r="B5" s="69"/>
      <c r="C5" s="60">
        <v>1</v>
      </c>
      <c r="D5" s="23">
        <v>1</v>
      </c>
      <c r="E5" s="17">
        <v>1686356</v>
      </c>
      <c r="F5" s="8" t="s">
        <v>19</v>
      </c>
      <c r="G5" s="26">
        <v>1400</v>
      </c>
      <c r="H5" s="25" t="s">
        <v>20</v>
      </c>
      <c r="I5" s="16">
        <f>G5*67.82</f>
        <v>94947.99999999999</v>
      </c>
      <c r="J5" s="15">
        <f>G5*145.9</f>
        <v>204260</v>
      </c>
      <c r="K5" s="9">
        <f>G5*72</f>
        <v>100800</v>
      </c>
      <c r="L5" s="9"/>
      <c r="M5" s="9"/>
      <c r="N5" s="9">
        <f>G5*62.19</f>
        <v>87066</v>
      </c>
      <c r="O5" s="9">
        <f>G5*65.9</f>
        <v>92260.00000000001</v>
      </c>
      <c r="P5" s="9">
        <f>MIN(I5:O5)</f>
        <v>87066</v>
      </c>
      <c r="Q5" s="9">
        <f>AVERAGE(I5:O5)</f>
        <v>115866.8</v>
      </c>
      <c r="R5" s="12">
        <f>MEDIAN(I5:O5)</f>
        <v>94947.99999999999</v>
      </c>
      <c r="S5" s="13">
        <f>STDEV(I5:O5)/AVERAGE(I5:O5)</f>
        <v>0.4286013978125807</v>
      </c>
      <c r="T5" s="47">
        <f>R5/G5</f>
        <v>67.82</v>
      </c>
      <c r="U5" s="9">
        <f aca="true" t="shared" si="0" ref="U5:U10">T5*G5</f>
        <v>94947.99999999999</v>
      </c>
    </row>
    <row r="6" spans="1:21" s="7" customFormat="1" ht="97.5" customHeight="1">
      <c r="A6" s="69"/>
      <c r="B6" s="69"/>
      <c r="C6" s="60"/>
      <c r="D6" s="23">
        <v>2</v>
      </c>
      <c r="E6" s="17">
        <v>1726129</v>
      </c>
      <c r="F6" s="8" t="s">
        <v>21</v>
      </c>
      <c r="G6" s="26">
        <v>13700</v>
      </c>
      <c r="H6" s="25" t="s">
        <v>22</v>
      </c>
      <c r="I6" s="44">
        <f>G6*50.4/8</f>
        <v>86310</v>
      </c>
      <c r="J6" s="43">
        <f>G6*62.9/8</f>
        <v>107716.25</v>
      </c>
      <c r="K6" s="9">
        <f>G6*7.85</f>
        <v>107545</v>
      </c>
      <c r="L6" s="9"/>
      <c r="M6" s="9"/>
      <c r="N6" s="42">
        <f>G6*47.41/8</f>
        <v>81189.625</v>
      </c>
      <c r="O6" s="42">
        <f>G6*66.4/8</f>
        <v>113710.00000000001</v>
      </c>
      <c r="P6" s="9">
        <f aca="true" t="shared" si="1" ref="P6:P9">MIN(I6:O6)</f>
        <v>81189.625</v>
      </c>
      <c r="Q6" s="42">
        <f aca="true" t="shared" si="2" ref="Q6:Q9">AVERAGE(I6:O6)</f>
        <v>99294.175</v>
      </c>
      <c r="R6" s="12">
        <f aca="true" t="shared" si="3" ref="R6:R10">MEDIAN(I6:O6)</f>
        <v>107545</v>
      </c>
      <c r="S6" s="13">
        <f aca="true" t="shared" si="4" ref="S6:S9">STDEV(I6:O6)/AVERAGE(I6:O6)</f>
        <v>0.1462204729013896</v>
      </c>
      <c r="T6" s="48">
        <f>Q6/G6</f>
        <v>7.24775</v>
      </c>
      <c r="U6" s="42">
        <f t="shared" si="0"/>
        <v>99294.175</v>
      </c>
    </row>
    <row r="7" spans="1:21" s="7" customFormat="1" ht="150" customHeight="1">
      <c r="A7" s="69"/>
      <c r="B7" s="69"/>
      <c r="C7" s="60"/>
      <c r="D7" s="23">
        <v>3</v>
      </c>
      <c r="E7" s="17">
        <v>1692216</v>
      </c>
      <c r="F7" s="8" t="s">
        <v>23</v>
      </c>
      <c r="G7" s="26">
        <v>5200</v>
      </c>
      <c r="H7" s="25" t="s">
        <v>24</v>
      </c>
      <c r="I7" s="16" t="s">
        <v>25</v>
      </c>
      <c r="J7" s="15">
        <f>G7*17.9</f>
        <v>93079.99999999999</v>
      </c>
      <c r="K7" s="9">
        <f>G7*10.5</f>
        <v>54600</v>
      </c>
      <c r="L7" s="9"/>
      <c r="M7" s="9"/>
      <c r="N7" s="9">
        <f>G7*7.92</f>
        <v>41184</v>
      </c>
      <c r="O7" s="9">
        <f>G7*8.65</f>
        <v>44980</v>
      </c>
      <c r="P7" s="9">
        <f t="shared" si="1"/>
        <v>41184</v>
      </c>
      <c r="Q7" s="9">
        <f t="shared" si="2"/>
        <v>58461</v>
      </c>
      <c r="R7" s="12">
        <f t="shared" si="3"/>
        <v>49790</v>
      </c>
      <c r="S7" s="13">
        <f t="shared" si="4"/>
        <v>0.40642500863568587</v>
      </c>
      <c r="T7" s="47">
        <f>R7/G7</f>
        <v>9.575</v>
      </c>
      <c r="U7" s="9">
        <f t="shared" si="0"/>
        <v>49789.99999999999</v>
      </c>
    </row>
    <row r="8" spans="1:21" s="7" customFormat="1" ht="80.25" customHeight="1">
      <c r="A8" s="69"/>
      <c r="B8" s="69"/>
      <c r="C8" s="60"/>
      <c r="D8" s="23">
        <v>4</v>
      </c>
      <c r="E8" s="17">
        <v>1612514</v>
      </c>
      <c r="F8" s="8" t="s">
        <v>23</v>
      </c>
      <c r="G8" s="26">
        <v>300</v>
      </c>
      <c r="H8" s="25" t="s">
        <v>26</v>
      </c>
      <c r="I8" s="16" t="s">
        <v>25</v>
      </c>
      <c r="J8" s="15">
        <f>G8*275.9</f>
        <v>82770</v>
      </c>
      <c r="K8" s="9">
        <f>G8*180</f>
        <v>54000</v>
      </c>
      <c r="L8" s="9"/>
      <c r="M8" s="9"/>
      <c r="N8" s="9"/>
      <c r="O8" s="9">
        <f>G8*240.3</f>
        <v>72090</v>
      </c>
      <c r="P8" s="9">
        <f t="shared" si="1"/>
        <v>54000</v>
      </c>
      <c r="Q8" s="42">
        <f t="shared" si="2"/>
        <v>69620</v>
      </c>
      <c r="R8" s="12">
        <f t="shared" si="3"/>
        <v>72090</v>
      </c>
      <c r="S8" s="13">
        <f t="shared" si="4"/>
        <v>0.2088936175867981</v>
      </c>
      <c r="T8" s="48">
        <f>Q8/G8</f>
        <v>232.06666666666666</v>
      </c>
      <c r="U8" s="42">
        <f t="shared" si="0"/>
        <v>69620</v>
      </c>
    </row>
    <row r="9" spans="1:21" s="7" customFormat="1" ht="58.5" customHeight="1">
      <c r="A9" s="69"/>
      <c r="B9" s="69"/>
      <c r="C9" s="60"/>
      <c r="D9" s="23">
        <v>5</v>
      </c>
      <c r="E9" s="17">
        <v>1731874</v>
      </c>
      <c r="F9" s="8" t="s">
        <v>23</v>
      </c>
      <c r="G9" s="17">
        <v>280</v>
      </c>
      <c r="H9" s="25" t="s">
        <v>27</v>
      </c>
      <c r="I9" s="16" t="s">
        <v>25</v>
      </c>
      <c r="J9" s="15">
        <f>G9*67.9</f>
        <v>19012</v>
      </c>
      <c r="K9" s="9">
        <f>G9*35</f>
        <v>9800</v>
      </c>
      <c r="L9" s="9"/>
      <c r="M9" s="9"/>
      <c r="N9" s="9">
        <f>G9*24</f>
        <v>6720</v>
      </c>
      <c r="O9" s="9">
        <f>G9*53.9</f>
        <v>15092</v>
      </c>
      <c r="P9" s="9">
        <f t="shared" si="1"/>
        <v>6720</v>
      </c>
      <c r="Q9" s="9">
        <f t="shared" si="2"/>
        <v>12656</v>
      </c>
      <c r="R9" s="12">
        <f>MEDIAN(I9:O9)</f>
        <v>12446</v>
      </c>
      <c r="S9" s="13">
        <f t="shared" si="4"/>
        <v>0.4321168951737227</v>
      </c>
      <c r="T9" s="47">
        <f aca="true" t="shared" si="5" ref="T9">R9/G9</f>
        <v>44.45</v>
      </c>
      <c r="U9" s="9">
        <f t="shared" si="0"/>
        <v>12446</v>
      </c>
    </row>
    <row r="10" spans="1:21" s="7" customFormat="1" ht="83.25" customHeight="1">
      <c r="A10" s="69"/>
      <c r="B10" s="69"/>
      <c r="C10" s="60"/>
      <c r="D10" s="24">
        <v>6</v>
      </c>
      <c r="E10" s="20">
        <v>1804405</v>
      </c>
      <c r="F10" s="21" t="s">
        <v>23</v>
      </c>
      <c r="G10" s="20">
        <v>280</v>
      </c>
      <c r="H10" s="27" t="s">
        <v>28</v>
      </c>
      <c r="I10" s="16" t="s">
        <v>25</v>
      </c>
      <c r="J10" s="15">
        <f>G10*72.9</f>
        <v>20412</v>
      </c>
      <c r="K10" s="9">
        <f>G10*50.5</f>
        <v>14140</v>
      </c>
      <c r="L10" s="22"/>
      <c r="M10" s="22"/>
      <c r="N10" s="22"/>
      <c r="O10" s="45">
        <f>G10*36.5</f>
        <v>10220</v>
      </c>
      <c r="P10" s="9">
        <f>MIN(I10:O10)</f>
        <v>10220</v>
      </c>
      <c r="Q10" s="9">
        <f>AVERAGE(I10:O10)</f>
        <v>14924</v>
      </c>
      <c r="R10" s="12">
        <f t="shared" si="3"/>
        <v>14140</v>
      </c>
      <c r="S10" s="13">
        <f>STDEV(I10:O10)/AVERAGE(I10:O10)</f>
        <v>0.34448082304025524</v>
      </c>
      <c r="T10" s="47">
        <f>R10/G10</f>
        <v>50.5</v>
      </c>
      <c r="U10" s="22">
        <f t="shared" si="0"/>
        <v>14140</v>
      </c>
    </row>
    <row r="11" spans="1:21" s="7" customFormat="1" ht="83.25" customHeight="1">
      <c r="A11" s="69"/>
      <c r="B11" s="69"/>
      <c r="C11" s="62" t="s">
        <v>29</v>
      </c>
      <c r="D11" s="63"/>
      <c r="E11" s="63"/>
      <c r="F11" s="63"/>
      <c r="G11" s="63"/>
      <c r="H11" s="63"/>
      <c r="I11" s="63"/>
      <c r="J11" s="63"/>
      <c r="K11" s="63"/>
      <c r="L11" s="63"/>
      <c r="M11" s="63"/>
      <c r="N11" s="63"/>
      <c r="O11" s="63"/>
      <c r="P11" s="64">
        <f>SUM(U5:U10)</f>
        <v>340238.175</v>
      </c>
      <c r="Q11" s="64"/>
      <c r="R11" s="64"/>
      <c r="S11" s="64"/>
      <c r="T11" s="64"/>
      <c r="U11" s="65"/>
    </row>
    <row r="12" spans="1:21" s="7" customFormat="1" ht="51" customHeight="1">
      <c r="A12" s="69"/>
      <c r="B12" s="69"/>
      <c r="C12" s="50">
        <v>2</v>
      </c>
      <c r="D12" s="38">
        <v>1</v>
      </c>
      <c r="E12" s="34">
        <v>1748386</v>
      </c>
      <c r="F12" s="39" t="s">
        <v>23</v>
      </c>
      <c r="G12" s="34">
        <v>500</v>
      </c>
      <c r="H12" s="35" t="s">
        <v>30</v>
      </c>
      <c r="I12" s="36" t="s">
        <v>25</v>
      </c>
      <c r="J12" s="37" t="s">
        <v>25</v>
      </c>
      <c r="K12" s="37" t="s">
        <v>25</v>
      </c>
      <c r="L12" s="37">
        <f>G12*34.65</f>
        <v>17325</v>
      </c>
      <c r="M12" s="37">
        <f>G12*51.18</f>
        <v>25590</v>
      </c>
      <c r="N12" s="37">
        <f>G12*12.5</f>
        <v>6250</v>
      </c>
      <c r="O12" s="37">
        <f>G12*17.67</f>
        <v>8835</v>
      </c>
      <c r="P12" s="28">
        <f aca="true" t="shared" si="6" ref="P12">MIN(I12:K12)</f>
        <v>0</v>
      </c>
      <c r="Q12" s="28">
        <f>AVERAGE(I12:O12)</f>
        <v>14500</v>
      </c>
      <c r="R12" s="29">
        <f>MEDIAN(I12:O12)</f>
        <v>13080</v>
      </c>
      <c r="S12" s="30">
        <f>STDEV(I12:O12)/AVERAGE(I12:O12)</f>
        <v>0.6053316422807042</v>
      </c>
      <c r="T12" s="49">
        <f>R12/G12</f>
        <v>26.16</v>
      </c>
      <c r="U12" s="28">
        <f>T12*G12</f>
        <v>13080</v>
      </c>
    </row>
    <row r="13" spans="1:21" s="7" customFormat="1" ht="51" customHeight="1">
      <c r="A13" s="69"/>
      <c r="B13" s="69"/>
      <c r="C13" s="63" t="s">
        <v>31</v>
      </c>
      <c r="D13" s="63"/>
      <c r="E13" s="63"/>
      <c r="F13" s="63"/>
      <c r="G13" s="63"/>
      <c r="H13" s="63"/>
      <c r="I13" s="63"/>
      <c r="J13" s="63"/>
      <c r="K13" s="63"/>
      <c r="L13" s="63"/>
      <c r="M13" s="63"/>
      <c r="N13" s="63"/>
      <c r="O13" s="63"/>
      <c r="P13" s="64">
        <f>U12</f>
        <v>13080</v>
      </c>
      <c r="Q13" s="64"/>
      <c r="R13" s="64"/>
      <c r="S13" s="64"/>
      <c r="T13" s="64"/>
      <c r="U13" s="65"/>
    </row>
    <row r="14" spans="1:21" ht="93.75" customHeight="1">
      <c r="A14" s="69"/>
      <c r="B14" s="69"/>
      <c r="C14" s="66"/>
      <c r="D14" s="67"/>
      <c r="E14" s="67"/>
      <c r="F14" s="67"/>
      <c r="G14" s="67"/>
      <c r="H14" s="67"/>
      <c r="I14" s="67"/>
      <c r="J14" s="67"/>
      <c r="K14" s="67"/>
      <c r="L14" s="67"/>
      <c r="M14" s="67"/>
      <c r="N14" s="67"/>
      <c r="O14" s="67"/>
      <c r="P14" s="67"/>
      <c r="Q14" s="67"/>
      <c r="R14" s="67"/>
      <c r="S14" s="67"/>
      <c r="T14" s="67"/>
      <c r="U14" s="68"/>
    </row>
    <row r="15" spans="2:21" ht="57.75" customHeight="1">
      <c r="B15" s="53"/>
      <c r="C15" s="54"/>
      <c r="D15" s="54"/>
      <c r="E15" s="54"/>
      <c r="F15" s="54"/>
      <c r="G15" s="54"/>
      <c r="H15" s="54"/>
      <c r="I15" s="54"/>
      <c r="J15" s="54"/>
      <c r="K15" s="54"/>
      <c r="L15" s="54"/>
      <c r="M15" s="54"/>
      <c r="N15" s="54"/>
      <c r="O15" s="54"/>
      <c r="P15" s="54"/>
      <c r="Q15" s="54"/>
      <c r="R15" s="54"/>
      <c r="S15" s="54"/>
      <c r="T15" s="54"/>
      <c r="U15" s="54"/>
    </row>
  </sheetData>
  <sheetProtection selectLockedCells="1" selectUnlockedCells="1"/>
  <mergeCells count="13">
    <mergeCell ref="C1:U1"/>
    <mergeCell ref="B15:U15"/>
    <mergeCell ref="P3:U3"/>
    <mergeCell ref="C3:H3"/>
    <mergeCell ref="C5:C10"/>
    <mergeCell ref="C2:U2"/>
    <mergeCell ref="C11:O11"/>
    <mergeCell ref="P11:U11"/>
    <mergeCell ref="C13:O13"/>
    <mergeCell ref="C14:U14"/>
    <mergeCell ref="P13:U13"/>
    <mergeCell ref="A1:B14"/>
    <mergeCell ref="I3:M3"/>
  </mergeCells>
  <printOptions horizontalCentered="1"/>
  <pageMargins left="0.20069444444444445" right="0" top="0.15763888888888888" bottom="0.2361111111111111" header="0.5118055555555555" footer="0.11805555555555555"/>
  <pageSetup horizontalDpi="300" verticalDpi="300" orientation="landscape" paperSize="9" scale="85" r:id="rId2"/>
  <headerFooter alignWithMargins="0">
    <oddFooter>&amp;L&amp;4DMAP1.XLS&amp;C&amp;4MP/PGJ&amp;R&amp;4SPC/DPLI/AGO/99</oddFooter>
  </headerFooter>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1"/>
  <sheetViews>
    <sheetView showOutlineSymbols="0" zoomScaleSheetLayoutView="100" workbookViewId="0" topLeftCell="A1"/>
  </sheetViews>
  <sheetFormatPr defaultColWidth="11.28125" defaultRowHeight="12.75"/>
  <sheetData/>
  <sheetProtection selectLockedCells="1" selectUnlockedCells="1"/>
  <printOptions gridLines="1"/>
  <pageMargins left="0.7479166666666667" right="0.7479166666666667" top="0.9840277777777777" bottom="0.9840277777777777" header="0.49236111111111114" footer="0.49236111111111114"/>
  <pageSetup horizontalDpi="300" verticalDpi="300" orientation="portrait" paperSize="9"/>
  <headerFooter alignWithMargins="0">
    <oddHeader>&amp;C&amp;A</oddHeader>
    <oddFooter>&amp;CPágina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1"/>
  <sheetViews>
    <sheetView showOutlineSymbols="0" zoomScaleSheetLayoutView="100" workbookViewId="0" topLeftCell="A1"/>
  </sheetViews>
  <sheetFormatPr defaultColWidth="11.28125" defaultRowHeight="12.75"/>
  <sheetData/>
  <sheetProtection selectLockedCells="1" selectUnlockedCells="1"/>
  <printOptions gridLines="1"/>
  <pageMargins left="0.7479166666666667" right="0.7479166666666667" top="0.9840277777777777" bottom="0.9840277777777777" header="0.49236111111111114" footer="0.49236111111111114"/>
  <pageSetup horizontalDpi="300" verticalDpi="300" orientation="portrait" paperSize="9"/>
  <headerFooter alignWithMargins="0">
    <oddHeader>&amp;C&amp;A</oddHeader>
    <oddFooter>&amp;CPágina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1"/>
  <sheetViews>
    <sheetView showOutlineSymbols="0" zoomScaleSheetLayoutView="100" workbookViewId="0" topLeftCell="A1"/>
  </sheetViews>
  <sheetFormatPr defaultColWidth="11.28125" defaultRowHeight="12.75"/>
  <sheetData/>
  <sheetProtection selectLockedCells="1" selectUnlockedCells="1"/>
  <printOptions gridLines="1"/>
  <pageMargins left="0.7479166666666667" right="0.7479166666666667" top="0.9840277777777777" bottom="0.9840277777777777" header="0.49236111111111114" footer="0.49236111111111114"/>
  <pageSetup horizontalDpi="300" verticalDpi="300" orientation="portrait" paperSize="9"/>
  <headerFooter alignWithMargins="0">
    <oddHeader>&amp;C&amp;A</oddHeader>
    <oddFooter>&amp;CPágina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1"/>
  <sheetViews>
    <sheetView showOutlineSymbols="0" zoomScaleSheetLayoutView="100" workbookViewId="0" topLeftCell="A1"/>
  </sheetViews>
  <sheetFormatPr defaultColWidth="11.28125" defaultRowHeight="12.75"/>
  <sheetData/>
  <sheetProtection selectLockedCells="1" selectUnlockedCells="1"/>
  <printOptions gridLines="1"/>
  <pageMargins left="0.7479166666666667" right="0.7479166666666667" top="0.9840277777777777" bottom="0.9840277777777777" header="0.49236111111111114" footer="0.49236111111111114"/>
  <pageSetup horizontalDpi="300" verticalDpi="300" orientation="portrait" paperSize="9"/>
  <headerFooter alignWithMargins="0">
    <oddHeader>&amp;C&amp;A</oddHeader>
    <oddFooter>&amp;CPágina &amp;P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1"/>
  <sheetViews>
    <sheetView showOutlineSymbols="0" zoomScaleSheetLayoutView="100" workbookViewId="0" topLeftCell="A1"/>
  </sheetViews>
  <sheetFormatPr defaultColWidth="11.28125" defaultRowHeight="12.75"/>
  <sheetData/>
  <sheetProtection selectLockedCells="1" selectUnlockedCells="1"/>
  <printOptions gridLines="1"/>
  <pageMargins left="0.7479166666666667" right="0.7479166666666667" top="0.9840277777777777" bottom="0.9840277777777777" header="0.49236111111111114" footer="0.49236111111111114"/>
  <pageSetup horizontalDpi="300" verticalDpi="300" orientation="portrait" paperSize="9"/>
  <headerFooter alignWithMargins="0">
    <oddHeader>&amp;C&amp;A</oddHeader>
    <oddFooter>&amp;CPágina &amp;P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1"/>
  <sheetViews>
    <sheetView showOutlineSymbols="0" zoomScaleSheetLayoutView="100" workbookViewId="0" topLeftCell="A1"/>
  </sheetViews>
  <sheetFormatPr defaultColWidth="11.28125" defaultRowHeight="12.75"/>
  <sheetData/>
  <sheetProtection selectLockedCells="1" selectUnlockedCells="1"/>
  <printOptions gridLines="1"/>
  <pageMargins left="0.7479166666666667" right="0.7479166666666667" top="0.9840277777777777" bottom="0.9840277777777777" header="0.49236111111111114" footer="0.49236111111111114"/>
  <pageSetup horizontalDpi="300" verticalDpi="300" orientation="portrait" paperSize="9"/>
  <headerFooter alignWithMargins="0">
    <oddHeader>&amp;C&amp;A</oddHeader>
    <oddFooter>&amp;CPágina &amp;P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A1"/>
  <sheetViews>
    <sheetView showOutlineSymbols="0" zoomScaleSheetLayoutView="100" workbookViewId="0" topLeftCell="A1"/>
  </sheetViews>
  <sheetFormatPr defaultColWidth="11.28125" defaultRowHeight="12.75"/>
  <sheetData/>
  <sheetProtection selectLockedCells="1" selectUnlockedCells="1"/>
  <printOptions gridLines="1"/>
  <pageMargins left="0.7479166666666667" right="0.7479166666666667" top="0.9840277777777777" bottom="0.9840277777777777" header="0.49236111111111114" footer="0.49236111111111114"/>
  <pageSetup horizontalDpi="300" verticalDpi="300" orientation="portrait" paperSize="9"/>
  <headerFooter alignWithMargins="0">
    <oddHeader>&amp;C&amp;A</oddHeader>
    <oddFooter>&amp;CPágina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
  <sheetViews>
    <sheetView showOutlineSymbols="0" zoomScaleSheetLayoutView="100" workbookViewId="0" topLeftCell="A1"/>
  </sheetViews>
  <sheetFormatPr defaultColWidth="11.28125" defaultRowHeight="12.75"/>
  <sheetData/>
  <sheetProtection selectLockedCells="1" selectUnlockedCells="1"/>
  <printOptions gridLines="1"/>
  <pageMargins left="0.7479166666666667" right="0.7479166666666667" top="0.9840277777777777" bottom="0.9840277777777777" header="0.49236111111111114" footer="0.49236111111111114"/>
  <pageSetup horizontalDpi="300" verticalDpi="300" orientation="portrait" paperSize="9"/>
  <headerFooter alignWithMargins="0">
    <oddHeader>&amp;C&amp;A</oddHeader>
    <oddFooter>&amp;CPágina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
  <sheetViews>
    <sheetView showOutlineSymbols="0" zoomScaleSheetLayoutView="100" workbookViewId="0" topLeftCell="A1"/>
  </sheetViews>
  <sheetFormatPr defaultColWidth="11.28125" defaultRowHeight="12.75"/>
  <sheetData/>
  <sheetProtection selectLockedCells="1" selectUnlockedCells="1"/>
  <printOptions gridLines="1"/>
  <pageMargins left="0.7479166666666667" right="0.7479166666666667" top="0.9840277777777777" bottom="0.9840277777777777" header="0.49236111111111114" footer="0.49236111111111114"/>
  <pageSetup horizontalDpi="300" verticalDpi="300" orientation="portrait" paperSize="9"/>
  <headerFooter alignWithMargins="0">
    <oddHeader>&amp;C&amp;A</oddHeader>
    <oddFooter>&amp;CPágina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1"/>
  <sheetViews>
    <sheetView showOutlineSymbols="0" zoomScaleSheetLayoutView="100" workbookViewId="0" topLeftCell="A1"/>
  </sheetViews>
  <sheetFormatPr defaultColWidth="11.28125" defaultRowHeight="12.75"/>
  <sheetData/>
  <sheetProtection selectLockedCells="1" selectUnlockedCells="1"/>
  <printOptions gridLines="1"/>
  <pageMargins left="0.7479166666666667" right="0.7479166666666667" top="0.9840277777777777" bottom="0.9840277777777777" header="0.49236111111111114" footer="0.49236111111111114"/>
  <pageSetup horizontalDpi="300" verticalDpi="300" orientation="portrait" paperSize="9"/>
  <headerFooter alignWithMargins="0">
    <oddHeader>&amp;C&amp;A</oddHeader>
    <oddFooter>&amp;CPágina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1"/>
  <sheetViews>
    <sheetView showOutlineSymbols="0" zoomScaleSheetLayoutView="100" workbookViewId="0" topLeftCell="A1"/>
  </sheetViews>
  <sheetFormatPr defaultColWidth="11.28125" defaultRowHeight="12.75"/>
  <sheetData/>
  <sheetProtection selectLockedCells="1" selectUnlockedCells="1"/>
  <printOptions gridLines="1"/>
  <pageMargins left="0.7479166666666667" right="0.7479166666666667" top="0.9840277777777777" bottom="0.9840277777777777" header="0.49236111111111114" footer="0.49236111111111114"/>
  <pageSetup horizontalDpi="300" verticalDpi="300" orientation="portrait" paperSize="9"/>
  <headerFooter alignWithMargins="0">
    <oddHeader>&amp;C&amp;A</oddHeader>
    <oddFooter>&amp;CPágina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1"/>
  <sheetViews>
    <sheetView showOutlineSymbols="0" zoomScaleSheetLayoutView="100" workbookViewId="0" topLeftCell="A1"/>
  </sheetViews>
  <sheetFormatPr defaultColWidth="11.28125" defaultRowHeight="12.75"/>
  <sheetData/>
  <sheetProtection selectLockedCells="1" selectUnlockedCells="1"/>
  <printOptions gridLines="1"/>
  <pageMargins left="0.7479166666666667" right="0.7479166666666667" top="0.9840277777777777" bottom="0.9840277777777777" header="0.49236111111111114" footer="0.49236111111111114"/>
  <pageSetup horizontalDpi="300" verticalDpi="300" orientation="portrait" paperSize="9"/>
  <headerFooter alignWithMargins="0">
    <oddHeader>&amp;C&amp;A</oddHeader>
    <oddFooter>&amp;CPágina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1"/>
  <sheetViews>
    <sheetView showOutlineSymbols="0" zoomScaleSheetLayoutView="100" workbookViewId="0" topLeftCell="A1"/>
  </sheetViews>
  <sheetFormatPr defaultColWidth="11.28125" defaultRowHeight="12.75"/>
  <sheetData/>
  <sheetProtection selectLockedCells="1" selectUnlockedCells="1"/>
  <printOptions gridLines="1"/>
  <pageMargins left="0.7479166666666667" right="0.7479166666666667" top="0.9840277777777777" bottom="0.9840277777777777" header="0.49236111111111114" footer="0.49236111111111114"/>
  <pageSetup horizontalDpi="300" verticalDpi="300" orientation="portrait" paperSize="9"/>
  <headerFooter alignWithMargins="0">
    <oddHeader>&amp;C&amp;A</oddHeader>
    <oddFooter>&amp;CPágina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1"/>
  <sheetViews>
    <sheetView showOutlineSymbols="0" zoomScaleSheetLayoutView="100" workbookViewId="0" topLeftCell="A1"/>
  </sheetViews>
  <sheetFormatPr defaultColWidth="11.28125" defaultRowHeight="12.75"/>
  <sheetData/>
  <sheetProtection selectLockedCells="1" selectUnlockedCells="1"/>
  <printOptions gridLines="1"/>
  <pageMargins left="0.7479166666666667" right="0.7479166666666667" top="0.9840277777777777" bottom="0.9840277777777777" header="0.49236111111111114" footer="0.49236111111111114"/>
  <pageSetup horizontalDpi="300" verticalDpi="300" orientation="portrait" paperSize="9"/>
  <headerFooter alignWithMargins="0">
    <oddHeader>&amp;C&amp;A</oddHeader>
    <oddFooter>&amp;CPágina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1"/>
  <sheetViews>
    <sheetView showOutlineSymbols="0" zoomScaleSheetLayoutView="100" workbookViewId="0" topLeftCell="A1"/>
  </sheetViews>
  <sheetFormatPr defaultColWidth="11.28125" defaultRowHeight="12.75"/>
  <sheetData/>
  <sheetProtection selectLockedCells="1" selectUnlockedCells="1"/>
  <printOptions gridLines="1"/>
  <pageMargins left="0.7479166666666667" right="0.7479166666666667" top="0.9840277777777777" bottom="0.9840277777777777" header="0.49236111111111114" footer="0.49236111111111114"/>
  <pageSetup horizontalDpi="300" verticalDpi="300" orientation="portrait" paperSize="9"/>
  <headerFooter alignWithMargins="0">
    <oddHeader>&amp;C&amp;A</oddHeader>
    <oddFooter>&amp;CPágina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Silvia Maria Lessa da Costa</dc:creator>
  <cp:keywords/>
  <dc:description/>
  <cp:lastModifiedBy>sicapanem@gmail.com</cp:lastModifiedBy>
  <dcterms:created xsi:type="dcterms:W3CDTF">2018-03-23T12:39:52Z</dcterms:created>
  <dcterms:modified xsi:type="dcterms:W3CDTF">2021-08-12T14:25:06Z</dcterms:modified>
  <cp:category/>
  <cp:version/>
  <cp:contentType/>
  <cp:contentStatus/>
</cp:coreProperties>
</file>