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defaultThemeVersion="124226"/>
  <mc:AlternateContent xmlns:mc="http://schemas.openxmlformats.org/markup-compatibility/2006">
    <mc:Choice Requires="x15">
      <x15ac:absPath xmlns:x15ac="http://schemas.microsoft.com/office/spreadsheetml/2010/11/ac" url="C:\Users\amarilis\Desktop\"/>
    </mc:Choice>
  </mc:AlternateContent>
  <bookViews>
    <workbookView xWindow="-120" yWindow="-120" windowWidth="24240" windowHeight="13140" tabRatio="898"/>
  </bookViews>
  <sheets>
    <sheet name="ORIENTAÇÕES PARA O LICITANTE" sheetId="520" r:id="rId1"/>
    <sheet name="Uniforme" sheetId="22" r:id="rId2"/>
    <sheet name="ISS" sheetId="18" r:id="rId3"/>
    <sheet name="VT" sheetId="20" r:id="rId4"/>
    <sheet name="PARAMETROS" sheetId="16" r:id="rId5"/>
    <sheet name="CCT" sheetId="15" r:id="rId6"/>
    <sheet name="RESUMO CATEGORIA" sheetId="19" r:id="rId7"/>
    <sheet name="RESUMO GERAL APOIO" sheetId="21" r:id="rId8"/>
    <sheet name="BASE PLANILHAS" sheetId="6" r:id="rId9"/>
    <sheet name="RESUMO ABAETE" sheetId="343" r:id="rId10"/>
    <sheet name="Abaete - Assist. Adm 200h" sheetId="454" r:id="rId11"/>
    <sheet name="RESUMO ALEM PARAIBA" sheetId="523" r:id="rId12"/>
    <sheet name="Alem Paraiba - Assist. Adm 200h" sheetId="524" r:id="rId13"/>
    <sheet name="RESUMO ANDRADAS" sheetId="525" r:id="rId14"/>
    <sheet name="Andradas - Assist. Adm 200h" sheetId="526" r:id="rId15"/>
    <sheet name="RESUMO ARAGUARI" sheetId="527" r:id="rId16"/>
    <sheet name="Araguari - Assist. Adm 200h" sheetId="528" r:id="rId17"/>
    <sheet name="RESUMO ARAXA" sheetId="529" r:id="rId18"/>
    <sheet name="Araxa - Assist. Adm 200h" sheetId="530" r:id="rId19"/>
    <sheet name="RESUMO BAEPENDI" sheetId="531" r:id="rId20"/>
    <sheet name="Baependi - Assist. Adm 200h" sheetId="532" r:id="rId21"/>
    <sheet name="RESUMO BELO HORIZONTE" sheetId="533" r:id="rId22"/>
    <sheet name="BH - Assist. Adm 150h" sheetId="535" r:id="rId23"/>
    <sheet name="BH - Assist. Adm 200h" sheetId="534" r:id="rId24"/>
    <sheet name="RESUMO BELO VALE" sheetId="536" r:id="rId25"/>
    <sheet name="Belo Vale - Assist. Adm 200h" sheetId="537" r:id="rId26"/>
    <sheet name="RESUMO BOM DESPACHO" sheetId="539" r:id="rId27"/>
    <sheet name="Bom Despacho - Assist. Adm 200h" sheetId="540" r:id="rId28"/>
    <sheet name="RESUMO BOM SUCESSO" sheetId="541" r:id="rId29"/>
    <sheet name="Bom Sucesso - Assist. Adm 200h" sheetId="542" r:id="rId30"/>
    <sheet name="RESUMO BONFIM" sheetId="543" r:id="rId31"/>
    <sheet name="Bonfim - Assist. Adm 200h" sheetId="544" r:id="rId32"/>
    <sheet name="RESUMO BRASILIA DE MINAS" sheetId="545" r:id="rId33"/>
    <sheet name="Bras. Minas - Assist. Adm 200h" sheetId="546" r:id="rId34"/>
    <sheet name="RESUMO BRUMADINHO" sheetId="547" r:id="rId35"/>
    <sheet name="Brumadinho - Assist. Adm 200h" sheetId="548" r:id="rId36"/>
    <sheet name="RESUMO BUENO BRANDAO" sheetId="549" r:id="rId37"/>
    <sheet name="Bueno Brandao- Assist. Adm 200h" sheetId="550" r:id="rId38"/>
    <sheet name="RESUMO BUENOPOLIS" sheetId="551" r:id="rId39"/>
    <sheet name="Buenopolis - Assist. Adm 200h" sheetId="552" r:id="rId40"/>
    <sheet name="RESUMO CACHOEIRA DE MINAS" sheetId="553" r:id="rId41"/>
    <sheet name="Cach. Minas - Assist. Adm 200h" sheetId="554" r:id="rId42"/>
    <sheet name="RESUMO CAETE" sheetId="555" r:id="rId43"/>
    <sheet name="Caete - Assist. Adm 200h" sheetId="556" r:id="rId44"/>
    <sheet name="RESUMO CAMBUI" sheetId="557" r:id="rId45"/>
    <sheet name="Cambui - Assist. Adm 200h" sheetId="558" r:id="rId46"/>
    <sheet name="RESUMO CAMPO BELO" sheetId="559" r:id="rId47"/>
    <sheet name="Campo Belo - Assist. Adm 200h" sheetId="560" r:id="rId48"/>
    <sheet name="RESUMO CANDEIAS" sheetId="693" r:id="rId49"/>
    <sheet name="Candeias - Assist. Adm 200h" sheetId="694" r:id="rId50"/>
    <sheet name="RESUMO CARANDAI" sheetId="561" r:id="rId51"/>
    <sheet name="Carandai - Assist. Adm 200h" sheetId="562" r:id="rId52"/>
    <sheet name="RESUMO CARANGOLA" sheetId="563" r:id="rId53"/>
    <sheet name="Carangola - Assist. Adm 200h" sheetId="564" r:id="rId54"/>
    <sheet name="RESUMO CARATINGA" sheetId="565" r:id="rId55"/>
    <sheet name="Caratinga - Assist. Adm 200h" sheetId="566" r:id="rId56"/>
    <sheet name="RESUMO CARMO DO CAJURU" sheetId="567" r:id="rId57"/>
    <sheet name="Carmo Cajuru - Assist. Adm 200h" sheetId="568" r:id="rId58"/>
    <sheet name="RESUMO CARMO DO PARANAIBA" sheetId="569" r:id="rId59"/>
    <sheet name="C. Paranaiba - Assist. Adm 200h" sheetId="570" r:id="rId60"/>
    <sheet name="RESUMO CARMO DO RIO CLARO" sheetId="571" r:id="rId61"/>
    <sheet name="C. Rio Claro - Assist. Adm 200h" sheetId="572" r:id="rId62"/>
    <sheet name="RESUMO CONCEICAO DO MATO DENTRO" sheetId="573" r:id="rId63"/>
    <sheet name="C. M. Dentro - Assist. Adm 200h" sheetId="574" r:id="rId64"/>
    <sheet name="RESUMO CONSELHEIRO LAFAIETE" sheetId="575" r:id="rId65"/>
    <sheet name="Co. Lafaiete - Assist. Adm 200h" sheetId="576" r:id="rId66"/>
    <sheet name="RESUMO CONSELHEIRO PENA" sheetId="577" r:id="rId67"/>
    <sheet name="Cons. Pena - Assist. Adm 200h" sheetId="578" r:id="rId68"/>
    <sheet name="RESUMO CONTAGEM" sheetId="579" r:id="rId69"/>
    <sheet name="Contagem - Assist. Adm 200h" sheetId="580" r:id="rId70"/>
    <sheet name="RESUMO CORACAO DE JESUS" sheetId="581" r:id="rId71"/>
    <sheet name="Cor. Jesus - Assist. Adm 200h" sheetId="582" r:id="rId72"/>
    <sheet name="RESUMO CORONEL FABRICIANO" sheetId="583" r:id="rId73"/>
    <sheet name="C. Fabriciano- Assist. Adm 200h" sheetId="584" r:id="rId74"/>
    <sheet name="RESUMO CURVELO" sheetId="585" r:id="rId75"/>
    <sheet name="Curvelo - Assist. Adm 200h" sheetId="586" r:id="rId76"/>
    <sheet name="RESUMO DIAMANTINA" sheetId="587" r:id="rId77"/>
    <sheet name="Diamantina - Assist. Adm 200h" sheetId="588" r:id="rId78"/>
    <sheet name="RESUMO DORES DO INDAIA" sheetId="589" r:id="rId79"/>
    <sheet name="Dor. Indaia - Assist. Adm 200h" sheetId="590" r:id="rId80"/>
    <sheet name="RESUMO ERVALIA" sheetId="591" r:id="rId81"/>
    <sheet name="Ervalia - Assist. Adm 200h" sheetId="592" r:id="rId82"/>
    <sheet name="RESUMO ESPERA FELIZ" sheetId="593" r:id="rId83"/>
    <sheet name="Espera Feliz - Assist. Adm 200h" sheetId="594" r:id="rId84"/>
    <sheet name="RESUMO ESTRELA DO SUL" sheetId="595" r:id="rId85"/>
    <sheet name="Estrela Sul - Assist. Adm 200h" sheetId="596" r:id="rId86"/>
    <sheet name="RESUMO EXTREMA" sheetId="597" r:id="rId87"/>
    <sheet name="Extrema - Assist. Adm 200h" sheetId="598" r:id="rId88"/>
    <sheet name="RESUMO FORMIGA" sheetId="599" r:id="rId89"/>
    <sheet name="Formiga - Assist. Adm 200h" sheetId="600" r:id="rId90"/>
    <sheet name="RESUMO FRANCISCO SA" sheetId="601" r:id="rId91"/>
    <sheet name="Francisco Sa - Assist. Adm 200h" sheetId="602" r:id="rId92"/>
    <sheet name="RESUMO FRUTAL" sheetId="603" r:id="rId93"/>
    <sheet name="Frutal - Assist. Adm 200h" sheetId="604" r:id="rId94"/>
    <sheet name="RESUMO GALILEIA" sheetId="605" r:id="rId95"/>
    <sheet name="Galileia - Assist. Adm 200h" sheetId="606" r:id="rId96"/>
    <sheet name="RESUMO GUANHAES" sheetId="607" r:id="rId97"/>
    <sheet name="Guanhaes - Assist. Adm 200h" sheetId="608" r:id="rId98"/>
    <sheet name="RESUMO GUARANESIA" sheetId="609" r:id="rId99"/>
    <sheet name="Guaranesia - Assist. Adm 200h" sheetId="610" r:id="rId100"/>
    <sheet name="RESUMO IGARAPE" sheetId="611" r:id="rId101"/>
    <sheet name="Igarape - Assist. Adm 200h" sheetId="612" r:id="rId102"/>
    <sheet name="RESUMO INHAPIM" sheetId="613" r:id="rId103"/>
    <sheet name="Inhapim - Assist. Adm 200h" sheetId="614" r:id="rId104"/>
    <sheet name="RESUMO IPANEMA" sheetId="615" r:id="rId105"/>
    <sheet name="Ipanema - Assist. Adm 200h" sheetId="616" r:id="rId106"/>
    <sheet name="RESUMO IPATINGA" sheetId="617" r:id="rId107"/>
    <sheet name="Ipatinga - Assist. Adm 200h" sheetId="618" r:id="rId108"/>
    <sheet name="RESUMO ITABIRA" sheetId="619" r:id="rId109"/>
    <sheet name="Itabira - Assist. Adm 200h" sheetId="620" r:id="rId110"/>
    <sheet name="RESUMO ITABIRITO" sheetId="621" r:id="rId111"/>
    <sheet name="Itabirito - Assist. Adm 200h" sheetId="622" r:id="rId112"/>
    <sheet name="RESUMO ITAMARANDIBA" sheetId="623" r:id="rId113"/>
    <sheet name="Itamarandiba - Assist. Adm 200h" sheetId="624" r:id="rId114"/>
    <sheet name="RESUMO ITAMBACURI" sheetId="625" r:id="rId115"/>
    <sheet name="Itambacuri - Assist. Adm 200h" sheetId="626" r:id="rId116"/>
    <sheet name="RESUMO ITAMONTE" sheetId="627" r:id="rId117"/>
    <sheet name="Itamonte - Assist. Adm 200h" sheetId="628" r:id="rId118"/>
    <sheet name="RESUMO ITANHANDU" sheetId="629" r:id="rId119"/>
    <sheet name="Itanhandu - Assist. Adm 200h" sheetId="630" r:id="rId120"/>
    <sheet name="RESUMO JEQUITINHONHA" sheetId="631" r:id="rId121"/>
    <sheet name="Jequitinhonha- Assist. Adm 200h" sheetId="632" r:id="rId122"/>
    <sheet name="RESUMO JUIZ DE FORA" sheetId="633" r:id="rId123"/>
    <sheet name="Juiz de Fora - Assist. Adm 200h" sheetId="634" r:id="rId124"/>
    <sheet name="RESUMO MACHADO" sheetId="635" r:id="rId125"/>
    <sheet name="Machado - Assist. Adm 200h" sheetId="636" r:id="rId126"/>
    <sheet name="RESUMO MARIANA" sheetId="637" r:id="rId127"/>
    <sheet name="Mariana - Assist. Adm 200h" sheetId="638" r:id="rId128"/>
    <sheet name="RESUMO MATEUS LEME" sheetId="697" r:id="rId129"/>
    <sheet name="Mateus Leme - Assist. Adm 200h" sheetId="698" r:id="rId130"/>
    <sheet name="RESUMO MIRADOURO" sheetId="639" r:id="rId131"/>
    <sheet name="Miradouro - Assist. Adm 200h" sheetId="640" r:id="rId132"/>
    <sheet name="RESUMO MONTE SANTO DE MINAS" sheetId="641" r:id="rId133"/>
    <sheet name="M. S. Minas - Assist. Adm 200h" sheetId="642" r:id="rId134"/>
    <sheet name="RESUMO MONTES CLAROS" sheetId="643" r:id="rId135"/>
    <sheet name="Montes Claros- Assist. Adm 200h" sheetId="644" r:id="rId136"/>
    <sheet name="RESUMO MURIAE" sheetId="645" r:id="rId137"/>
    <sheet name="Muriae - Assist. Adm 200h" sheetId="646" r:id="rId138"/>
    <sheet name="RESUMO MUTUM" sheetId="647" r:id="rId139"/>
    <sheet name="Mutum - Assist. Adm 200h" sheetId="648" r:id="rId140"/>
    <sheet name="RESUMO NATERCIA" sheetId="649" r:id="rId141"/>
    <sheet name="Natercia - Assist. Adm 200h" sheetId="650" r:id="rId142"/>
    <sheet name="RESUMO NEPOMUCENO" sheetId="651" r:id="rId143"/>
    <sheet name="Nepomuceno - Assist. Adm 200h" sheetId="652" r:id="rId144"/>
    <sheet name="RESUMO OURO FINO" sheetId="653" r:id="rId145"/>
    <sheet name="Ouro Fino - Assist. Adm 200h" sheetId="654" r:id="rId146"/>
    <sheet name="RESUMO PARACATU" sheetId="655" r:id="rId147"/>
    <sheet name="Paracatu - Assist. Adm 200h" sheetId="656" r:id="rId148"/>
    <sheet name="RESUMO PARAISOPOLIS" sheetId="657" r:id="rId149"/>
    <sheet name="Paraisopolis - Assist. Adm 200h" sheetId="658" r:id="rId150"/>
    <sheet name="RESUMO PATOS DE MINAS" sheetId="659" r:id="rId151"/>
    <sheet name="Pat. de Minas- Assist. Adm 200h" sheetId="660" r:id="rId152"/>
    <sheet name="RESUMO PATROCINIO" sheetId="661" r:id="rId153"/>
    <sheet name="Patrocinio - Assist. Adm 200h" sheetId="662" r:id="rId154"/>
    <sheet name="RESUMO PEDRO LEOPOLDO" sheetId="663" r:id="rId155"/>
    <sheet name="P. Leopoldo - Assist. Adm 200h" sheetId="664" r:id="rId156"/>
    <sheet name="RESUMO PIUMHI" sheetId="665" r:id="rId157"/>
    <sheet name="Piumhi - Assist. Adm 200h" sheetId="666" r:id="rId158"/>
    <sheet name="RESUMO POMPEU" sheetId="667" r:id="rId159"/>
    <sheet name="Pompeu - Assist. Adm 200h" sheetId="668" r:id="rId160"/>
    <sheet name="RESUMO PONTE NOVA" sheetId="669" r:id="rId161"/>
    <sheet name="Ponte Nova - Assist. Adm 200h" sheetId="670" r:id="rId162"/>
    <sheet name="RESUMO POUSO ALEGRE" sheetId="671" r:id="rId163"/>
    <sheet name="Pouso Alegre - Assist. Adm 200h" sheetId="672" r:id="rId164"/>
    <sheet name="RESUMO PRATAPOLIS" sheetId="673" r:id="rId165"/>
    <sheet name="Pratapolis - Assist. Adm 200h" sheetId="674" r:id="rId166"/>
    <sheet name="RESUMO SANTA MARIA DO SUACUI" sheetId="675" r:id="rId167"/>
    <sheet name="S. M. Suacui - Assist. Adm 200h" sheetId="676" r:id="rId168"/>
    <sheet name="RESUMO SAO JOAO DEL REI" sheetId="677" r:id="rId169"/>
    <sheet name="S. J. Del Rei- Assist. Adm 200h" sheetId="678" r:id="rId170"/>
    <sheet name="RESUMO SAO JOAO EVANGELISTA" sheetId="679" r:id="rId171"/>
    <sheet name="S. J. Evange - Assist. Adm 200h" sheetId="680" r:id="rId172"/>
    <sheet name="RESUMO SAO SEBASTIAO DO PARAISO" sheetId="681" r:id="rId173"/>
    <sheet name="S. S Paraiso - Assist. Adm 200h" sheetId="682" r:id="rId174"/>
    <sheet name="RESUMO TEIXEIRAS" sheetId="683" r:id="rId175"/>
    <sheet name="Teixeiras - Assist. Adm 200h" sheetId="684" r:id="rId176"/>
    <sheet name="RESUMO TIMOTEO" sheetId="695" r:id="rId177"/>
    <sheet name="Timoteo - Assist. Adm 200h" sheetId="696" r:id="rId178"/>
    <sheet name="RESUMO UNAI" sheetId="685" r:id="rId179"/>
    <sheet name="Unai - Assist. Adm 200h" sheetId="686" r:id="rId180"/>
    <sheet name="RESUMO VARGINHA" sheetId="687" r:id="rId181"/>
    <sheet name="Varginha - Assist. Adm 200h" sheetId="688" r:id="rId182"/>
    <sheet name="RESUMO VARZEA DA PALMA" sheetId="689" r:id="rId183"/>
    <sheet name="Varz. Palma - Assist. Adm 200h" sheetId="690" r:id="rId184"/>
    <sheet name="RESUMO VICOSA" sheetId="691" r:id="rId185"/>
    <sheet name="Vicosa - Assist. Adm 200h" sheetId="692" r:id="rId186"/>
  </sheets>
  <definedNames>
    <definedName name="_xlnm._FilterDatabase" localSheetId="5" hidden="1">CCT!$A$3:$Z$92</definedName>
    <definedName name="_xlnm._FilterDatabase" localSheetId="2" hidden="1">ISS!$A$4:$N$157</definedName>
    <definedName name="_xlnm._FilterDatabase" localSheetId="4" hidden="1">PARAMETROS!$A$3:$Q$48</definedName>
    <definedName name="_xlnm._FilterDatabase" localSheetId="6" hidden="1">'RESUMO CATEGORIA'!$A$3:$Y$119</definedName>
    <definedName name="_xlnm._FilterDatabase" localSheetId="7" hidden="1">'RESUMO GERAL APOIO'!$A$4:$CK$94</definedName>
    <definedName name="_xlnm._FilterDatabase" localSheetId="1" hidden="1">Uniforme!$A$8:$L$12</definedName>
    <definedName name="Index_Sheet_Kutools">#REF!</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2" i="19" l="1"/>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E4" i="697"/>
  <c r="G6" i="698"/>
  <c r="E7" i="698"/>
  <c r="D102" i="698" s="1"/>
  <c r="E102" i="698" s="1"/>
  <c r="E4" i="698"/>
  <c r="A131" i="698"/>
  <c r="A130" i="698"/>
  <c r="A129" i="698"/>
  <c r="A128" i="698"/>
  <c r="B127" i="698"/>
  <c r="A127" i="698"/>
  <c r="A126" i="698"/>
  <c r="A125" i="698"/>
  <c r="A124" i="698"/>
  <c r="A123" i="698"/>
  <c r="A122" i="698"/>
  <c r="E121" i="698"/>
  <c r="A121" i="698"/>
  <c r="A119" i="698"/>
  <c r="A117" i="698"/>
  <c r="A116" i="698"/>
  <c r="B115" i="698"/>
  <c r="A115" i="698"/>
  <c r="C114" i="698"/>
  <c r="B114" i="698"/>
  <c r="A114" i="698"/>
  <c r="C113" i="698"/>
  <c r="B113" i="698"/>
  <c r="A113" i="698"/>
  <c r="D112" i="698"/>
  <c r="C112" i="698"/>
  <c r="B112" i="698"/>
  <c r="A112" i="698"/>
  <c r="B111" i="698"/>
  <c r="A111" i="698"/>
  <c r="B110" i="698"/>
  <c r="A110" i="698"/>
  <c r="C109" i="698"/>
  <c r="B109" i="698"/>
  <c r="A109" i="698"/>
  <c r="A107" i="698"/>
  <c r="A105" i="698"/>
  <c r="E104" i="698"/>
  <c r="B104" i="698"/>
  <c r="A104" i="698"/>
  <c r="D103" i="698"/>
  <c r="E103" i="698" s="1"/>
  <c r="B103" i="698"/>
  <c r="A103" i="698"/>
  <c r="B102" i="698"/>
  <c r="A102" i="698"/>
  <c r="D101" i="698"/>
  <c r="E101" i="698" s="1"/>
  <c r="B101" i="698"/>
  <c r="A101" i="698"/>
  <c r="B100" i="698"/>
  <c r="A100" i="698"/>
  <c r="E99" i="698"/>
  <c r="D99" i="698"/>
  <c r="B99" i="698"/>
  <c r="A99" i="698"/>
  <c r="A97" i="698"/>
  <c r="A95" i="698"/>
  <c r="B94" i="698"/>
  <c r="A94" i="698"/>
  <c r="B93" i="698"/>
  <c r="A93" i="698"/>
  <c r="B92" i="698"/>
  <c r="A92" i="698"/>
  <c r="E91" i="698"/>
  <c r="D91" i="698"/>
  <c r="B91" i="698"/>
  <c r="A91" i="698"/>
  <c r="A89" i="698"/>
  <c r="D88" i="698"/>
  <c r="B88" i="698"/>
  <c r="A88" i="698"/>
  <c r="E87" i="698"/>
  <c r="D87" i="698"/>
  <c r="B87" i="698"/>
  <c r="A87" i="698"/>
  <c r="A85" i="698"/>
  <c r="B84" i="698"/>
  <c r="A84" i="698"/>
  <c r="E83" i="698"/>
  <c r="D83" i="698"/>
  <c r="B83" i="698"/>
  <c r="A83" i="698"/>
  <c r="A81" i="698"/>
  <c r="B80" i="698"/>
  <c r="A80" i="698"/>
  <c r="B79" i="698"/>
  <c r="A79" i="698"/>
  <c r="B78" i="698"/>
  <c r="A78" i="698"/>
  <c r="B77" i="698"/>
  <c r="A77" i="698"/>
  <c r="B76" i="698"/>
  <c r="A76" i="698"/>
  <c r="B75" i="698"/>
  <c r="A75" i="698"/>
  <c r="E74" i="698"/>
  <c r="D74" i="698"/>
  <c r="B74" i="698"/>
  <c r="A74" i="698"/>
  <c r="A72" i="698"/>
  <c r="A70" i="698"/>
  <c r="B69" i="698"/>
  <c r="A69" i="698"/>
  <c r="B68" i="698"/>
  <c r="A68" i="698"/>
  <c r="B67" i="698"/>
  <c r="A67" i="698"/>
  <c r="B66" i="698"/>
  <c r="A66" i="698"/>
  <c r="B65" i="698"/>
  <c r="A65" i="698"/>
  <c r="B64" i="698"/>
  <c r="A64" i="698"/>
  <c r="B63" i="698"/>
  <c r="A63" i="698"/>
  <c r="E62" i="698"/>
  <c r="D62" i="698"/>
  <c r="B62" i="698"/>
  <c r="A62" i="698"/>
  <c r="A60" i="698"/>
  <c r="A58" i="698"/>
  <c r="B57" i="698"/>
  <c r="A57" i="698"/>
  <c r="B56" i="698"/>
  <c r="A56" i="698"/>
  <c r="B55" i="698"/>
  <c r="A55" i="698"/>
  <c r="E54" i="698"/>
  <c r="B54" i="698"/>
  <c r="A54" i="698"/>
  <c r="A52" i="698"/>
  <c r="B51" i="698"/>
  <c r="A51" i="698"/>
  <c r="B50" i="698"/>
  <c r="A50" i="698"/>
  <c r="B49" i="698"/>
  <c r="A49" i="698"/>
  <c r="B48" i="698"/>
  <c r="A48" i="698"/>
  <c r="B47" i="698"/>
  <c r="A47" i="698"/>
  <c r="B46" i="698"/>
  <c r="A46" i="698"/>
  <c r="B45" i="698"/>
  <c r="A45" i="698"/>
  <c r="B44" i="698"/>
  <c r="A44" i="698"/>
  <c r="E43" i="698"/>
  <c r="D43" i="698"/>
  <c r="B43" i="698"/>
  <c r="A43" i="698"/>
  <c r="A41" i="698"/>
  <c r="B40" i="698"/>
  <c r="A40" i="698"/>
  <c r="B39" i="698"/>
  <c r="B38" i="698"/>
  <c r="A38" i="698"/>
  <c r="B37" i="698"/>
  <c r="A37" i="698"/>
  <c r="E36" i="698"/>
  <c r="D36" i="698"/>
  <c r="B36" i="698"/>
  <c r="A36" i="698"/>
  <c r="A34" i="698"/>
  <c r="D33" i="698"/>
  <c r="B33" i="698"/>
  <c r="A33" i="698"/>
  <c r="D32" i="698"/>
  <c r="B32" i="698"/>
  <c r="A32" i="698"/>
  <c r="D31" i="698"/>
  <c r="B31" i="698"/>
  <c r="A31" i="698"/>
  <c r="D30" i="698"/>
  <c r="B30" i="698"/>
  <c r="A30" i="698"/>
  <c r="D29" i="698"/>
  <c r="B29" i="698"/>
  <c r="A29" i="698"/>
  <c r="D28" i="698"/>
  <c r="B28" i="698"/>
  <c r="A28" i="698"/>
  <c r="D27" i="698"/>
  <c r="B27" i="698"/>
  <c r="A27" i="698"/>
  <c r="D26" i="698"/>
  <c r="B26" i="698"/>
  <c r="A26" i="698"/>
  <c r="E25" i="698"/>
  <c r="D25" i="698"/>
  <c r="B25" i="698"/>
  <c r="A25" i="698"/>
  <c r="A23" i="698"/>
  <c r="A21" i="698"/>
  <c r="B20" i="698"/>
  <c r="A20" i="698"/>
  <c r="B19" i="698"/>
  <c r="A19" i="698"/>
  <c r="B18" i="698"/>
  <c r="A18" i="698"/>
  <c r="B17" i="698"/>
  <c r="A17" i="698"/>
  <c r="B16" i="698"/>
  <c r="A16" i="698"/>
  <c r="B15" i="698"/>
  <c r="A15" i="698"/>
  <c r="B14" i="698"/>
  <c r="A14" i="698"/>
  <c r="B13" i="698"/>
  <c r="A13" i="698"/>
  <c r="E12" i="698"/>
  <c r="D12" i="698"/>
  <c r="B12" i="698"/>
  <c r="A12" i="698"/>
  <c r="A10" i="698"/>
  <c r="B8" i="698"/>
  <c r="A8" i="698"/>
  <c r="B7" i="698"/>
  <c r="A7" i="698"/>
  <c r="E88" i="698"/>
  <c r="E89" i="698" s="1"/>
  <c r="E94" i="698" s="1"/>
  <c r="B6" i="698"/>
  <c r="A6" i="698"/>
  <c r="E5" i="698"/>
  <c r="B5" i="698"/>
  <c r="A5" i="698"/>
  <c r="B4" i="698"/>
  <c r="A4" i="698"/>
  <c r="A3" i="698"/>
  <c r="A1" i="698"/>
  <c r="A140" i="697"/>
  <c r="A139" i="697"/>
  <c r="A138" i="697"/>
  <c r="A137" i="697"/>
  <c r="B136" i="697"/>
  <c r="A136" i="697"/>
  <c r="A135" i="697"/>
  <c r="A134" i="697"/>
  <c r="A133" i="697"/>
  <c r="A132" i="697"/>
  <c r="A131" i="697"/>
  <c r="E130" i="697"/>
  <c r="A130" i="697"/>
  <c r="A128" i="697"/>
  <c r="A126" i="697"/>
  <c r="A125" i="697"/>
  <c r="B124" i="697"/>
  <c r="A124" i="697"/>
  <c r="C123" i="697"/>
  <c r="B123" i="697"/>
  <c r="A123" i="697"/>
  <c r="C122" i="697"/>
  <c r="B122" i="697"/>
  <c r="A122" i="697"/>
  <c r="D121" i="697"/>
  <c r="C121" i="697"/>
  <c r="B121" i="697"/>
  <c r="A121" i="697"/>
  <c r="B120" i="697"/>
  <c r="A120" i="697"/>
  <c r="B119" i="697"/>
  <c r="A119" i="697"/>
  <c r="E118" i="697"/>
  <c r="C118" i="697"/>
  <c r="B118" i="697"/>
  <c r="A118" i="697"/>
  <c r="A116" i="697"/>
  <c r="A114" i="697"/>
  <c r="B113" i="697"/>
  <c r="A113" i="697"/>
  <c r="B112" i="697"/>
  <c r="A112" i="697"/>
  <c r="B111" i="697"/>
  <c r="A111" i="697"/>
  <c r="B110" i="697"/>
  <c r="A110" i="697"/>
  <c r="B109" i="697"/>
  <c r="A109" i="697"/>
  <c r="E108" i="697"/>
  <c r="D108" i="697"/>
  <c r="B108" i="697"/>
  <c r="A108" i="697"/>
  <c r="A106" i="697"/>
  <c r="A104" i="697"/>
  <c r="B103" i="697"/>
  <c r="A103" i="697"/>
  <c r="B102" i="697"/>
  <c r="A102" i="697"/>
  <c r="B101" i="697"/>
  <c r="A101" i="697"/>
  <c r="E100" i="697"/>
  <c r="D100" i="697"/>
  <c r="B100" i="697"/>
  <c r="A100" i="697"/>
  <c r="A98" i="697"/>
  <c r="D97" i="697"/>
  <c r="B97" i="697"/>
  <c r="A97" i="697"/>
  <c r="E96" i="697"/>
  <c r="D96" i="697"/>
  <c r="B96" i="697"/>
  <c r="A96" i="697"/>
  <c r="E94" i="697"/>
  <c r="E102" i="697" s="1"/>
  <c r="A94" i="697"/>
  <c r="D93" i="697"/>
  <c r="B93" i="697"/>
  <c r="A93" i="697"/>
  <c r="E92" i="697"/>
  <c r="D92" i="697"/>
  <c r="B92" i="697"/>
  <c r="A92" i="697"/>
  <c r="A90" i="697"/>
  <c r="B89" i="697"/>
  <c r="A89" i="697"/>
  <c r="B88" i="697"/>
  <c r="A88" i="697"/>
  <c r="B87" i="697"/>
  <c r="A87" i="697"/>
  <c r="B86" i="697"/>
  <c r="A86" i="697"/>
  <c r="B85" i="697"/>
  <c r="A85" i="697"/>
  <c r="B84" i="697"/>
  <c r="A84" i="697"/>
  <c r="E83" i="697"/>
  <c r="D83" i="697"/>
  <c r="B83" i="697"/>
  <c r="A83" i="697"/>
  <c r="A81" i="697"/>
  <c r="A79" i="697"/>
  <c r="B78" i="697"/>
  <c r="A78" i="697"/>
  <c r="B77" i="697"/>
  <c r="A77" i="697"/>
  <c r="B76" i="697"/>
  <c r="A76" i="697"/>
  <c r="B75" i="697"/>
  <c r="A75" i="697"/>
  <c r="B74" i="697"/>
  <c r="A74" i="697"/>
  <c r="B73" i="697"/>
  <c r="A73" i="697"/>
  <c r="B72" i="697"/>
  <c r="A72" i="697"/>
  <c r="E71" i="697"/>
  <c r="D71" i="697"/>
  <c r="B71" i="697"/>
  <c r="A71" i="697"/>
  <c r="A69" i="697"/>
  <c r="A67" i="697"/>
  <c r="B66" i="697"/>
  <c r="A66" i="697"/>
  <c r="B65" i="697"/>
  <c r="A65" i="697"/>
  <c r="B64" i="697"/>
  <c r="A64" i="697"/>
  <c r="E63" i="697"/>
  <c r="B63" i="697"/>
  <c r="A63" i="697"/>
  <c r="A61" i="697"/>
  <c r="B60" i="697"/>
  <c r="A60" i="697"/>
  <c r="D59" i="697"/>
  <c r="B59" i="697"/>
  <c r="A59" i="697"/>
  <c r="B58" i="697"/>
  <c r="A58" i="697"/>
  <c r="B57" i="697"/>
  <c r="A57" i="697"/>
  <c r="B56" i="697"/>
  <c r="A56" i="697"/>
  <c r="B55" i="697"/>
  <c r="A55" i="697"/>
  <c r="B54" i="697"/>
  <c r="A54" i="697"/>
  <c r="B53" i="697"/>
  <c r="A53" i="697"/>
  <c r="E52" i="697"/>
  <c r="D52" i="697"/>
  <c r="B52" i="697"/>
  <c r="A52" i="697"/>
  <c r="A50" i="697"/>
  <c r="B49" i="697"/>
  <c r="A49" i="697"/>
  <c r="B48" i="697"/>
  <c r="B47" i="697"/>
  <c r="A47" i="697"/>
  <c r="B46" i="697"/>
  <c r="A46" i="697"/>
  <c r="E45" i="697"/>
  <c r="D45" i="697"/>
  <c r="B45" i="697"/>
  <c r="A45" i="697"/>
  <c r="A43" i="697"/>
  <c r="D42" i="697"/>
  <c r="B42" i="697"/>
  <c r="A42" i="697"/>
  <c r="D41" i="697"/>
  <c r="B41" i="697"/>
  <c r="A41" i="697"/>
  <c r="D40" i="697"/>
  <c r="B40" i="697"/>
  <c r="A40" i="697"/>
  <c r="D39" i="697"/>
  <c r="B39" i="697"/>
  <c r="A39" i="697"/>
  <c r="D38" i="697"/>
  <c r="B38" i="697"/>
  <c r="A38" i="697"/>
  <c r="D37" i="697"/>
  <c r="B37" i="697"/>
  <c r="A37" i="697"/>
  <c r="D36" i="697"/>
  <c r="B36" i="697"/>
  <c r="A36" i="697"/>
  <c r="D35" i="697"/>
  <c r="B35" i="697"/>
  <c r="A35" i="697"/>
  <c r="E34" i="697"/>
  <c r="D34" i="697"/>
  <c r="B34" i="697"/>
  <c r="A34" i="697"/>
  <c r="A32" i="697"/>
  <c r="A30" i="697"/>
  <c r="D29" i="697"/>
  <c r="B29" i="697"/>
  <c r="A29" i="697"/>
  <c r="D28" i="697"/>
  <c r="B28" i="697"/>
  <c r="A28" i="697"/>
  <c r="D27" i="697"/>
  <c r="B27" i="697"/>
  <c r="A27" i="697"/>
  <c r="H26" i="697"/>
  <c r="E26" i="697"/>
  <c r="B26" i="697"/>
  <c r="A26" i="697"/>
  <c r="B25" i="697"/>
  <c r="A25" i="697"/>
  <c r="B24" i="697"/>
  <c r="A24" i="697"/>
  <c r="D23" i="697"/>
  <c r="B23" i="697"/>
  <c r="A23" i="697"/>
  <c r="E22" i="697"/>
  <c r="D22" i="697"/>
  <c r="B20" i="697"/>
  <c r="G17" i="697"/>
  <c r="G13" i="697"/>
  <c r="B12" i="697"/>
  <c r="A12" i="697"/>
  <c r="A10" i="697"/>
  <c r="B8" i="697"/>
  <c r="A8" i="697"/>
  <c r="B7" i="697"/>
  <c r="A7" i="697"/>
  <c r="B6" i="697"/>
  <c r="A6" i="697"/>
  <c r="E5" i="697"/>
  <c r="B5" i="697"/>
  <c r="A5" i="697"/>
  <c r="B4" i="697"/>
  <c r="A4" i="697"/>
  <c r="A3" i="697"/>
  <c r="A1" i="697"/>
  <c r="BF66" i="21"/>
  <c r="B66" i="21"/>
  <c r="A66" i="21"/>
  <c r="A64" i="19"/>
  <c r="O64" i="15"/>
  <c r="N64" i="15"/>
  <c r="H64" i="15"/>
  <c r="D64" i="15"/>
  <c r="C64" i="15"/>
  <c r="R64" i="15" l="1"/>
  <c r="C66" i="21"/>
  <c r="CE66" i="21" s="1"/>
  <c r="C64" i="19"/>
  <c r="M64" i="19" s="1"/>
  <c r="I22" i="697"/>
  <c r="H22" i="697"/>
  <c r="H27" i="697"/>
  <c r="E27" i="697"/>
  <c r="H29" i="697"/>
  <c r="E29" i="697"/>
  <c r="D64" i="19"/>
  <c r="D66" i="21"/>
  <c r="D25" i="697"/>
  <c r="E25" i="697" s="1"/>
  <c r="H23" i="697"/>
  <c r="E23" i="697"/>
  <c r="H28" i="697"/>
  <c r="E28" i="697"/>
  <c r="B21" i="697"/>
  <c r="C124" i="697"/>
  <c r="C125" i="697" s="1"/>
  <c r="C115" i="698"/>
  <c r="C116" i="698" s="1"/>
  <c r="D18" i="698"/>
  <c r="D19" i="698"/>
  <c r="D20" i="698"/>
  <c r="D84" i="698"/>
  <c r="D14" i="698"/>
  <c r="D15" i="698"/>
  <c r="E15" i="698" s="1"/>
  <c r="BU66" i="21"/>
  <c r="CC66" i="21"/>
  <c r="CD66" i="21"/>
  <c r="AH66" i="21"/>
  <c r="N64" i="19"/>
  <c r="O64" i="19"/>
  <c r="Q64" i="19"/>
  <c r="K64" i="15"/>
  <c r="L64" i="15"/>
  <c r="P64" i="15"/>
  <c r="E8" i="697" s="1"/>
  <c r="I64" i="15"/>
  <c r="M64" i="15"/>
  <c r="Q64" i="15"/>
  <c r="J64" i="15"/>
  <c r="H25" i="697" l="1"/>
  <c r="D115" i="698"/>
  <c r="D114" i="698"/>
  <c r="D113" i="698"/>
  <c r="D124" i="697"/>
  <c r="D123" i="697"/>
  <c r="D122" i="697"/>
  <c r="D116" i="698" l="1"/>
  <c r="E131" i="698" s="1"/>
  <c r="D125" i="697"/>
  <c r="E151" i="698" l="1"/>
  <c r="O92" i="15" l="1"/>
  <c r="N92" i="15"/>
  <c r="O91" i="15"/>
  <c r="N91" i="15"/>
  <c r="O90" i="15"/>
  <c r="N90" i="15"/>
  <c r="O89" i="15"/>
  <c r="N89" i="15"/>
  <c r="O88" i="15"/>
  <c r="N88" i="15"/>
  <c r="O87" i="15"/>
  <c r="N87" i="15"/>
  <c r="O86" i="15"/>
  <c r="N86" i="15"/>
  <c r="O85" i="15"/>
  <c r="N85" i="15"/>
  <c r="O84" i="15"/>
  <c r="N84" i="15"/>
  <c r="O83" i="15"/>
  <c r="N83" i="15"/>
  <c r="O82" i="15"/>
  <c r="N82" i="15"/>
  <c r="O81" i="15"/>
  <c r="N81" i="15"/>
  <c r="O80" i="15"/>
  <c r="N80" i="15"/>
  <c r="O79" i="15"/>
  <c r="N79" i="15"/>
  <c r="O78" i="15"/>
  <c r="N78" i="15"/>
  <c r="O77" i="15"/>
  <c r="N77" i="15"/>
  <c r="O76" i="15"/>
  <c r="N76" i="15"/>
  <c r="O75" i="15"/>
  <c r="N75" i="15"/>
  <c r="O74" i="15"/>
  <c r="N74" i="15"/>
  <c r="O73" i="15"/>
  <c r="N73" i="15"/>
  <c r="O72" i="15"/>
  <c r="N72" i="15"/>
  <c r="O71" i="15"/>
  <c r="N71" i="15"/>
  <c r="O70" i="15"/>
  <c r="N70" i="15"/>
  <c r="O69" i="15"/>
  <c r="N69" i="15"/>
  <c r="O68" i="15"/>
  <c r="N68" i="15"/>
  <c r="O67" i="15"/>
  <c r="N67" i="15"/>
  <c r="O66" i="15"/>
  <c r="N66" i="15"/>
  <c r="O65" i="15"/>
  <c r="N65" i="15"/>
  <c r="O63" i="15"/>
  <c r="N63" i="15"/>
  <c r="O62" i="15"/>
  <c r="N62" i="15"/>
  <c r="O61" i="15"/>
  <c r="N61" i="15"/>
  <c r="O60" i="15"/>
  <c r="N60" i="15"/>
  <c r="O59" i="15"/>
  <c r="N59" i="15"/>
  <c r="O58" i="15"/>
  <c r="N58" i="15"/>
  <c r="O57" i="15"/>
  <c r="N57" i="15"/>
  <c r="O56" i="15"/>
  <c r="N56" i="15"/>
  <c r="O55" i="15"/>
  <c r="N55" i="15"/>
  <c r="O54" i="15"/>
  <c r="N54" i="15"/>
  <c r="O53" i="15"/>
  <c r="N53" i="15"/>
  <c r="O52" i="15"/>
  <c r="N52" i="15"/>
  <c r="O51" i="15"/>
  <c r="N51" i="15"/>
  <c r="O50" i="15"/>
  <c r="N50" i="15"/>
  <c r="O49" i="15"/>
  <c r="N49" i="15"/>
  <c r="O48" i="15"/>
  <c r="N48" i="15"/>
  <c r="O47" i="15"/>
  <c r="N47" i="15"/>
  <c r="O46" i="15"/>
  <c r="N46" i="15"/>
  <c r="O45" i="15"/>
  <c r="N45" i="15"/>
  <c r="O44" i="15"/>
  <c r="N44" i="15"/>
  <c r="O43" i="15"/>
  <c r="N43" i="15"/>
  <c r="O42" i="15"/>
  <c r="N42" i="15"/>
  <c r="O41" i="15"/>
  <c r="N41" i="15"/>
  <c r="O40" i="15"/>
  <c r="N40" i="15"/>
  <c r="O39" i="15"/>
  <c r="N39" i="15"/>
  <c r="O38" i="15"/>
  <c r="N38" i="15"/>
  <c r="O37" i="15"/>
  <c r="N37" i="15"/>
  <c r="O36" i="15"/>
  <c r="N36" i="15"/>
  <c r="O35" i="15"/>
  <c r="N35" i="15"/>
  <c r="O34" i="15"/>
  <c r="N34" i="15"/>
  <c r="O33" i="15"/>
  <c r="N33" i="15"/>
  <c r="O32" i="15"/>
  <c r="N32" i="15"/>
  <c r="O31" i="15"/>
  <c r="N31" i="15"/>
  <c r="O30" i="15"/>
  <c r="N30" i="15"/>
  <c r="O29" i="15"/>
  <c r="N29" i="15"/>
  <c r="O28" i="15"/>
  <c r="N28" i="15"/>
  <c r="O27" i="15"/>
  <c r="N27" i="15"/>
  <c r="O26" i="15"/>
  <c r="N26" i="15"/>
  <c r="O25" i="15"/>
  <c r="N25" i="15"/>
  <c r="O24" i="15"/>
  <c r="N24" i="15"/>
  <c r="O23" i="15"/>
  <c r="N23" i="15"/>
  <c r="O22" i="15"/>
  <c r="N22" i="15"/>
  <c r="O21" i="15"/>
  <c r="N21" i="15"/>
  <c r="O20" i="15"/>
  <c r="N20" i="15"/>
  <c r="O19" i="15"/>
  <c r="N19" i="15"/>
  <c r="O18" i="15"/>
  <c r="N18" i="15"/>
  <c r="O17" i="15"/>
  <c r="N17" i="15"/>
  <c r="O16" i="15"/>
  <c r="N16" i="15"/>
  <c r="O15" i="15"/>
  <c r="N15" i="15"/>
  <c r="O14" i="15"/>
  <c r="N14" i="15"/>
  <c r="O13" i="15"/>
  <c r="N13" i="15"/>
  <c r="O12" i="15"/>
  <c r="N12" i="15"/>
  <c r="O11" i="15"/>
  <c r="N11" i="15"/>
  <c r="O10" i="15"/>
  <c r="N10" i="15"/>
  <c r="O9" i="15"/>
  <c r="N9" i="15"/>
  <c r="O8" i="15"/>
  <c r="N8" i="15"/>
  <c r="O7" i="15"/>
  <c r="N7" i="15"/>
  <c r="O6" i="15"/>
  <c r="N6" i="15"/>
  <c r="O5" i="15"/>
  <c r="N5" i="15"/>
  <c r="G6" i="692" l="1"/>
  <c r="E7" i="692"/>
  <c r="E4" i="692"/>
  <c r="E4" i="691"/>
  <c r="E4" i="690"/>
  <c r="G6" i="690"/>
  <c r="E7" i="690"/>
  <c r="E4" i="689"/>
  <c r="G6" i="688"/>
  <c r="E7" i="688"/>
  <c r="E4" i="688"/>
  <c r="E4" i="687"/>
  <c r="G6" i="686"/>
  <c r="E7" i="686"/>
  <c r="E4" i="686"/>
  <c r="G6" i="696"/>
  <c r="E88" i="696" s="1"/>
  <c r="E89" i="696" s="1"/>
  <c r="E94" i="696" s="1"/>
  <c r="E7" i="696"/>
  <c r="D101" i="696" s="1"/>
  <c r="E101" i="696" s="1"/>
  <c r="E4" i="696"/>
  <c r="E4" i="695"/>
  <c r="A131" i="696"/>
  <c r="A130" i="696"/>
  <c r="A129" i="696"/>
  <c r="A128" i="696"/>
  <c r="B127" i="696"/>
  <c r="A127" i="696"/>
  <c r="A126" i="696"/>
  <c r="A125" i="696"/>
  <c r="A124" i="696"/>
  <c r="A123" i="696"/>
  <c r="A122" i="696"/>
  <c r="E121" i="696"/>
  <c r="A121" i="696"/>
  <c r="A119" i="696"/>
  <c r="A117" i="696"/>
  <c r="A116" i="696"/>
  <c r="B115" i="696"/>
  <c r="A115" i="696"/>
  <c r="C114" i="696"/>
  <c r="B114" i="696"/>
  <c r="A114" i="696"/>
  <c r="C113" i="696"/>
  <c r="B113" i="696"/>
  <c r="A113" i="696"/>
  <c r="D112" i="696"/>
  <c r="C112" i="696"/>
  <c r="B112" i="696"/>
  <c r="A112" i="696"/>
  <c r="B111" i="696"/>
  <c r="A111" i="696"/>
  <c r="B110" i="696"/>
  <c r="A110" i="696"/>
  <c r="C109" i="696"/>
  <c r="B109" i="696"/>
  <c r="A109" i="696"/>
  <c r="A107" i="696"/>
  <c r="A105" i="696"/>
  <c r="E104" i="696"/>
  <c r="B104" i="696"/>
  <c r="A104" i="696"/>
  <c r="B103" i="696"/>
  <c r="A103" i="696"/>
  <c r="B102" i="696"/>
  <c r="A102" i="696"/>
  <c r="B101" i="696"/>
  <c r="A101" i="696"/>
  <c r="B100" i="696"/>
  <c r="A100" i="696"/>
  <c r="E99" i="696"/>
  <c r="D99" i="696"/>
  <c r="B99" i="696"/>
  <c r="A99" i="696"/>
  <c r="A97" i="696"/>
  <c r="A95" i="696"/>
  <c r="B94" i="696"/>
  <c r="A94" i="696"/>
  <c r="B93" i="696"/>
  <c r="A93" i="696"/>
  <c r="B92" i="696"/>
  <c r="A92" i="696"/>
  <c r="E91" i="696"/>
  <c r="D91" i="696"/>
  <c r="B91" i="696"/>
  <c r="A91" i="696"/>
  <c r="A89" i="696"/>
  <c r="D88" i="696"/>
  <c r="B88" i="696"/>
  <c r="A88" i="696"/>
  <c r="E87" i="696"/>
  <c r="D87" i="696"/>
  <c r="B87" i="696"/>
  <c r="A87" i="696"/>
  <c r="A85" i="696"/>
  <c r="B84" i="696"/>
  <c r="A84" i="696"/>
  <c r="E83" i="696"/>
  <c r="D83" i="696"/>
  <c r="B83" i="696"/>
  <c r="A83" i="696"/>
  <c r="A81" i="696"/>
  <c r="B80" i="696"/>
  <c r="A80" i="696"/>
  <c r="B79" i="696"/>
  <c r="A79" i="696"/>
  <c r="B78" i="696"/>
  <c r="A78" i="696"/>
  <c r="B77" i="696"/>
  <c r="A77" i="696"/>
  <c r="B76" i="696"/>
  <c r="A76" i="696"/>
  <c r="B75" i="696"/>
  <c r="A75" i="696"/>
  <c r="E74" i="696"/>
  <c r="D74" i="696"/>
  <c r="B74" i="696"/>
  <c r="A74" i="696"/>
  <c r="A72" i="696"/>
  <c r="A70" i="696"/>
  <c r="B69" i="696"/>
  <c r="A69" i="696"/>
  <c r="B68" i="696"/>
  <c r="A68" i="696"/>
  <c r="B67" i="696"/>
  <c r="A67" i="696"/>
  <c r="B66" i="696"/>
  <c r="A66" i="696"/>
  <c r="B65" i="696"/>
  <c r="A65" i="696"/>
  <c r="B64" i="696"/>
  <c r="A64" i="696"/>
  <c r="B63" i="696"/>
  <c r="A63" i="696"/>
  <c r="E62" i="696"/>
  <c r="D62" i="696"/>
  <c r="B62" i="696"/>
  <c r="A62" i="696"/>
  <c r="A60" i="696"/>
  <c r="A58" i="696"/>
  <c r="B57" i="696"/>
  <c r="A57" i="696"/>
  <c r="B56" i="696"/>
  <c r="A56" i="696"/>
  <c r="B55" i="696"/>
  <c r="A55" i="696"/>
  <c r="E54" i="696"/>
  <c r="B54" i="696"/>
  <c r="A54" i="696"/>
  <c r="A52" i="696"/>
  <c r="B51" i="696"/>
  <c r="A51" i="696"/>
  <c r="B50" i="696"/>
  <c r="A50" i="696"/>
  <c r="B49" i="696"/>
  <c r="A49" i="696"/>
  <c r="B48" i="696"/>
  <c r="A48" i="696"/>
  <c r="B47" i="696"/>
  <c r="A47" i="696"/>
  <c r="B46" i="696"/>
  <c r="A46" i="696"/>
  <c r="B45" i="696"/>
  <c r="A45" i="696"/>
  <c r="B44" i="696"/>
  <c r="A44" i="696"/>
  <c r="E43" i="696"/>
  <c r="D43" i="696"/>
  <c r="B43" i="696"/>
  <c r="A43" i="696"/>
  <c r="A41" i="696"/>
  <c r="B40" i="696"/>
  <c r="A40" i="696"/>
  <c r="B39" i="696"/>
  <c r="B38" i="696"/>
  <c r="A38" i="696"/>
  <c r="B37" i="696"/>
  <c r="A37" i="696"/>
  <c r="E36" i="696"/>
  <c r="D36" i="696"/>
  <c r="B36" i="696"/>
  <c r="A36" i="696"/>
  <c r="A34" i="696"/>
  <c r="D33" i="696"/>
  <c r="B33" i="696"/>
  <c r="A33" i="696"/>
  <c r="D32" i="696"/>
  <c r="B32" i="696"/>
  <c r="A32" i="696"/>
  <c r="D31" i="696"/>
  <c r="B31" i="696"/>
  <c r="A31" i="696"/>
  <c r="D30" i="696"/>
  <c r="B30" i="696"/>
  <c r="A30" i="696"/>
  <c r="D29" i="696"/>
  <c r="B29" i="696"/>
  <c r="A29" i="696"/>
  <c r="D28" i="696"/>
  <c r="B28" i="696"/>
  <c r="A28" i="696"/>
  <c r="D27" i="696"/>
  <c r="B27" i="696"/>
  <c r="A27" i="696"/>
  <c r="D26" i="696"/>
  <c r="B26" i="696"/>
  <c r="A26" i="696"/>
  <c r="E25" i="696"/>
  <c r="D25" i="696"/>
  <c r="B25" i="696"/>
  <c r="A25" i="696"/>
  <c r="A23" i="696"/>
  <c r="A21" i="696"/>
  <c r="B20" i="696"/>
  <c r="A20" i="696"/>
  <c r="B19" i="696"/>
  <c r="A19" i="696"/>
  <c r="D18" i="696"/>
  <c r="B18" i="696"/>
  <c r="A18" i="696"/>
  <c r="B17" i="696"/>
  <c r="A17" i="696"/>
  <c r="B16" i="696"/>
  <c r="A16" i="696"/>
  <c r="B15" i="696"/>
  <c r="A15" i="696"/>
  <c r="B14" i="696"/>
  <c r="A14" i="696"/>
  <c r="B13" i="696"/>
  <c r="A13" i="696"/>
  <c r="E12" i="696"/>
  <c r="D12" i="696"/>
  <c r="B12" i="696"/>
  <c r="A12" i="696"/>
  <c r="A10" i="696"/>
  <c r="B8" i="696"/>
  <c r="A8" i="696"/>
  <c r="B7" i="696"/>
  <c r="A7" i="696"/>
  <c r="B6" i="696"/>
  <c r="A6" i="696"/>
  <c r="E5" i="696"/>
  <c r="B5" i="696"/>
  <c r="A5" i="696"/>
  <c r="B4" i="696"/>
  <c r="A4" i="696"/>
  <c r="A3" i="696"/>
  <c r="A1" i="696"/>
  <c r="A140" i="695"/>
  <c r="A139" i="695"/>
  <c r="A138" i="695"/>
  <c r="A137" i="695"/>
  <c r="B136" i="695"/>
  <c r="A136" i="695"/>
  <c r="A135" i="695"/>
  <c r="A134" i="695"/>
  <c r="A133" i="695"/>
  <c r="A132" i="695"/>
  <c r="A131" i="695"/>
  <c r="E130" i="695"/>
  <c r="A130" i="695"/>
  <c r="A128" i="695"/>
  <c r="A126" i="695"/>
  <c r="A125" i="695"/>
  <c r="B124" i="695"/>
  <c r="A124" i="695"/>
  <c r="C123" i="695"/>
  <c r="B123" i="695"/>
  <c r="A123" i="695"/>
  <c r="C122" i="695"/>
  <c r="B122" i="695"/>
  <c r="A122" i="695"/>
  <c r="D121" i="695"/>
  <c r="C121" i="695"/>
  <c r="B121" i="695"/>
  <c r="A121" i="695"/>
  <c r="B120" i="695"/>
  <c r="A120" i="695"/>
  <c r="B119" i="695"/>
  <c r="A119" i="695"/>
  <c r="E118" i="695"/>
  <c r="C118" i="695"/>
  <c r="B118" i="695"/>
  <c r="A118" i="695"/>
  <c r="A116" i="695"/>
  <c r="A114" i="695"/>
  <c r="B113" i="695"/>
  <c r="A113" i="695"/>
  <c r="B112" i="695"/>
  <c r="A112" i="695"/>
  <c r="B111" i="695"/>
  <c r="A111" i="695"/>
  <c r="B110" i="695"/>
  <c r="A110" i="695"/>
  <c r="B109" i="695"/>
  <c r="A109" i="695"/>
  <c r="E108" i="695"/>
  <c r="D108" i="695"/>
  <c r="B108" i="695"/>
  <c r="A108" i="695"/>
  <c r="A106" i="695"/>
  <c r="A104" i="695"/>
  <c r="B103" i="695"/>
  <c r="A103" i="695"/>
  <c r="B102" i="695"/>
  <c r="A102" i="695"/>
  <c r="B101" i="695"/>
  <c r="A101" i="695"/>
  <c r="E100" i="695"/>
  <c r="D100" i="695"/>
  <c r="B100" i="695"/>
  <c r="A100" i="695"/>
  <c r="A98" i="695"/>
  <c r="D97" i="695"/>
  <c r="B97" i="695"/>
  <c r="A97" i="695"/>
  <c r="E96" i="695"/>
  <c r="D96" i="695"/>
  <c r="B96" i="695"/>
  <c r="A96" i="695"/>
  <c r="E94" i="695"/>
  <c r="E102" i="695" s="1"/>
  <c r="A94" i="695"/>
  <c r="D93" i="695"/>
  <c r="B93" i="695"/>
  <c r="A93" i="695"/>
  <c r="E92" i="695"/>
  <c r="D92" i="695"/>
  <c r="B92" i="695"/>
  <c r="A92" i="695"/>
  <c r="A90" i="695"/>
  <c r="B89" i="695"/>
  <c r="A89" i="695"/>
  <c r="B88" i="695"/>
  <c r="A88" i="695"/>
  <c r="B87" i="695"/>
  <c r="A87" i="695"/>
  <c r="B86" i="695"/>
  <c r="A86" i="695"/>
  <c r="B85" i="695"/>
  <c r="A85" i="695"/>
  <c r="B84" i="695"/>
  <c r="A84" i="695"/>
  <c r="E83" i="695"/>
  <c r="D83" i="695"/>
  <c r="B83" i="695"/>
  <c r="A83" i="695"/>
  <c r="A81" i="695"/>
  <c r="A79" i="695"/>
  <c r="B78" i="695"/>
  <c r="A78" i="695"/>
  <c r="B77" i="695"/>
  <c r="A77" i="695"/>
  <c r="B76" i="695"/>
  <c r="A76" i="695"/>
  <c r="B75" i="695"/>
  <c r="A75" i="695"/>
  <c r="B74" i="695"/>
  <c r="A74" i="695"/>
  <c r="B73" i="695"/>
  <c r="A73" i="695"/>
  <c r="B72" i="695"/>
  <c r="A72" i="695"/>
  <c r="E71" i="695"/>
  <c r="D71" i="695"/>
  <c r="B71" i="695"/>
  <c r="A71" i="695"/>
  <c r="A69" i="695"/>
  <c r="A67" i="695"/>
  <c r="B66" i="695"/>
  <c r="A66" i="695"/>
  <c r="B65" i="695"/>
  <c r="A65" i="695"/>
  <c r="B64" i="695"/>
  <c r="A64" i="695"/>
  <c r="E63" i="695"/>
  <c r="B63" i="695"/>
  <c r="A63" i="695"/>
  <c r="A61" i="695"/>
  <c r="B60" i="695"/>
  <c r="A60" i="695"/>
  <c r="D59" i="695"/>
  <c r="B59" i="695"/>
  <c r="A59" i="695"/>
  <c r="B58" i="695"/>
  <c r="A58" i="695"/>
  <c r="B57" i="695"/>
  <c r="A57" i="695"/>
  <c r="B56" i="695"/>
  <c r="A56" i="695"/>
  <c r="B55" i="695"/>
  <c r="A55" i="695"/>
  <c r="B54" i="695"/>
  <c r="A54" i="695"/>
  <c r="B53" i="695"/>
  <c r="A53" i="695"/>
  <c r="E52" i="695"/>
  <c r="D52" i="695"/>
  <c r="B52" i="695"/>
  <c r="A52" i="695"/>
  <c r="A50" i="695"/>
  <c r="B49" i="695"/>
  <c r="A49" i="695"/>
  <c r="B48" i="695"/>
  <c r="B47" i="695"/>
  <c r="A47" i="695"/>
  <c r="B46" i="695"/>
  <c r="A46" i="695"/>
  <c r="E45" i="695"/>
  <c r="D45" i="695"/>
  <c r="B45" i="695"/>
  <c r="A45" i="695"/>
  <c r="A43" i="695"/>
  <c r="D42" i="695"/>
  <c r="B42" i="695"/>
  <c r="A42" i="695"/>
  <c r="D41" i="695"/>
  <c r="B41" i="695"/>
  <c r="A41" i="695"/>
  <c r="D40" i="695"/>
  <c r="B40" i="695"/>
  <c r="A40" i="695"/>
  <c r="D39" i="695"/>
  <c r="B39" i="695"/>
  <c r="A39" i="695"/>
  <c r="D38" i="695"/>
  <c r="B38" i="695"/>
  <c r="A38" i="695"/>
  <c r="D37" i="695"/>
  <c r="B37" i="695"/>
  <c r="A37" i="695"/>
  <c r="D36" i="695"/>
  <c r="B36" i="695"/>
  <c r="A36" i="695"/>
  <c r="D35" i="695"/>
  <c r="B35" i="695"/>
  <c r="A35" i="695"/>
  <c r="E34" i="695"/>
  <c r="D34" i="695"/>
  <c r="B34" i="695"/>
  <c r="A34" i="695"/>
  <c r="A32" i="695"/>
  <c r="A30" i="695"/>
  <c r="D29" i="695"/>
  <c r="B29" i="695"/>
  <c r="A29" i="695"/>
  <c r="D28" i="695"/>
  <c r="H28" i="695" s="1"/>
  <c r="B28" i="695"/>
  <c r="A28" i="695"/>
  <c r="D27" i="695"/>
  <c r="B27" i="695"/>
  <c r="A27" i="695"/>
  <c r="H26" i="695"/>
  <c r="E26" i="695"/>
  <c r="B26" i="695"/>
  <c r="A26" i="695"/>
  <c r="D25" i="695"/>
  <c r="E25" i="695" s="1"/>
  <c r="B25" i="695"/>
  <c r="A25" i="695"/>
  <c r="B24" i="695"/>
  <c r="A24" i="695"/>
  <c r="D23" i="695"/>
  <c r="H23" i="695" s="1"/>
  <c r="B23" i="695"/>
  <c r="A23" i="695"/>
  <c r="E22" i="695"/>
  <c r="D22" i="695"/>
  <c r="B20" i="695"/>
  <c r="G17" i="695"/>
  <c r="G13" i="695"/>
  <c r="B12" i="695"/>
  <c r="A12" i="695"/>
  <c r="A10" i="695"/>
  <c r="B8" i="695"/>
  <c r="A8" i="695"/>
  <c r="B7" i="695"/>
  <c r="A7" i="695"/>
  <c r="B6" i="695"/>
  <c r="A6" i="695"/>
  <c r="E5" i="695"/>
  <c r="B5" i="695"/>
  <c r="A5" i="695"/>
  <c r="B4" i="695"/>
  <c r="A4" i="695"/>
  <c r="A3" i="695"/>
  <c r="A1" i="695"/>
  <c r="D102" i="686"/>
  <c r="E102" i="686" s="1"/>
  <c r="E4" i="685"/>
  <c r="G6" i="684"/>
  <c r="E7" i="684"/>
  <c r="E4" i="684"/>
  <c r="C115" i="684" s="1"/>
  <c r="E4" i="683"/>
  <c r="G6" i="682"/>
  <c r="E7" i="682"/>
  <c r="E4" i="682"/>
  <c r="C115" i="682" s="1"/>
  <c r="E4" i="681"/>
  <c r="G6" i="680"/>
  <c r="E7" i="680"/>
  <c r="E4" i="680"/>
  <c r="C115" i="680" s="1"/>
  <c r="E4" i="679"/>
  <c r="G6" i="678"/>
  <c r="E7" i="678"/>
  <c r="E4" i="678"/>
  <c r="E4" i="677"/>
  <c r="G6" i="676"/>
  <c r="E7" i="676"/>
  <c r="E4" i="676"/>
  <c r="C115" i="676" s="1"/>
  <c r="E4" i="675"/>
  <c r="G6" i="674"/>
  <c r="E7" i="674"/>
  <c r="E4" i="674"/>
  <c r="C115" i="674" s="1"/>
  <c r="E4" i="673"/>
  <c r="G6" i="672"/>
  <c r="E7" i="672"/>
  <c r="E4" i="672"/>
  <c r="C115" i="672" s="1"/>
  <c r="E4" i="671"/>
  <c r="G6" i="670"/>
  <c r="E7" i="670"/>
  <c r="E4" i="670"/>
  <c r="C115" i="670" s="1"/>
  <c r="E4" i="669"/>
  <c r="G6" i="668"/>
  <c r="E7" i="668"/>
  <c r="E4" i="668"/>
  <c r="C115" i="668" s="1"/>
  <c r="E4" i="667"/>
  <c r="G6" i="666"/>
  <c r="E7" i="666"/>
  <c r="E4" i="666"/>
  <c r="C115" i="666" s="1"/>
  <c r="E4" i="665"/>
  <c r="G6" i="664"/>
  <c r="E7" i="664"/>
  <c r="E4" i="664"/>
  <c r="E4" i="663"/>
  <c r="G6" i="662"/>
  <c r="E7" i="662"/>
  <c r="E4" i="662"/>
  <c r="E4" i="661"/>
  <c r="G6" i="660"/>
  <c r="E7" i="660"/>
  <c r="E4" i="660"/>
  <c r="C115" i="660" s="1"/>
  <c r="E4" i="659"/>
  <c r="G6" i="658"/>
  <c r="E7" i="658"/>
  <c r="E4" i="658"/>
  <c r="C115" i="658" s="1"/>
  <c r="E4" i="657"/>
  <c r="G6" i="656"/>
  <c r="E7" i="656"/>
  <c r="E4" i="656"/>
  <c r="E4" i="655"/>
  <c r="G6" i="654"/>
  <c r="E7" i="654"/>
  <c r="E4" i="654"/>
  <c r="C115" i="654" s="1"/>
  <c r="E4" i="653"/>
  <c r="G6" i="652"/>
  <c r="E7" i="652"/>
  <c r="E4" i="652"/>
  <c r="C115" i="652" s="1"/>
  <c r="E4" i="651"/>
  <c r="G6" i="650"/>
  <c r="E7" i="650"/>
  <c r="E4" i="650"/>
  <c r="C115" i="650" s="1"/>
  <c r="E4" i="649"/>
  <c r="G6" i="648"/>
  <c r="E7" i="648"/>
  <c r="E4" i="648"/>
  <c r="C115" i="648" s="1"/>
  <c r="E4" i="647"/>
  <c r="G6" i="646"/>
  <c r="E7" i="646"/>
  <c r="E4" i="646"/>
  <c r="E4" i="645"/>
  <c r="G6" i="644"/>
  <c r="E7" i="644"/>
  <c r="E4" i="644"/>
  <c r="C115" i="644" s="1"/>
  <c r="E4" i="643"/>
  <c r="G6" i="642"/>
  <c r="E7" i="642"/>
  <c r="E4" i="642"/>
  <c r="E4" i="641"/>
  <c r="G6" i="640"/>
  <c r="E7" i="640"/>
  <c r="E4" i="640"/>
  <c r="E4" i="639"/>
  <c r="G6" i="638"/>
  <c r="E7" i="638"/>
  <c r="E4" i="638"/>
  <c r="C115" i="638" s="1"/>
  <c r="E4" i="637"/>
  <c r="G6" i="636"/>
  <c r="E7" i="636"/>
  <c r="E4" i="636"/>
  <c r="E4" i="635"/>
  <c r="G6" i="634"/>
  <c r="E7" i="634"/>
  <c r="E4" i="634"/>
  <c r="E4" i="633"/>
  <c r="G6" i="632"/>
  <c r="E7" i="632"/>
  <c r="E4" i="632"/>
  <c r="E4" i="631"/>
  <c r="G6" i="630"/>
  <c r="E7" i="630"/>
  <c r="E4" i="630"/>
  <c r="C115" i="630" s="1"/>
  <c r="E4" i="629"/>
  <c r="G6" i="628"/>
  <c r="E7" i="628"/>
  <c r="D103" i="628" s="1"/>
  <c r="E103" i="628" s="1"/>
  <c r="E4" i="628"/>
  <c r="C115" i="628" s="1"/>
  <c r="E4" i="627"/>
  <c r="G6" i="626"/>
  <c r="E7" i="626"/>
  <c r="E4" i="626"/>
  <c r="E4" i="625"/>
  <c r="G6" i="624"/>
  <c r="E7" i="624"/>
  <c r="E4" i="624"/>
  <c r="E4" i="623"/>
  <c r="G6" i="622"/>
  <c r="E7" i="622"/>
  <c r="E4" i="622"/>
  <c r="E4" i="621"/>
  <c r="G6" i="620"/>
  <c r="E7" i="620"/>
  <c r="E4" i="620"/>
  <c r="E4" i="619"/>
  <c r="G6" i="618"/>
  <c r="E7" i="618"/>
  <c r="E4" i="618"/>
  <c r="E4" i="617"/>
  <c r="G6" i="616"/>
  <c r="E7" i="616"/>
  <c r="E4" i="616"/>
  <c r="C115" i="616" s="1"/>
  <c r="E4" i="615"/>
  <c r="G6" i="614"/>
  <c r="E7" i="614"/>
  <c r="E4" i="614"/>
  <c r="E4" i="613"/>
  <c r="G6" i="612"/>
  <c r="E7" i="612"/>
  <c r="E4" i="612"/>
  <c r="E4" i="611"/>
  <c r="G6" i="610"/>
  <c r="E7" i="610"/>
  <c r="E4" i="610"/>
  <c r="E4" i="609"/>
  <c r="G6" i="608"/>
  <c r="E7" i="608"/>
  <c r="E4" i="608"/>
  <c r="C115" i="608" s="1"/>
  <c r="E4" i="607"/>
  <c r="G6" i="606"/>
  <c r="E7" i="606"/>
  <c r="E4" i="606"/>
  <c r="E4" i="605"/>
  <c r="G6" i="604"/>
  <c r="E7" i="604"/>
  <c r="E4" i="604"/>
  <c r="E4" i="603"/>
  <c r="G6" i="602"/>
  <c r="E7" i="602"/>
  <c r="E4" i="602"/>
  <c r="E4" i="601"/>
  <c r="G6" i="600"/>
  <c r="E7" i="600"/>
  <c r="E4" i="600"/>
  <c r="C115" i="600" s="1"/>
  <c r="E4" i="599"/>
  <c r="G6" i="598"/>
  <c r="E7" i="598"/>
  <c r="E4" i="598"/>
  <c r="E4" i="597"/>
  <c r="G6" i="596"/>
  <c r="E7" i="596"/>
  <c r="E4" i="596"/>
  <c r="E4" i="595"/>
  <c r="G6" i="594"/>
  <c r="E7" i="594"/>
  <c r="E4" i="594"/>
  <c r="C115" i="594" s="1"/>
  <c r="E4" i="593"/>
  <c r="G6" i="592"/>
  <c r="E7" i="592"/>
  <c r="E4" i="592"/>
  <c r="E4" i="591"/>
  <c r="G6" i="590"/>
  <c r="E7" i="590"/>
  <c r="E4" i="590"/>
  <c r="E4" i="589"/>
  <c r="G6" i="588"/>
  <c r="E7" i="588"/>
  <c r="E4" i="588"/>
  <c r="C115" i="588" s="1"/>
  <c r="E4" i="587"/>
  <c r="G6" i="586"/>
  <c r="E7" i="586"/>
  <c r="E4" i="586"/>
  <c r="E4" i="585"/>
  <c r="G6" i="584"/>
  <c r="E7" i="584"/>
  <c r="E4" i="584"/>
  <c r="C115" i="584" s="1"/>
  <c r="E4" i="583"/>
  <c r="G6" i="582"/>
  <c r="E7" i="582"/>
  <c r="E4" i="582"/>
  <c r="E4" i="581"/>
  <c r="G6" i="580"/>
  <c r="E7" i="580"/>
  <c r="E4" i="580"/>
  <c r="E4" i="579"/>
  <c r="G6" i="578"/>
  <c r="E4" i="578"/>
  <c r="E7" i="578"/>
  <c r="D19" i="578" s="1"/>
  <c r="E4" i="577"/>
  <c r="G6" i="576"/>
  <c r="E7" i="576"/>
  <c r="E4" i="576"/>
  <c r="C115" i="576" s="1"/>
  <c r="E4" i="575"/>
  <c r="G6" i="574"/>
  <c r="E7" i="574"/>
  <c r="E4" i="574"/>
  <c r="E4" i="573"/>
  <c r="G6" i="572"/>
  <c r="E7" i="572"/>
  <c r="E4" i="572"/>
  <c r="E4" i="571"/>
  <c r="G6" i="570"/>
  <c r="E7" i="570"/>
  <c r="E4" i="570"/>
  <c r="E4" i="569"/>
  <c r="G6" i="568"/>
  <c r="E7" i="568"/>
  <c r="E4" i="568"/>
  <c r="E4" i="567"/>
  <c r="G6" i="566"/>
  <c r="E7" i="566"/>
  <c r="E4" i="566"/>
  <c r="E4" i="565"/>
  <c r="G6" i="564"/>
  <c r="E7" i="564"/>
  <c r="E4" i="564"/>
  <c r="E4" i="563"/>
  <c r="G6" i="562"/>
  <c r="E7" i="562"/>
  <c r="E4" i="562"/>
  <c r="E4" i="561"/>
  <c r="A131" i="694"/>
  <c r="A130" i="694"/>
  <c r="A129" i="694"/>
  <c r="A128" i="694"/>
  <c r="B127" i="694"/>
  <c r="A127" i="694"/>
  <c r="A126" i="694"/>
  <c r="A125" i="694"/>
  <c r="A124" i="694"/>
  <c r="A123" i="694"/>
  <c r="A122" i="694"/>
  <c r="E121" i="694"/>
  <c r="A121" i="694"/>
  <c r="A119" i="694"/>
  <c r="A117" i="694"/>
  <c r="A116" i="694"/>
  <c r="B115" i="694"/>
  <c r="A115" i="694"/>
  <c r="C114" i="694"/>
  <c r="B114" i="694"/>
  <c r="A114" i="694"/>
  <c r="C113" i="694"/>
  <c r="B113" i="694"/>
  <c r="A113" i="694"/>
  <c r="D112" i="694"/>
  <c r="C112" i="694"/>
  <c r="B112" i="694"/>
  <c r="A112" i="694"/>
  <c r="B111" i="694"/>
  <c r="A111" i="694"/>
  <c r="B110" i="694"/>
  <c r="A110" i="694"/>
  <c r="C109" i="694"/>
  <c r="B109" i="694"/>
  <c r="A109" i="694"/>
  <c r="A107" i="694"/>
  <c r="A105" i="694"/>
  <c r="E104" i="694"/>
  <c r="B104" i="694"/>
  <c r="A104" i="694"/>
  <c r="B103" i="694"/>
  <c r="A103" i="694"/>
  <c r="B102" i="694"/>
  <c r="A102" i="694"/>
  <c r="B101" i="694"/>
  <c r="A101" i="694"/>
  <c r="B100" i="694"/>
  <c r="A100" i="694"/>
  <c r="E99" i="694"/>
  <c r="D99" i="694"/>
  <c r="B99" i="694"/>
  <c r="A99" i="694"/>
  <c r="A97" i="694"/>
  <c r="A95" i="694"/>
  <c r="B94" i="694"/>
  <c r="A94" i="694"/>
  <c r="B93" i="694"/>
  <c r="A93" i="694"/>
  <c r="B92" i="694"/>
  <c r="A92" i="694"/>
  <c r="E91" i="694"/>
  <c r="D91" i="694"/>
  <c r="B91" i="694"/>
  <c r="A91" i="694"/>
  <c r="A89" i="694"/>
  <c r="D88" i="694"/>
  <c r="B88" i="694"/>
  <c r="A88" i="694"/>
  <c r="E87" i="694"/>
  <c r="D87" i="694"/>
  <c r="B87" i="694"/>
  <c r="A87" i="694"/>
  <c r="A85" i="694"/>
  <c r="B84" i="694"/>
  <c r="A84" i="694"/>
  <c r="E83" i="694"/>
  <c r="D83" i="694"/>
  <c r="B83" i="694"/>
  <c r="A83" i="694"/>
  <c r="A81" i="694"/>
  <c r="B80" i="694"/>
  <c r="A80" i="694"/>
  <c r="B79" i="694"/>
  <c r="A79" i="694"/>
  <c r="B78" i="694"/>
  <c r="A78" i="694"/>
  <c r="B77" i="694"/>
  <c r="A77" i="694"/>
  <c r="B76" i="694"/>
  <c r="A76" i="694"/>
  <c r="B75" i="694"/>
  <c r="A75" i="694"/>
  <c r="E74" i="694"/>
  <c r="D74" i="694"/>
  <c r="B74" i="694"/>
  <c r="A74" i="694"/>
  <c r="A72" i="694"/>
  <c r="A70" i="694"/>
  <c r="B69" i="694"/>
  <c r="A69" i="694"/>
  <c r="B68" i="694"/>
  <c r="A68" i="694"/>
  <c r="B67" i="694"/>
  <c r="A67" i="694"/>
  <c r="B66" i="694"/>
  <c r="A66" i="694"/>
  <c r="B65" i="694"/>
  <c r="A65" i="694"/>
  <c r="B64" i="694"/>
  <c r="A64" i="694"/>
  <c r="B63" i="694"/>
  <c r="A63" i="694"/>
  <c r="E62" i="694"/>
  <c r="D62" i="694"/>
  <c r="B62" i="694"/>
  <c r="A62" i="694"/>
  <c r="A60" i="694"/>
  <c r="A58" i="694"/>
  <c r="B57" i="694"/>
  <c r="A57" i="694"/>
  <c r="B56" i="694"/>
  <c r="A56" i="694"/>
  <c r="B55" i="694"/>
  <c r="A55" i="694"/>
  <c r="E54" i="694"/>
  <c r="B54" i="694"/>
  <c r="A54" i="694"/>
  <c r="A52" i="694"/>
  <c r="B51" i="694"/>
  <c r="A51" i="694"/>
  <c r="B50" i="694"/>
  <c r="A50" i="694"/>
  <c r="B49" i="694"/>
  <c r="A49" i="694"/>
  <c r="B48" i="694"/>
  <c r="A48" i="694"/>
  <c r="B47" i="694"/>
  <c r="A47" i="694"/>
  <c r="B46" i="694"/>
  <c r="A46" i="694"/>
  <c r="B45" i="694"/>
  <c r="A45" i="694"/>
  <c r="B44" i="694"/>
  <c r="A44" i="694"/>
  <c r="E43" i="694"/>
  <c r="D43" i="694"/>
  <c r="B43" i="694"/>
  <c r="A43" i="694"/>
  <c r="A41" i="694"/>
  <c r="B40" i="694"/>
  <c r="A40" i="694"/>
  <c r="B39" i="694"/>
  <c r="B38" i="694"/>
  <c r="A38" i="694"/>
  <c r="B37" i="694"/>
  <c r="A37" i="694"/>
  <c r="E36" i="694"/>
  <c r="D36" i="694"/>
  <c r="B36" i="694"/>
  <c r="A36" i="694"/>
  <c r="A34" i="694"/>
  <c r="D33" i="694"/>
  <c r="B33" i="694"/>
  <c r="A33" i="694"/>
  <c r="D32" i="694"/>
  <c r="B32" i="694"/>
  <c r="A32" i="694"/>
  <c r="D31" i="694"/>
  <c r="B31" i="694"/>
  <c r="A31" i="694"/>
  <c r="D30" i="694"/>
  <c r="B30" i="694"/>
  <c r="A30" i="694"/>
  <c r="D29" i="694"/>
  <c r="B29" i="694"/>
  <c r="A29" i="694"/>
  <c r="D28" i="694"/>
  <c r="B28" i="694"/>
  <c r="A28" i="694"/>
  <c r="D27" i="694"/>
  <c r="B27" i="694"/>
  <c r="A27" i="694"/>
  <c r="D26" i="694"/>
  <c r="B26" i="694"/>
  <c r="A26" i="694"/>
  <c r="E25" i="694"/>
  <c r="D25" i="694"/>
  <c r="B25" i="694"/>
  <c r="A25" i="694"/>
  <c r="A23" i="694"/>
  <c r="A21" i="694"/>
  <c r="B20" i="694"/>
  <c r="A20" i="694"/>
  <c r="B19" i="694"/>
  <c r="A19" i="694"/>
  <c r="B18" i="694"/>
  <c r="A18" i="694"/>
  <c r="B17" i="694"/>
  <c r="A17" i="694"/>
  <c r="B16" i="694"/>
  <c r="A16" i="694"/>
  <c r="B15" i="694"/>
  <c r="A15" i="694"/>
  <c r="B14" i="694"/>
  <c r="A14" i="694"/>
  <c r="B13" i="694"/>
  <c r="A13" i="694"/>
  <c r="E12" i="694"/>
  <c r="D12" i="694"/>
  <c r="B12" i="694"/>
  <c r="A12" i="694"/>
  <c r="A10" i="694"/>
  <c r="B8" i="694"/>
  <c r="A8" i="694"/>
  <c r="E7" i="694"/>
  <c r="B7" i="694"/>
  <c r="A7" i="694"/>
  <c r="G6" i="694"/>
  <c r="E88" i="694" s="1"/>
  <c r="E89" i="694" s="1"/>
  <c r="E94" i="694" s="1"/>
  <c r="B6" i="694"/>
  <c r="A6" i="694"/>
  <c r="E5" i="694"/>
  <c r="B5" i="694"/>
  <c r="A5" i="694"/>
  <c r="E4" i="694"/>
  <c r="B4" i="694"/>
  <c r="A4" i="694"/>
  <c r="A3" i="694"/>
  <c r="A1" i="694"/>
  <c r="A140" i="693"/>
  <c r="A139" i="693"/>
  <c r="A138" i="693"/>
  <c r="A137" i="693"/>
  <c r="B136" i="693"/>
  <c r="A136" i="693"/>
  <c r="A135" i="693"/>
  <c r="A134" i="693"/>
  <c r="A133" i="693"/>
  <c r="A132" i="693"/>
  <c r="A131" i="693"/>
  <c r="E130" i="693"/>
  <c r="A130" i="693"/>
  <c r="A128" i="693"/>
  <c r="A126" i="693"/>
  <c r="A125" i="693"/>
  <c r="B124" i="693"/>
  <c r="A124" i="693"/>
  <c r="C123" i="693"/>
  <c r="B123" i="693"/>
  <c r="A123" i="693"/>
  <c r="C122" i="693"/>
  <c r="B122" i="693"/>
  <c r="A122" i="693"/>
  <c r="D121" i="693"/>
  <c r="C121" i="693"/>
  <c r="B121" i="693"/>
  <c r="A121" i="693"/>
  <c r="B120" i="693"/>
  <c r="A120" i="693"/>
  <c r="B119" i="693"/>
  <c r="A119" i="693"/>
  <c r="E118" i="693"/>
  <c r="C118" i="693"/>
  <c r="B118" i="693"/>
  <c r="A118" i="693"/>
  <c r="A116" i="693"/>
  <c r="A114" i="693"/>
  <c r="B113" i="693"/>
  <c r="A113" i="693"/>
  <c r="B112" i="693"/>
  <c r="A112" i="693"/>
  <c r="B111" i="693"/>
  <c r="A111" i="693"/>
  <c r="B110" i="693"/>
  <c r="A110" i="693"/>
  <c r="B109" i="693"/>
  <c r="A109" i="693"/>
  <c r="E108" i="693"/>
  <c r="D108" i="693"/>
  <c r="B108" i="693"/>
  <c r="A108" i="693"/>
  <c r="A106" i="693"/>
  <c r="A104" i="693"/>
  <c r="B103" i="693"/>
  <c r="A103" i="693"/>
  <c r="B102" i="693"/>
  <c r="A102" i="693"/>
  <c r="B101" i="693"/>
  <c r="A101" i="693"/>
  <c r="E100" i="693"/>
  <c r="D100" i="693"/>
  <c r="B100" i="693"/>
  <c r="A100" i="693"/>
  <c r="A98" i="693"/>
  <c r="D97" i="693"/>
  <c r="B97" i="693"/>
  <c r="A97" i="693"/>
  <c r="E96" i="693"/>
  <c r="D96" i="693"/>
  <c r="B96" i="693"/>
  <c r="A96" i="693"/>
  <c r="E94" i="693"/>
  <c r="E102" i="693" s="1"/>
  <c r="A94" i="693"/>
  <c r="D93" i="693"/>
  <c r="B93" i="693"/>
  <c r="A93" i="693"/>
  <c r="E92" i="693"/>
  <c r="D92" i="693"/>
  <c r="B92" i="693"/>
  <c r="A92" i="693"/>
  <c r="A90" i="693"/>
  <c r="B89" i="693"/>
  <c r="A89" i="693"/>
  <c r="B88" i="693"/>
  <c r="A88" i="693"/>
  <c r="B87" i="693"/>
  <c r="A87" i="693"/>
  <c r="B86" i="693"/>
  <c r="A86" i="693"/>
  <c r="B85" i="693"/>
  <c r="A85" i="693"/>
  <c r="B84" i="693"/>
  <c r="A84" i="693"/>
  <c r="E83" i="693"/>
  <c r="D83" i="693"/>
  <c r="B83" i="693"/>
  <c r="A83" i="693"/>
  <c r="A81" i="693"/>
  <c r="A79" i="693"/>
  <c r="B78" i="693"/>
  <c r="A78" i="693"/>
  <c r="B77" i="693"/>
  <c r="A77" i="693"/>
  <c r="B76" i="693"/>
  <c r="A76" i="693"/>
  <c r="B75" i="693"/>
  <c r="A75" i="693"/>
  <c r="B74" i="693"/>
  <c r="A74" i="693"/>
  <c r="B73" i="693"/>
  <c r="A73" i="693"/>
  <c r="B72" i="693"/>
  <c r="A72" i="693"/>
  <c r="E71" i="693"/>
  <c r="D71" i="693"/>
  <c r="B71" i="693"/>
  <c r="A71" i="693"/>
  <c r="A69" i="693"/>
  <c r="A67" i="693"/>
  <c r="B66" i="693"/>
  <c r="A66" i="693"/>
  <c r="B65" i="693"/>
  <c r="A65" i="693"/>
  <c r="B64" i="693"/>
  <c r="A64" i="693"/>
  <c r="E63" i="693"/>
  <c r="B63" i="693"/>
  <c r="A63" i="693"/>
  <c r="A61" i="693"/>
  <c r="B60" i="693"/>
  <c r="A60" i="693"/>
  <c r="D59" i="693"/>
  <c r="B59" i="693"/>
  <c r="A59" i="693"/>
  <c r="B58" i="693"/>
  <c r="A58" i="693"/>
  <c r="B57" i="693"/>
  <c r="A57" i="693"/>
  <c r="B56" i="693"/>
  <c r="A56" i="693"/>
  <c r="B55" i="693"/>
  <c r="A55" i="693"/>
  <c r="B54" i="693"/>
  <c r="A54" i="693"/>
  <c r="B53" i="693"/>
  <c r="A53" i="693"/>
  <c r="E52" i="693"/>
  <c r="D52" i="693"/>
  <c r="B52" i="693"/>
  <c r="A52" i="693"/>
  <c r="A50" i="693"/>
  <c r="B49" i="693"/>
  <c r="A49" i="693"/>
  <c r="B48" i="693"/>
  <c r="B47" i="693"/>
  <c r="A47" i="693"/>
  <c r="B46" i="693"/>
  <c r="A46" i="693"/>
  <c r="E45" i="693"/>
  <c r="D45" i="693"/>
  <c r="B45" i="693"/>
  <c r="A45" i="693"/>
  <c r="A43" i="693"/>
  <c r="D42" i="693"/>
  <c r="B42" i="693"/>
  <c r="A42" i="693"/>
  <c r="D41" i="693"/>
  <c r="B41" i="693"/>
  <c r="A41" i="693"/>
  <c r="D40" i="693"/>
  <c r="B40" i="693"/>
  <c r="A40" i="693"/>
  <c r="D39" i="693"/>
  <c r="B39" i="693"/>
  <c r="A39" i="693"/>
  <c r="D38" i="693"/>
  <c r="B38" i="693"/>
  <c r="A38" i="693"/>
  <c r="D37" i="693"/>
  <c r="B37" i="693"/>
  <c r="A37" i="693"/>
  <c r="D36" i="693"/>
  <c r="B36" i="693"/>
  <c r="A36" i="693"/>
  <c r="D35" i="693"/>
  <c r="B35" i="693"/>
  <c r="A35" i="693"/>
  <c r="E34" i="693"/>
  <c r="D34" i="693"/>
  <c r="B34" i="693"/>
  <c r="A34" i="693"/>
  <c r="A32" i="693"/>
  <c r="A30" i="693"/>
  <c r="D29" i="693"/>
  <c r="B29" i="693"/>
  <c r="A29" i="693"/>
  <c r="D28" i="693"/>
  <c r="H28" i="693" s="1"/>
  <c r="B28" i="693"/>
  <c r="A28" i="693"/>
  <c r="D27" i="693"/>
  <c r="B27" i="693"/>
  <c r="A27" i="693"/>
  <c r="H26" i="693"/>
  <c r="E26" i="693"/>
  <c r="B26" i="693"/>
  <c r="A26" i="693"/>
  <c r="B25" i="693"/>
  <c r="A25" i="693"/>
  <c r="B24" i="693"/>
  <c r="A24" i="693"/>
  <c r="D23" i="693"/>
  <c r="H23" i="693" s="1"/>
  <c r="B23" i="693"/>
  <c r="A23" i="693"/>
  <c r="E22" i="693"/>
  <c r="D22" i="693"/>
  <c r="B20" i="693"/>
  <c r="G17" i="693"/>
  <c r="G13" i="693"/>
  <c r="B12" i="693"/>
  <c r="A12" i="693"/>
  <c r="A10" i="693"/>
  <c r="B8" i="693"/>
  <c r="A8" i="693"/>
  <c r="B7" i="693"/>
  <c r="A7" i="693"/>
  <c r="B6" i="693"/>
  <c r="A6" i="693"/>
  <c r="E5" i="693"/>
  <c r="B5" i="693"/>
  <c r="A5" i="693"/>
  <c r="E4" i="693"/>
  <c r="B4" i="693"/>
  <c r="A4" i="693"/>
  <c r="A3" i="693"/>
  <c r="A1" i="693"/>
  <c r="G6" i="560"/>
  <c r="E7" i="560"/>
  <c r="E4" i="560"/>
  <c r="E4" i="559"/>
  <c r="G6" i="558"/>
  <c r="E7" i="558"/>
  <c r="D103" i="558" s="1"/>
  <c r="E103" i="558" s="1"/>
  <c r="E4" i="558"/>
  <c r="E4" i="557"/>
  <c r="G6" i="556"/>
  <c r="E7" i="556"/>
  <c r="E4" i="556"/>
  <c r="E4" i="555"/>
  <c r="G6" i="554"/>
  <c r="E7" i="554"/>
  <c r="E4" i="554"/>
  <c r="C115" i="554" s="1"/>
  <c r="E4" i="553"/>
  <c r="G6" i="552"/>
  <c r="E7" i="552"/>
  <c r="E4" i="552"/>
  <c r="E4" i="551"/>
  <c r="G6" i="550"/>
  <c r="E7" i="550"/>
  <c r="E4" i="550"/>
  <c r="E4" i="549"/>
  <c r="G6" i="548"/>
  <c r="E7" i="548"/>
  <c r="E4" i="548"/>
  <c r="E4" i="547"/>
  <c r="G6" i="546"/>
  <c r="E7" i="546"/>
  <c r="E4" i="546"/>
  <c r="E4" i="545"/>
  <c r="G6" i="544"/>
  <c r="E7" i="544"/>
  <c r="E4" i="544"/>
  <c r="C115" i="544" s="1"/>
  <c r="E4" i="543"/>
  <c r="G6" i="542"/>
  <c r="E7" i="542"/>
  <c r="E4" i="542"/>
  <c r="E4" i="541"/>
  <c r="G6" i="540"/>
  <c r="E7" i="540"/>
  <c r="E4" i="540"/>
  <c r="E4" i="539"/>
  <c r="G6" i="534"/>
  <c r="E7" i="534"/>
  <c r="E4" i="534"/>
  <c r="C115" i="534" s="1"/>
  <c r="G6" i="537"/>
  <c r="E7" i="537"/>
  <c r="E4" i="537"/>
  <c r="E4" i="536"/>
  <c r="G6" i="535"/>
  <c r="E4" i="535"/>
  <c r="E7" i="535"/>
  <c r="E4" i="533"/>
  <c r="G6" i="532"/>
  <c r="E7" i="532"/>
  <c r="E4" i="532"/>
  <c r="E4" i="531"/>
  <c r="G6" i="530"/>
  <c r="E7" i="530"/>
  <c r="E4" i="530"/>
  <c r="E4" i="529"/>
  <c r="D25" i="529" s="1"/>
  <c r="G6" i="528"/>
  <c r="E7" i="528"/>
  <c r="E4" i="528"/>
  <c r="E4" i="527"/>
  <c r="C124" i="527" s="1"/>
  <c r="G6" i="526"/>
  <c r="E4" i="526"/>
  <c r="E7" i="526"/>
  <c r="E4" i="525"/>
  <c r="D25" i="525" s="1"/>
  <c r="E25" i="525" s="1"/>
  <c r="G6" i="524"/>
  <c r="E7" i="524"/>
  <c r="E4" i="524"/>
  <c r="E4" i="523"/>
  <c r="A131" i="692"/>
  <c r="A130" i="692"/>
  <c r="A129" i="692"/>
  <c r="A128" i="692"/>
  <c r="B127" i="692"/>
  <c r="A127" i="692"/>
  <c r="A126" i="692"/>
  <c r="A125" i="692"/>
  <c r="A124" i="692"/>
  <c r="A123" i="692"/>
  <c r="A122" i="692"/>
  <c r="E121" i="692"/>
  <c r="A121" i="692"/>
  <c r="A119" i="692"/>
  <c r="A117" i="692"/>
  <c r="A116" i="692"/>
  <c r="B115" i="692"/>
  <c r="A115" i="692"/>
  <c r="C114" i="692"/>
  <c r="B114" i="692"/>
  <c r="A114" i="692"/>
  <c r="C113" i="692"/>
  <c r="B113" i="692"/>
  <c r="A113" i="692"/>
  <c r="D112" i="692"/>
  <c r="C112" i="692"/>
  <c r="B112" i="692"/>
  <c r="A112" i="692"/>
  <c r="B111" i="692"/>
  <c r="A111" i="692"/>
  <c r="B110" i="692"/>
  <c r="A110" i="692"/>
  <c r="C109" i="692"/>
  <c r="B109" i="692"/>
  <c r="A109" i="692"/>
  <c r="A107" i="692"/>
  <c r="A105" i="692"/>
  <c r="E104" i="692"/>
  <c r="B104" i="692"/>
  <c r="A104" i="692"/>
  <c r="D103" i="692"/>
  <c r="E103" i="692" s="1"/>
  <c r="B103" i="692"/>
  <c r="A103" i="692"/>
  <c r="D102" i="692"/>
  <c r="E102" i="692" s="1"/>
  <c r="B102" i="692"/>
  <c r="A102" i="692"/>
  <c r="D101" i="692"/>
  <c r="E101" i="692" s="1"/>
  <c r="B101" i="692"/>
  <c r="A101" i="692"/>
  <c r="B100" i="692"/>
  <c r="A100" i="692"/>
  <c r="E99" i="692"/>
  <c r="D99" i="692"/>
  <c r="B99" i="692"/>
  <c r="A99" i="692"/>
  <c r="A97" i="692"/>
  <c r="A95" i="692"/>
  <c r="B94" i="692"/>
  <c r="A94" i="692"/>
  <c r="B93" i="692"/>
  <c r="A93" i="692"/>
  <c r="B92" i="692"/>
  <c r="A92" i="692"/>
  <c r="E91" i="692"/>
  <c r="D91" i="692"/>
  <c r="B91" i="692"/>
  <c r="A91" i="692"/>
  <c r="A89" i="692"/>
  <c r="D88" i="692"/>
  <c r="B88" i="692"/>
  <c r="A88" i="692"/>
  <c r="E87" i="692"/>
  <c r="D87" i="692"/>
  <c r="B87" i="692"/>
  <c r="A87" i="692"/>
  <c r="A85" i="692"/>
  <c r="B84" i="692"/>
  <c r="A84" i="692"/>
  <c r="E83" i="692"/>
  <c r="D83" i="692"/>
  <c r="B83" i="692"/>
  <c r="A83" i="692"/>
  <c r="A81" i="692"/>
  <c r="B80" i="692"/>
  <c r="A80" i="692"/>
  <c r="B79" i="692"/>
  <c r="A79" i="692"/>
  <c r="B78" i="692"/>
  <c r="A78" i="692"/>
  <c r="B77" i="692"/>
  <c r="A77" i="692"/>
  <c r="B76" i="692"/>
  <c r="A76" i="692"/>
  <c r="B75" i="692"/>
  <c r="A75" i="692"/>
  <c r="E74" i="692"/>
  <c r="D74" i="692"/>
  <c r="B74" i="692"/>
  <c r="A74" i="692"/>
  <c r="A72" i="692"/>
  <c r="A70" i="692"/>
  <c r="B69" i="692"/>
  <c r="A69" i="692"/>
  <c r="B68" i="692"/>
  <c r="A68" i="692"/>
  <c r="B67" i="692"/>
  <c r="A67" i="692"/>
  <c r="B66" i="692"/>
  <c r="A66" i="692"/>
  <c r="B65" i="692"/>
  <c r="A65" i="692"/>
  <c r="B64" i="692"/>
  <c r="A64" i="692"/>
  <c r="B63" i="692"/>
  <c r="A63" i="692"/>
  <c r="E62" i="692"/>
  <c r="D62" i="692"/>
  <c r="B62" i="692"/>
  <c r="A62" i="692"/>
  <c r="A60" i="692"/>
  <c r="A58" i="692"/>
  <c r="B57" i="692"/>
  <c r="A57" i="692"/>
  <c r="B56" i="692"/>
  <c r="A56" i="692"/>
  <c r="B55" i="692"/>
  <c r="A55" i="692"/>
  <c r="E54" i="692"/>
  <c r="B54" i="692"/>
  <c r="A54" i="692"/>
  <c r="A52" i="692"/>
  <c r="B51" i="692"/>
  <c r="A51" i="692"/>
  <c r="B50" i="692"/>
  <c r="A50" i="692"/>
  <c r="B49" i="692"/>
  <c r="A49" i="692"/>
  <c r="B48" i="692"/>
  <c r="A48" i="692"/>
  <c r="B47" i="692"/>
  <c r="A47" i="692"/>
  <c r="B46" i="692"/>
  <c r="A46" i="692"/>
  <c r="B45" i="692"/>
  <c r="A45" i="692"/>
  <c r="B44" i="692"/>
  <c r="A44" i="692"/>
  <c r="E43" i="692"/>
  <c r="D43" i="692"/>
  <c r="B43" i="692"/>
  <c r="A43" i="692"/>
  <c r="A41" i="692"/>
  <c r="B40" i="692"/>
  <c r="A40" i="692"/>
  <c r="B39" i="692"/>
  <c r="B38" i="692"/>
  <c r="A38" i="692"/>
  <c r="B37" i="692"/>
  <c r="A37" i="692"/>
  <c r="E36" i="692"/>
  <c r="D36" i="692"/>
  <c r="B36" i="692"/>
  <c r="A36" i="692"/>
  <c r="A34" i="692"/>
  <c r="D33" i="692"/>
  <c r="B33" i="692"/>
  <c r="A33" i="692"/>
  <c r="D32" i="692"/>
  <c r="B32" i="692"/>
  <c r="A32" i="692"/>
  <c r="D31" i="692"/>
  <c r="B31" i="692"/>
  <c r="A31" i="692"/>
  <c r="D30" i="692"/>
  <c r="B30" i="692"/>
  <c r="A30" i="692"/>
  <c r="D29" i="692"/>
  <c r="B29" i="692"/>
  <c r="A29" i="692"/>
  <c r="D28" i="692"/>
  <c r="B28" i="692"/>
  <c r="A28" i="692"/>
  <c r="D27" i="692"/>
  <c r="B27" i="692"/>
  <c r="A27" i="692"/>
  <c r="D26" i="692"/>
  <c r="B26" i="692"/>
  <c r="A26" i="692"/>
  <c r="E25" i="692"/>
  <c r="D25" i="692"/>
  <c r="B25" i="692"/>
  <c r="A25" i="692"/>
  <c r="A23" i="692"/>
  <c r="A21" i="692"/>
  <c r="D20" i="692"/>
  <c r="B20" i="692"/>
  <c r="A20" i="692"/>
  <c r="D19" i="692"/>
  <c r="B19" i="692"/>
  <c r="A19" i="692"/>
  <c r="D18" i="692"/>
  <c r="B18" i="692"/>
  <c r="A18" i="692"/>
  <c r="B17" i="692"/>
  <c r="A17" i="692"/>
  <c r="B16" i="692"/>
  <c r="A16" i="692"/>
  <c r="B15" i="692"/>
  <c r="A15" i="692"/>
  <c r="B14" i="692"/>
  <c r="A14" i="692"/>
  <c r="B13" i="692"/>
  <c r="A13" i="692"/>
  <c r="E12" i="692"/>
  <c r="D12" i="692"/>
  <c r="B12" i="692"/>
  <c r="A12" i="692"/>
  <c r="A10" i="692"/>
  <c r="B8" i="692"/>
  <c r="A8" i="692"/>
  <c r="B7" i="692"/>
  <c r="A7" i="692"/>
  <c r="E88" i="692"/>
  <c r="E89" i="692" s="1"/>
  <c r="E94" i="692" s="1"/>
  <c r="B6" i="692"/>
  <c r="A6" i="692"/>
  <c r="E5" i="692"/>
  <c r="B5" i="692"/>
  <c r="A5" i="692"/>
  <c r="C115" i="692"/>
  <c r="C116" i="692" s="1"/>
  <c r="B4" i="692"/>
  <c r="A4" i="692"/>
  <c r="A3" i="692"/>
  <c r="A1" i="692"/>
  <c r="A140" i="691"/>
  <c r="A139" i="691"/>
  <c r="A138" i="691"/>
  <c r="A137" i="691"/>
  <c r="B136" i="691"/>
  <c r="A136" i="691"/>
  <c r="A135" i="691"/>
  <c r="A134" i="691"/>
  <c r="A133" i="691"/>
  <c r="A132" i="691"/>
  <c r="A131" i="691"/>
  <c r="E130" i="691"/>
  <c r="A130" i="691"/>
  <c r="A128" i="691"/>
  <c r="A126" i="691"/>
  <c r="A125" i="691"/>
  <c r="B124" i="691"/>
  <c r="A124" i="691"/>
  <c r="C123" i="691"/>
  <c r="B123" i="691"/>
  <c r="A123" i="691"/>
  <c r="C122" i="691"/>
  <c r="B122" i="691"/>
  <c r="A122" i="691"/>
  <c r="D121" i="691"/>
  <c r="C121" i="691"/>
  <c r="B121" i="691"/>
  <c r="A121" i="691"/>
  <c r="B120" i="691"/>
  <c r="A120" i="691"/>
  <c r="B119" i="691"/>
  <c r="A119" i="691"/>
  <c r="E118" i="691"/>
  <c r="C118" i="691"/>
  <c r="B118" i="691"/>
  <c r="A118" i="691"/>
  <c r="A116" i="691"/>
  <c r="A114" i="691"/>
  <c r="B113" i="691"/>
  <c r="A113" i="691"/>
  <c r="B112" i="691"/>
  <c r="A112" i="691"/>
  <c r="B111" i="691"/>
  <c r="A111" i="691"/>
  <c r="B110" i="691"/>
  <c r="A110" i="691"/>
  <c r="B109" i="691"/>
  <c r="A109" i="691"/>
  <c r="E108" i="691"/>
  <c r="D108" i="691"/>
  <c r="B108" i="691"/>
  <c r="A108" i="691"/>
  <c r="A106" i="691"/>
  <c r="A104" i="691"/>
  <c r="B103" i="691"/>
  <c r="A103" i="691"/>
  <c r="B102" i="691"/>
  <c r="A102" i="691"/>
  <c r="B101" i="691"/>
  <c r="A101" i="691"/>
  <c r="E100" i="691"/>
  <c r="D100" i="691"/>
  <c r="B100" i="691"/>
  <c r="A100" i="691"/>
  <c r="A98" i="691"/>
  <c r="D97" i="691"/>
  <c r="B97" i="691"/>
  <c r="A97" i="691"/>
  <c r="E96" i="691"/>
  <c r="D96" i="691"/>
  <c r="B96" i="691"/>
  <c r="A96" i="691"/>
  <c r="E94" i="691"/>
  <c r="E102" i="691" s="1"/>
  <c r="A94" i="691"/>
  <c r="D93" i="691"/>
  <c r="B93" i="691"/>
  <c r="A93" i="691"/>
  <c r="E92" i="691"/>
  <c r="D92" i="691"/>
  <c r="B92" i="691"/>
  <c r="A92" i="691"/>
  <c r="A90" i="691"/>
  <c r="B89" i="691"/>
  <c r="A89" i="691"/>
  <c r="B88" i="691"/>
  <c r="A88" i="691"/>
  <c r="B87" i="691"/>
  <c r="A87" i="691"/>
  <c r="B86" i="691"/>
  <c r="A86" i="691"/>
  <c r="B85" i="691"/>
  <c r="A85" i="691"/>
  <c r="B84" i="691"/>
  <c r="A84" i="691"/>
  <c r="E83" i="691"/>
  <c r="D83" i="691"/>
  <c r="B83" i="691"/>
  <c r="A83" i="691"/>
  <c r="A81" i="691"/>
  <c r="A79" i="691"/>
  <c r="B78" i="691"/>
  <c r="A78" i="691"/>
  <c r="B77" i="691"/>
  <c r="A77" i="691"/>
  <c r="B76" i="691"/>
  <c r="A76" i="691"/>
  <c r="B75" i="691"/>
  <c r="A75" i="691"/>
  <c r="B74" i="691"/>
  <c r="A74" i="691"/>
  <c r="B73" i="691"/>
  <c r="A73" i="691"/>
  <c r="B72" i="691"/>
  <c r="A72" i="691"/>
  <c r="E71" i="691"/>
  <c r="D71" i="691"/>
  <c r="B71" i="691"/>
  <c r="A71" i="691"/>
  <c r="A69" i="691"/>
  <c r="A67" i="691"/>
  <c r="B66" i="691"/>
  <c r="A66" i="691"/>
  <c r="B65" i="691"/>
  <c r="A65" i="691"/>
  <c r="B64" i="691"/>
  <c r="A64" i="691"/>
  <c r="E63" i="691"/>
  <c r="B63" i="691"/>
  <c r="A63" i="691"/>
  <c r="A61" i="691"/>
  <c r="B60" i="691"/>
  <c r="A60" i="691"/>
  <c r="D59" i="691"/>
  <c r="B59" i="691"/>
  <c r="A59" i="691"/>
  <c r="B58" i="691"/>
  <c r="A58" i="691"/>
  <c r="B57" i="691"/>
  <c r="A57" i="691"/>
  <c r="B56" i="691"/>
  <c r="A56" i="691"/>
  <c r="B55" i="691"/>
  <c r="A55" i="691"/>
  <c r="B54" i="691"/>
  <c r="A54" i="691"/>
  <c r="B53" i="691"/>
  <c r="A53" i="691"/>
  <c r="E52" i="691"/>
  <c r="D52" i="691"/>
  <c r="B52" i="691"/>
  <c r="A52" i="691"/>
  <c r="A50" i="691"/>
  <c r="B49" i="691"/>
  <c r="A49" i="691"/>
  <c r="B48" i="691"/>
  <c r="B47" i="691"/>
  <c r="A47" i="691"/>
  <c r="B46" i="691"/>
  <c r="A46" i="691"/>
  <c r="E45" i="691"/>
  <c r="D45" i="691"/>
  <c r="B45" i="691"/>
  <c r="A45" i="691"/>
  <c r="A43" i="691"/>
  <c r="D42" i="691"/>
  <c r="B42" i="691"/>
  <c r="A42" i="691"/>
  <c r="D41" i="691"/>
  <c r="B41" i="691"/>
  <c r="A41" i="691"/>
  <c r="D40" i="691"/>
  <c r="B40" i="691"/>
  <c r="A40" i="691"/>
  <c r="D39" i="691"/>
  <c r="B39" i="691"/>
  <c r="A39" i="691"/>
  <c r="D38" i="691"/>
  <c r="B38" i="691"/>
  <c r="A38" i="691"/>
  <c r="D37" i="691"/>
  <c r="B37" i="691"/>
  <c r="A37" i="691"/>
  <c r="D36" i="691"/>
  <c r="B36" i="691"/>
  <c r="A36" i="691"/>
  <c r="D35" i="691"/>
  <c r="B35" i="691"/>
  <c r="A35" i="691"/>
  <c r="E34" i="691"/>
  <c r="D34" i="691"/>
  <c r="B34" i="691"/>
  <c r="A34" i="691"/>
  <c r="A32" i="691"/>
  <c r="A30" i="691"/>
  <c r="D29" i="691"/>
  <c r="H29" i="691" s="1"/>
  <c r="B29" i="691"/>
  <c r="A29" i="691"/>
  <c r="D28" i="691"/>
  <c r="H28" i="691" s="1"/>
  <c r="B28" i="691"/>
  <c r="A28" i="691"/>
  <c r="D27" i="691"/>
  <c r="B27" i="691"/>
  <c r="A27" i="691"/>
  <c r="H26" i="691"/>
  <c r="E26" i="691"/>
  <c r="B26" i="691"/>
  <c r="A26" i="691"/>
  <c r="B25" i="691"/>
  <c r="A25" i="691"/>
  <c r="B24" i="691"/>
  <c r="A24" i="691"/>
  <c r="D23" i="691"/>
  <c r="H23" i="691" s="1"/>
  <c r="B23" i="691"/>
  <c r="A23" i="691"/>
  <c r="E22" i="691"/>
  <c r="I22" i="691" s="1"/>
  <c r="D22" i="691"/>
  <c r="B20" i="691"/>
  <c r="G17" i="691"/>
  <c r="G13" i="691"/>
  <c r="B12" i="691"/>
  <c r="A12" i="691"/>
  <c r="A10" i="691"/>
  <c r="B8" i="691"/>
  <c r="A8" i="691"/>
  <c r="B7" i="691"/>
  <c r="A7" i="691"/>
  <c r="B6" i="691"/>
  <c r="A6" i="691"/>
  <c r="E5" i="691"/>
  <c r="B5" i="691"/>
  <c r="A5" i="691"/>
  <c r="B4" i="691"/>
  <c r="A4" i="691"/>
  <c r="A3" i="691"/>
  <c r="A1" i="691"/>
  <c r="A131" i="690"/>
  <c r="A130" i="690"/>
  <c r="A129" i="690"/>
  <c r="A128" i="690"/>
  <c r="B127" i="690"/>
  <c r="A127" i="690"/>
  <c r="A126" i="690"/>
  <c r="A125" i="690"/>
  <c r="A124" i="690"/>
  <c r="A123" i="690"/>
  <c r="A122" i="690"/>
  <c r="E121" i="690"/>
  <c r="A121" i="690"/>
  <c r="A119" i="690"/>
  <c r="A117" i="690"/>
  <c r="A116" i="690"/>
  <c r="C115" i="690"/>
  <c r="B115" i="690"/>
  <c r="A115" i="690"/>
  <c r="C114" i="690"/>
  <c r="B114" i="690"/>
  <c r="A114" i="690"/>
  <c r="C113" i="690"/>
  <c r="B113" i="690"/>
  <c r="A113" i="690"/>
  <c r="D112" i="690"/>
  <c r="C112" i="690"/>
  <c r="B112" i="690"/>
  <c r="A112" i="690"/>
  <c r="B111" i="690"/>
  <c r="A111" i="690"/>
  <c r="B110" i="690"/>
  <c r="A110" i="690"/>
  <c r="C109" i="690"/>
  <c r="B109" i="690"/>
  <c r="A109" i="690"/>
  <c r="A107" i="690"/>
  <c r="A105" i="690"/>
  <c r="E104" i="690"/>
  <c r="B104" i="690"/>
  <c r="A104" i="690"/>
  <c r="D103" i="690"/>
  <c r="E103" i="690" s="1"/>
  <c r="B103" i="690"/>
  <c r="A103" i="690"/>
  <c r="D102" i="690"/>
  <c r="E102" i="690" s="1"/>
  <c r="B102" i="690"/>
  <c r="A102" i="690"/>
  <c r="D101" i="690"/>
  <c r="E101" i="690" s="1"/>
  <c r="B101" i="690"/>
  <c r="A101" i="690"/>
  <c r="B100" i="690"/>
  <c r="A100" i="690"/>
  <c r="E99" i="690"/>
  <c r="D99" i="690"/>
  <c r="B99" i="690"/>
  <c r="A99" i="690"/>
  <c r="A97" i="690"/>
  <c r="A95" i="690"/>
  <c r="B94" i="690"/>
  <c r="A94" i="690"/>
  <c r="B93" i="690"/>
  <c r="A93" i="690"/>
  <c r="B92" i="690"/>
  <c r="A92" i="690"/>
  <c r="E91" i="690"/>
  <c r="D91" i="690"/>
  <c r="B91" i="690"/>
  <c r="A91" i="690"/>
  <c r="A89" i="690"/>
  <c r="D88" i="690"/>
  <c r="B88" i="690"/>
  <c r="A88" i="690"/>
  <c r="E87" i="690"/>
  <c r="D87" i="690"/>
  <c r="B87" i="690"/>
  <c r="A87" i="690"/>
  <c r="A85" i="690"/>
  <c r="B84" i="690"/>
  <c r="A84" i="690"/>
  <c r="E83" i="690"/>
  <c r="D83" i="690"/>
  <c r="B83" i="690"/>
  <c r="A83" i="690"/>
  <c r="A81" i="690"/>
  <c r="B80" i="690"/>
  <c r="A80" i="690"/>
  <c r="B79" i="690"/>
  <c r="A79" i="690"/>
  <c r="B78" i="690"/>
  <c r="A78" i="690"/>
  <c r="B77" i="690"/>
  <c r="A77" i="690"/>
  <c r="B76" i="690"/>
  <c r="A76" i="690"/>
  <c r="B75" i="690"/>
  <c r="A75" i="690"/>
  <c r="E74" i="690"/>
  <c r="D74" i="690"/>
  <c r="B74" i="690"/>
  <c r="A74" i="690"/>
  <c r="A72" i="690"/>
  <c r="A70" i="690"/>
  <c r="B69" i="690"/>
  <c r="A69" i="690"/>
  <c r="B68" i="690"/>
  <c r="A68" i="690"/>
  <c r="B67" i="690"/>
  <c r="A67" i="690"/>
  <c r="B66" i="690"/>
  <c r="A66" i="690"/>
  <c r="B65" i="690"/>
  <c r="A65" i="690"/>
  <c r="B64" i="690"/>
  <c r="A64" i="690"/>
  <c r="B63" i="690"/>
  <c r="A63" i="690"/>
  <c r="E62" i="690"/>
  <c r="D62" i="690"/>
  <c r="B62" i="690"/>
  <c r="A62" i="690"/>
  <c r="A60" i="690"/>
  <c r="A58" i="690"/>
  <c r="B57" i="690"/>
  <c r="A57" i="690"/>
  <c r="B56" i="690"/>
  <c r="A56" i="690"/>
  <c r="B55" i="690"/>
  <c r="A55" i="690"/>
  <c r="E54" i="690"/>
  <c r="B54" i="690"/>
  <c r="A54" i="690"/>
  <c r="A52" i="690"/>
  <c r="B51" i="690"/>
  <c r="A51" i="690"/>
  <c r="B50" i="690"/>
  <c r="A50" i="690"/>
  <c r="B49" i="690"/>
  <c r="A49" i="690"/>
  <c r="B48" i="690"/>
  <c r="A48" i="690"/>
  <c r="B47" i="690"/>
  <c r="A47" i="690"/>
  <c r="B46" i="690"/>
  <c r="A46" i="690"/>
  <c r="B45" i="690"/>
  <c r="A45" i="690"/>
  <c r="B44" i="690"/>
  <c r="A44" i="690"/>
  <c r="E43" i="690"/>
  <c r="D43" i="690"/>
  <c r="B43" i="690"/>
  <c r="A43" i="690"/>
  <c r="A41" i="690"/>
  <c r="B40" i="690"/>
  <c r="A40" i="690"/>
  <c r="B39" i="690"/>
  <c r="B38" i="690"/>
  <c r="A38" i="690"/>
  <c r="B37" i="690"/>
  <c r="A37" i="690"/>
  <c r="E36" i="690"/>
  <c r="D36" i="690"/>
  <c r="B36" i="690"/>
  <c r="A36" i="690"/>
  <c r="A34" i="690"/>
  <c r="D33" i="690"/>
  <c r="B33" i="690"/>
  <c r="A33" i="690"/>
  <c r="D32" i="690"/>
  <c r="B32" i="690"/>
  <c r="A32" i="690"/>
  <c r="D31" i="690"/>
  <c r="B31" i="690"/>
  <c r="A31" i="690"/>
  <c r="D30" i="690"/>
  <c r="B30" i="690"/>
  <c r="A30" i="690"/>
  <c r="D29" i="690"/>
  <c r="B29" i="690"/>
  <c r="A29" i="690"/>
  <c r="D28" i="690"/>
  <c r="B28" i="690"/>
  <c r="A28" i="690"/>
  <c r="D27" i="690"/>
  <c r="B27" i="690"/>
  <c r="A27" i="690"/>
  <c r="D26" i="690"/>
  <c r="B26" i="690"/>
  <c r="A26" i="690"/>
  <c r="E25" i="690"/>
  <c r="D25" i="690"/>
  <c r="B25" i="690"/>
  <c r="A25" i="690"/>
  <c r="A23" i="690"/>
  <c r="A21" i="690"/>
  <c r="B20" i="690"/>
  <c r="A20" i="690"/>
  <c r="B19" i="690"/>
  <c r="A19" i="690"/>
  <c r="B18" i="690"/>
  <c r="A18" i="690"/>
  <c r="B17" i="690"/>
  <c r="A17" i="690"/>
  <c r="B16" i="690"/>
  <c r="A16" i="690"/>
  <c r="B15" i="690"/>
  <c r="A15" i="690"/>
  <c r="B14" i="690"/>
  <c r="A14" i="690"/>
  <c r="B13" i="690"/>
  <c r="A13" i="690"/>
  <c r="E12" i="690"/>
  <c r="D12" i="690"/>
  <c r="B12" i="690"/>
  <c r="A12" i="690"/>
  <c r="A10" i="690"/>
  <c r="B8" i="690"/>
  <c r="A8" i="690"/>
  <c r="B7" i="690"/>
  <c r="A7" i="690"/>
  <c r="E88" i="690"/>
  <c r="E89" i="690" s="1"/>
  <c r="E94" i="690" s="1"/>
  <c r="B6" i="690"/>
  <c r="A6" i="690"/>
  <c r="E5" i="690"/>
  <c r="B5" i="690"/>
  <c r="A5" i="690"/>
  <c r="B4" i="690"/>
  <c r="A4" i="690"/>
  <c r="A3" i="690"/>
  <c r="A1" i="690"/>
  <c r="A140" i="689"/>
  <c r="A139" i="689"/>
  <c r="A138" i="689"/>
  <c r="A137" i="689"/>
  <c r="B136" i="689"/>
  <c r="A136" i="689"/>
  <c r="A135" i="689"/>
  <c r="A134" i="689"/>
  <c r="A133" i="689"/>
  <c r="A132" i="689"/>
  <c r="A131" i="689"/>
  <c r="E130" i="689"/>
  <c r="A130" i="689"/>
  <c r="A128" i="689"/>
  <c r="A126" i="689"/>
  <c r="A125" i="689"/>
  <c r="B124" i="689"/>
  <c r="A124" i="689"/>
  <c r="C123" i="689"/>
  <c r="B123" i="689"/>
  <c r="A123" i="689"/>
  <c r="C122" i="689"/>
  <c r="B122" i="689"/>
  <c r="A122" i="689"/>
  <c r="D121" i="689"/>
  <c r="C121" i="689"/>
  <c r="B121" i="689"/>
  <c r="A121" i="689"/>
  <c r="B120" i="689"/>
  <c r="A120" i="689"/>
  <c r="B119" i="689"/>
  <c r="A119" i="689"/>
  <c r="E118" i="689"/>
  <c r="C118" i="689"/>
  <c r="B118" i="689"/>
  <c r="A118" i="689"/>
  <c r="A116" i="689"/>
  <c r="A114" i="689"/>
  <c r="B113" i="689"/>
  <c r="A113" i="689"/>
  <c r="B112" i="689"/>
  <c r="A112" i="689"/>
  <c r="B111" i="689"/>
  <c r="A111" i="689"/>
  <c r="B110" i="689"/>
  <c r="A110" i="689"/>
  <c r="B109" i="689"/>
  <c r="A109" i="689"/>
  <c r="E108" i="689"/>
  <c r="D108" i="689"/>
  <c r="B108" i="689"/>
  <c r="A108" i="689"/>
  <c r="A106" i="689"/>
  <c r="A104" i="689"/>
  <c r="B103" i="689"/>
  <c r="A103" i="689"/>
  <c r="B102" i="689"/>
  <c r="A102" i="689"/>
  <c r="B101" i="689"/>
  <c r="A101" i="689"/>
  <c r="E100" i="689"/>
  <c r="D100" i="689"/>
  <c r="B100" i="689"/>
  <c r="A100" i="689"/>
  <c r="A98" i="689"/>
  <c r="D97" i="689"/>
  <c r="B97" i="689"/>
  <c r="A97" i="689"/>
  <c r="E96" i="689"/>
  <c r="D96" i="689"/>
  <c r="B96" i="689"/>
  <c r="A96" i="689"/>
  <c r="E94" i="689"/>
  <c r="E102" i="689" s="1"/>
  <c r="A94" i="689"/>
  <c r="D93" i="689"/>
  <c r="B93" i="689"/>
  <c r="A93" i="689"/>
  <c r="E92" i="689"/>
  <c r="D92" i="689"/>
  <c r="B92" i="689"/>
  <c r="A92" i="689"/>
  <c r="A90" i="689"/>
  <c r="B89" i="689"/>
  <c r="A89" i="689"/>
  <c r="B88" i="689"/>
  <c r="A88" i="689"/>
  <c r="B87" i="689"/>
  <c r="A87" i="689"/>
  <c r="B86" i="689"/>
  <c r="A86" i="689"/>
  <c r="B85" i="689"/>
  <c r="A85" i="689"/>
  <c r="B84" i="689"/>
  <c r="A84" i="689"/>
  <c r="E83" i="689"/>
  <c r="D83" i="689"/>
  <c r="B83" i="689"/>
  <c r="A83" i="689"/>
  <c r="A81" i="689"/>
  <c r="A79" i="689"/>
  <c r="B78" i="689"/>
  <c r="A78" i="689"/>
  <c r="B77" i="689"/>
  <c r="A77" i="689"/>
  <c r="B76" i="689"/>
  <c r="A76" i="689"/>
  <c r="B75" i="689"/>
  <c r="A75" i="689"/>
  <c r="B74" i="689"/>
  <c r="A74" i="689"/>
  <c r="B73" i="689"/>
  <c r="A73" i="689"/>
  <c r="B72" i="689"/>
  <c r="A72" i="689"/>
  <c r="E71" i="689"/>
  <c r="D71" i="689"/>
  <c r="B71" i="689"/>
  <c r="A71" i="689"/>
  <c r="A69" i="689"/>
  <c r="A67" i="689"/>
  <c r="B66" i="689"/>
  <c r="A66" i="689"/>
  <c r="B65" i="689"/>
  <c r="A65" i="689"/>
  <c r="B64" i="689"/>
  <c r="A64" i="689"/>
  <c r="E63" i="689"/>
  <c r="B63" i="689"/>
  <c r="A63" i="689"/>
  <c r="A61" i="689"/>
  <c r="B60" i="689"/>
  <c r="A60" i="689"/>
  <c r="D59" i="689"/>
  <c r="B59" i="689"/>
  <c r="A59" i="689"/>
  <c r="B58" i="689"/>
  <c r="A58" i="689"/>
  <c r="B57" i="689"/>
  <c r="A57" i="689"/>
  <c r="B56" i="689"/>
  <c r="A56" i="689"/>
  <c r="B55" i="689"/>
  <c r="A55" i="689"/>
  <c r="B54" i="689"/>
  <c r="A54" i="689"/>
  <c r="B53" i="689"/>
  <c r="A53" i="689"/>
  <c r="E52" i="689"/>
  <c r="D52" i="689"/>
  <c r="B52" i="689"/>
  <c r="A52" i="689"/>
  <c r="A50" i="689"/>
  <c r="B49" i="689"/>
  <c r="A49" i="689"/>
  <c r="B48" i="689"/>
  <c r="B47" i="689"/>
  <c r="A47" i="689"/>
  <c r="B46" i="689"/>
  <c r="A46" i="689"/>
  <c r="E45" i="689"/>
  <c r="D45" i="689"/>
  <c r="B45" i="689"/>
  <c r="A45" i="689"/>
  <c r="A43" i="689"/>
  <c r="D42" i="689"/>
  <c r="B42" i="689"/>
  <c r="A42" i="689"/>
  <c r="D41" i="689"/>
  <c r="B41" i="689"/>
  <c r="A41" i="689"/>
  <c r="D40" i="689"/>
  <c r="B40" i="689"/>
  <c r="A40" i="689"/>
  <c r="D39" i="689"/>
  <c r="B39" i="689"/>
  <c r="A39" i="689"/>
  <c r="D38" i="689"/>
  <c r="B38" i="689"/>
  <c r="A38" i="689"/>
  <c r="D37" i="689"/>
  <c r="B37" i="689"/>
  <c r="A37" i="689"/>
  <c r="D36" i="689"/>
  <c r="B36" i="689"/>
  <c r="A36" i="689"/>
  <c r="D35" i="689"/>
  <c r="B35" i="689"/>
  <c r="A35" i="689"/>
  <c r="E34" i="689"/>
  <c r="D34" i="689"/>
  <c r="B34" i="689"/>
  <c r="A34" i="689"/>
  <c r="A32" i="689"/>
  <c r="A30" i="689"/>
  <c r="D29" i="689"/>
  <c r="H29" i="689" s="1"/>
  <c r="B29" i="689"/>
  <c r="A29" i="689"/>
  <c r="D28" i="689"/>
  <c r="B28" i="689"/>
  <c r="A28" i="689"/>
  <c r="D27" i="689"/>
  <c r="B27" i="689"/>
  <c r="A27" i="689"/>
  <c r="H26" i="689"/>
  <c r="E26" i="689"/>
  <c r="B26" i="689"/>
  <c r="A26" i="689"/>
  <c r="B25" i="689"/>
  <c r="A25" i="689"/>
  <c r="B24" i="689"/>
  <c r="A24" i="689"/>
  <c r="D23" i="689"/>
  <c r="B23" i="689"/>
  <c r="A23" i="689"/>
  <c r="E22" i="689"/>
  <c r="D22" i="689"/>
  <c r="B20" i="689"/>
  <c r="G17" i="689"/>
  <c r="G13" i="689"/>
  <c r="B12" i="689"/>
  <c r="A12" i="689"/>
  <c r="A10" i="689"/>
  <c r="B8" i="689"/>
  <c r="A8" i="689"/>
  <c r="B7" i="689"/>
  <c r="A7" i="689"/>
  <c r="B6" i="689"/>
  <c r="A6" i="689"/>
  <c r="E5" i="689"/>
  <c r="B5" i="689"/>
  <c r="A5" i="689"/>
  <c r="B4" i="689"/>
  <c r="A4" i="689"/>
  <c r="A3" i="689"/>
  <c r="A1" i="689"/>
  <c r="A131" i="688"/>
  <c r="A130" i="688"/>
  <c r="A129" i="688"/>
  <c r="A128" i="688"/>
  <c r="B127" i="688"/>
  <c r="A127" i="688"/>
  <c r="A126" i="688"/>
  <c r="A125" i="688"/>
  <c r="A124" i="688"/>
  <c r="A123" i="688"/>
  <c r="A122" i="688"/>
  <c r="E121" i="688"/>
  <c r="A121" i="688"/>
  <c r="A119" i="688"/>
  <c r="A117" i="688"/>
  <c r="A116" i="688"/>
  <c r="B115" i="688"/>
  <c r="A115" i="688"/>
  <c r="C114" i="688"/>
  <c r="B114" i="688"/>
  <c r="A114" i="688"/>
  <c r="C113" i="688"/>
  <c r="B113" i="688"/>
  <c r="A113" i="688"/>
  <c r="D112" i="688"/>
  <c r="C112" i="688"/>
  <c r="B112" i="688"/>
  <c r="A112" i="688"/>
  <c r="B111" i="688"/>
  <c r="A111" i="688"/>
  <c r="B110" i="688"/>
  <c r="A110" i="688"/>
  <c r="C109" i="688"/>
  <c r="B109" i="688"/>
  <c r="A109" i="688"/>
  <c r="A107" i="688"/>
  <c r="A105" i="688"/>
  <c r="E104" i="688"/>
  <c r="B104" i="688"/>
  <c r="A104" i="688"/>
  <c r="D103" i="688"/>
  <c r="E103" i="688" s="1"/>
  <c r="B103" i="688"/>
  <c r="A103" i="688"/>
  <c r="D102" i="688"/>
  <c r="E102" i="688" s="1"/>
  <c r="B102" i="688"/>
  <c r="A102" i="688"/>
  <c r="D101" i="688"/>
  <c r="E101" i="688" s="1"/>
  <c r="B101" i="688"/>
  <c r="A101" i="688"/>
  <c r="B100" i="688"/>
  <c r="A100" i="688"/>
  <c r="E99" i="688"/>
  <c r="D99" i="688"/>
  <c r="B99" i="688"/>
  <c r="A99" i="688"/>
  <c r="A97" i="688"/>
  <c r="A95" i="688"/>
  <c r="B94" i="688"/>
  <c r="A94" i="688"/>
  <c r="B93" i="688"/>
  <c r="A93" i="688"/>
  <c r="B92" i="688"/>
  <c r="A92" i="688"/>
  <c r="E91" i="688"/>
  <c r="D91" i="688"/>
  <c r="B91" i="688"/>
  <c r="A91" i="688"/>
  <c r="A89" i="688"/>
  <c r="D88" i="688"/>
  <c r="B88" i="688"/>
  <c r="A88" i="688"/>
  <c r="E87" i="688"/>
  <c r="D87" i="688"/>
  <c r="B87" i="688"/>
  <c r="A87" i="688"/>
  <c r="A85" i="688"/>
  <c r="B84" i="688"/>
  <c r="A84" i="688"/>
  <c r="E83" i="688"/>
  <c r="D83" i="688"/>
  <c r="B83" i="688"/>
  <c r="A83" i="688"/>
  <c r="A81" i="688"/>
  <c r="B80" i="688"/>
  <c r="A80" i="688"/>
  <c r="B79" i="688"/>
  <c r="A79" i="688"/>
  <c r="B78" i="688"/>
  <c r="A78" i="688"/>
  <c r="B77" i="688"/>
  <c r="A77" i="688"/>
  <c r="B76" i="688"/>
  <c r="A76" i="688"/>
  <c r="B75" i="688"/>
  <c r="A75" i="688"/>
  <c r="E74" i="688"/>
  <c r="D74" i="688"/>
  <c r="B74" i="688"/>
  <c r="A74" i="688"/>
  <c r="A72" i="688"/>
  <c r="A70" i="688"/>
  <c r="B69" i="688"/>
  <c r="A69" i="688"/>
  <c r="B68" i="688"/>
  <c r="A68" i="688"/>
  <c r="B67" i="688"/>
  <c r="A67" i="688"/>
  <c r="B66" i="688"/>
  <c r="A66" i="688"/>
  <c r="B65" i="688"/>
  <c r="A65" i="688"/>
  <c r="B64" i="688"/>
  <c r="A64" i="688"/>
  <c r="B63" i="688"/>
  <c r="A63" i="688"/>
  <c r="E62" i="688"/>
  <c r="D62" i="688"/>
  <c r="B62" i="688"/>
  <c r="A62" i="688"/>
  <c r="A60" i="688"/>
  <c r="A58" i="688"/>
  <c r="B57" i="688"/>
  <c r="A57" i="688"/>
  <c r="B56" i="688"/>
  <c r="A56" i="688"/>
  <c r="B55" i="688"/>
  <c r="A55" i="688"/>
  <c r="E54" i="688"/>
  <c r="B54" i="688"/>
  <c r="A54" i="688"/>
  <c r="A52" i="688"/>
  <c r="B51" i="688"/>
  <c r="A51" i="688"/>
  <c r="B50" i="688"/>
  <c r="A50" i="688"/>
  <c r="B49" i="688"/>
  <c r="A49" i="688"/>
  <c r="B48" i="688"/>
  <c r="A48" i="688"/>
  <c r="B47" i="688"/>
  <c r="A47" i="688"/>
  <c r="B46" i="688"/>
  <c r="A46" i="688"/>
  <c r="B45" i="688"/>
  <c r="A45" i="688"/>
  <c r="B44" i="688"/>
  <c r="A44" i="688"/>
  <c r="E43" i="688"/>
  <c r="D43" i="688"/>
  <c r="B43" i="688"/>
  <c r="A43" i="688"/>
  <c r="A41" i="688"/>
  <c r="B40" i="688"/>
  <c r="A40" i="688"/>
  <c r="B39" i="688"/>
  <c r="B38" i="688"/>
  <c r="A38" i="688"/>
  <c r="B37" i="688"/>
  <c r="A37" i="688"/>
  <c r="E36" i="688"/>
  <c r="D36" i="688"/>
  <c r="B36" i="688"/>
  <c r="A36" i="688"/>
  <c r="A34" i="688"/>
  <c r="D33" i="688"/>
  <c r="B33" i="688"/>
  <c r="A33" i="688"/>
  <c r="D32" i="688"/>
  <c r="B32" i="688"/>
  <c r="A32" i="688"/>
  <c r="D31" i="688"/>
  <c r="B31" i="688"/>
  <c r="A31" i="688"/>
  <c r="D30" i="688"/>
  <c r="B30" i="688"/>
  <c r="A30" i="688"/>
  <c r="D29" i="688"/>
  <c r="B29" i="688"/>
  <c r="A29" i="688"/>
  <c r="D28" i="688"/>
  <c r="B28" i="688"/>
  <c r="A28" i="688"/>
  <c r="D27" i="688"/>
  <c r="B27" i="688"/>
  <c r="A27" i="688"/>
  <c r="D26" i="688"/>
  <c r="B26" i="688"/>
  <c r="A26" i="688"/>
  <c r="E25" i="688"/>
  <c r="D25" i="688"/>
  <c r="B25" i="688"/>
  <c r="A25" i="688"/>
  <c r="A23" i="688"/>
  <c r="A21" i="688"/>
  <c r="D20" i="688"/>
  <c r="B20" i="688"/>
  <c r="A20" i="688"/>
  <c r="D19" i="688"/>
  <c r="B19" i="688"/>
  <c r="A19" i="688"/>
  <c r="D18" i="688"/>
  <c r="B18" i="688"/>
  <c r="A18" i="688"/>
  <c r="B17" i="688"/>
  <c r="A17" i="688"/>
  <c r="B16" i="688"/>
  <c r="A16" i="688"/>
  <c r="B15" i="688"/>
  <c r="A15" i="688"/>
  <c r="B14" i="688"/>
  <c r="A14" i="688"/>
  <c r="B13" i="688"/>
  <c r="A13" i="688"/>
  <c r="E12" i="688"/>
  <c r="D12" i="688"/>
  <c r="B12" i="688"/>
  <c r="A12" i="688"/>
  <c r="A10" i="688"/>
  <c r="B8" i="688"/>
  <c r="A8" i="688"/>
  <c r="B7" i="688"/>
  <c r="A7" i="688"/>
  <c r="E88" i="688"/>
  <c r="E89" i="688" s="1"/>
  <c r="E94" i="688" s="1"/>
  <c r="B6" i="688"/>
  <c r="A6" i="688"/>
  <c r="E5" i="688"/>
  <c r="B5" i="688"/>
  <c r="A5" i="688"/>
  <c r="C115" i="688"/>
  <c r="C116" i="688" s="1"/>
  <c r="B4" i="688"/>
  <c r="A4" i="688"/>
  <c r="A3" i="688"/>
  <c r="A1" i="688"/>
  <c r="A140" i="687"/>
  <c r="A139" i="687"/>
  <c r="A138" i="687"/>
  <c r="A137" i="687"/>
  <c r="B136" i="687"/>
  <c r="A136" i="687"/>
  <c r="A135" i="687"/>
  <c r="A134" i="687"/>
  <c r="A133" i="687"/>
  <c r="A132" i="687"/>
  <c r="A131" i="687"/>
  <c r="E130" i="687"/>
  <c r="A130" i="687"/>
  <c r="A128" i="687"/>
  <c r="A126" i="687"/>
  <c r="A125" i="687"/>
  <c r="B124" i="687"/>
  <c r="A124" i="687"/>
  <c r="C123" i="687"/>
  <c r="B123" i="687"/>
  <c r="A123" i="687"/>
  <c r="C122" i="687"/>
  <c r="B122" i="687"/>
  <c r="A122" i="687"/>
  <c r="D121" i="687"/>
  <c r="C121" i="687"/>
  <c r="B121" i="687"/>
  <c r="A121" i="687"/>
  <c r="B120" i="687"/>
  <c r="A120" i="687"/>
  <c r="B119" i="687"/>
  <c r="A119" i="687"/>
  <c r="E118" i="687"/>
  <c r="C118" i="687"/>
  <c r="B118" i="687"/>
  <c r="A118" i="687"/>
  <c r="A116" i="687"/>
  <c r="A114" i="687"/>
  <c r="B113" i="687"/>
  <c r="A113" i="687"/>
  <c r="B112" i="687"/>
  <c r="A112" i="687"/>
  <c r="B111" i="687"/>
  <c r="A111" i="687"/>
  <c r="B110" i="687"/>
  <c r="A110" i="687"/>
  <c r="B109" i="687"/>
  <c r="A109" i="687"/>
  <c r="E108" i="687"/>
  <c r="D108" i="687"/>
  <c r="B108" i="687"/>
  <c r="A108" i="687"/>
  <c r="A106" i="687"/>
  <c r="A104" i="687"/>
  <c r="B103" i="687"/>
  <c r="A103" i="687"/>
  <c r="B102" i="687"/>
  <c r="A102" i="687"/>
  <c r="B101" i="687"/>
  <c r="A101" i="687"/>
  <c r="E100" i="687"/>
  <c r="D100" i="687"/>
  <c r="B100" i="687"/>
  <c r="A100" i="687"/>
  <c r="A98" i="687"/>
  <c r="D97" i="687"/>
  <c r="B97" i="687"/>
  <c r="A97" i="687"/>
  <c r="E96" i="687"/>
  <c r="D96" i="687"/>
  <c r="B96" i="687"/>
  <c r="A96" i="687"/>
  <c r="E94" i="687"/>
  <c r="E102" i="687" s="1"/>
  <c r="A94" i="687"/>
  <c r="D93" i="687"/>
  <c r="B93" i="687"/>
  <c r="A93" i="687"/>
  <c r="E92" i="687"/>
  <c r="D92" i="687"/>
  <c r="B92" i="687"/>
  <c r="A92" i="687"/>
  <c r="A90" i="687"/>
  <c r="B89" i="687"/>
  <c r="A89" i="687"/>
  <c r="B88" i="687"/>
  <c r="A88" i="687"/>
  <c r="B87" i="687"/>
  <c r="A87" i="687"/>
  <c r="B86" i="687"/>
  <c r="A86" i="687"/>
  <c r="B85" i="687"/>
  <c r="A85" i="687"/>
  <c r="B84" i="687"/>
  <c r="A84" i="687"/>
  <c r="E83" i="687"/>
  <c r="D83" i="687"/>
  <c r="B83" i="687"/>
  <c r="A83" i="687"/>
  <c r="A81" i="687"/>
  <c r="A79" i="687"/>
  <c r="B78" i="687"/>
  <c r="A78" i="687"/>
  <c r="B77" i="687"/>
  <c r="A77" i="687"/>
  <c r="B76" i="687"/>
  <c r="A76" i="687"/>
  <c r="B75" i="687"/>
  <c r="A75" i="687"/>
  <c r="B74" i="687"/>
  <c r="A74" i="687"/>
  <c r="B73" i="687"/>
  <c r="A73" i="687"/>
  <c r="B72" i="687"/>
  <c r="A72" i="687"/>
  <c r="E71" i="687"/>
  <c r="D71" i="687"/>
  <c r="B71" i="687"/>
  <c r="A71" i="687"/>
  <c r="A69" i="687"/>
  <c r="A67" i="687"/>
  <c r="B66" i="687"/>
  <c r="A66" i="687"/>
  <c r="B65" i="687"/>
  <c r="A65" i="687"/>
  <c r="B64" i="687"/>
  <c r="A64" i="687"/>
  <c r="E63" i="687"/>
  <c r="B63" i="687"/>
  <c r="A63" i="687"/>
  <c r="A61" i="687"/>
  <c r="B60" i="687"/>
  <c r="A60" i="687"/>
  <c r="D59" i="687"/>
  <c r="B59" i="687"/>
  <c r="A59" i="687"/>
  <c r="B58" i="687"/>
  <c r="A58" i="687"/>
  <c r="B57" i="687"/>
  <c r="A57" i="687"/>
  <c r="B56" i="687"/>
  <c r="A56" i="687"/>
  <c r="B55" i="687"/>
  <c r="A55" i="687"/>
  <c r="B54" i="687"/>
  <c r="A54" i="687"/>
  <c r="B53" i="687"/>
  <c r="A53" i="687"/>
  <c r="E52" i="687"/>
  <c r="D52" i="687"/>
  <c r="B52" i="687"/>
  <c r="A52" i="687"/>
  <c r="A50" i="687"/>
  <c r="B49" i="687"/>
  <c r="A49" i="687"/>
  <c r="B48" i="687"/>
  <c r="B47" i="687"/>
  <c r="A47" i="687"/>
  <c r="B46" i="687"/>
  <c r="A46" i="687"/>
  <c r="E45" i="687"/>
  <c r="D45" i="687"/>
  <c r="B45" i="687"/>
  <c r="A45" i="687"/>
  <c r="A43" i="687"/>
  <c r="D42" i="687"/>
  <c r="B42" i="687"/>
  <c r="A42" i="687"/>
  <c r="D41" i="687"/>
  <c r="B41" i="687"/>
  <c r="A41" i="687"/>
  <c r="D40" i="687"/>
  <c r="B40" i="687"/>
  <c r="A40" i="687"/>
  <c r="D39" i="687"/>
  <c r="B39" i="687"/>
  <c r="A39" i="687"/>
  <c r="D38" i="687"/>
  <c r="B38" i="687"/>
  <c r="A38" i="687"/>
  <c r="D37" i="687"/>
  <c r="B37" i="687"/>
  <c r="A37" i="687"/>
  <c r="D36" i="687"/>
  <c r="B36" i="687"/>
  <c r="A36" i="687"/>
  <c r="D35" i="687"/>
  <c r="B35" i="687"/>
  <c r="A35" i="687"/>
  <c r="E34" i="687"/>
  <c r="D34" i="687"/>
  <c r="B34" i="687"/>
  <c r="A34" i="687"/>
  <c r="A32" i="687"/>
  <c r="A30" i="687"/>
  <c r="D29" i="687"/>
  <c r="H29" i="687" s="1"/>
  <c r="B29" i="687"/>
  <c r="A29" i="687"/>
  <c r="D28" i="687"/>
  <c r="H28" i="687" s="1"/>
  <c r="B28" i="687"/>
  <c r="A28" i="687"/>
  <c r="D27" i="687"/>
  <c r="H27" i="687" s="1"/>
  <c r="B27" i="687"/>
  <c r="A27" i="687"/>
  <c r="H26" i="687"/>
  <c r="E26" i="687"/>
  <c r="B26" i="687"/>
  <c r="A26" i="687"/>
  <c r="B25" i="687"/>
  <c r="A25" i="687"/>
  <c r="B24" i="687"/>
  <c r="A24" i="687"/>
  <c r="D23" i="687"/>
  <c r="H23" i="687" s="1"/>
  <c r="B23" i="687"/>
  <c r="A23" i="687"/>
  <c r="E22" i="687"/>
  <c r="D22" i="687"/>
  <c r="B20" i="687"/>
  <c r="G17" i="687"/>
  <c r="G13" i="687"/>
  <c r="B12" i="687"/>
  <c r="A12" i="687"/>
  <c r="A10" i="687"/>
  <c r="B8" i="687"/>
  <c r="A8" i="687"/>
  <c r="B7" i="687"/>
  <c r="A7" i="687"/>
  <c r="B6" i="687"/>
  <c r="A6" i="687"/>
  <c r="E5" i="687"/>
  <c r="B5" i="687"/>
  <c r="A5" i="687"/>
  <c r="B4" i="687"/>
  <c r="A4" i="687"/>
  <c r="A3" i="687"/>
  <c r="A1" i="687"/>
  <c r="A131" i="686"/>
  <c r="A130" i="686"/>
  <c r="A129" i="686"/>
  <c r="A128" i="686"/>
  <c r="B127" i="686"/>
  <c r="A127" i="686"/>
  <c r="A126" i="686"/>
  <c r="A125" i="686"/>
  <c r="A124" i="686"/>
  <c r="A123" i="686"/>
  <c r="A122" i="686"/>
  <c r="E121" i="686"/>
  <c r="A121" i="686"/>
  <c r="A119" i="686"/>
  <c r="A117" i="686"/>
  <c r="A116" i="686"/>
  <c r="B115" i="686"/>
  <c r="A115" i="686"/>
  <c r="C114" i="686"/>
  <c r="B114" i="686"/>
  <c r="A114" i="686"/>
  <c r="C113" i="686"/>
  <c r="B113" i="686"/>
  <c r="A113" i="686"/>
  <c r="D112" i="686"/>
  <c r="C112" i="686"/>
  <c r="B112" i="686"/>
  <c r="A112" i="686"/>
  <c r="B111" i="686"/>
  <c r="A111" i="686"/>
  <c r="B110" i="686"/>
  <c r="A110" i="686"/>
  <c r="C109" i="686"/>
  <c r="B109" i="686"/>
  <c r="A109" i="686"/>
  <c r="A107" i="686"/>
  <c r="A105" i="686"/>
  <c r="E104" i="686"/>
  <c r="B104" i="686"/>
  <c r="A104" i="686"/>
  <c r="D103" i="686"/>
  <c r="E103" i="686" s="1"/>
  <c r="B103" i="686"/>
  <c r="A103" i="686"/>
  <c r="B102" i="686"/>
  <c r="A102" i="686"/>
  <c r="D101" i="686"/>
  <c r="E101" i="686" s="1"/>
  <c r="B101" i="686"/>
  <c r="A101" i="686"/>
  <c r="B100" i="686"/>
  <c r="A100" i="686"/>
  <c r="E99" i="686"/>
  <c r="D99" i="686"/>
  <c r="B99" i="686"/>
  <c r="A99" i="686"/>
  <c r="A97" i="686"/>
  <c r="A95" i="686"/>
  <c r="B94" i="686"/>
  <c r="A94" i="686"/>
  <c r="B93" i="686"/>
  <c r="A93" i="686"/>
  <c r="B92" i="686"/>
  <c r="A92" i="686"/>
  <c r="E91" i="686"/>
  <c r="D91" i="686"/>
  <c r="B91" i="686"/>
  <c r="A91" i="686"/>
  <c r="A89" i="686"/>
  <c r="D88" i="686"/>
  <c r="B88" i="686"/>
  <c r="A88" i="686"/>
  <c r="E87" i="686"/>
  <c r="D87" i="686"/>
  <c r="B87" i="686"/>
  <c r="A87" i="686"/>
  <c r="A85" i="686"/>
  <c r="B84" i="686"/>
  <c r="A84" i="686"/>
  <c r="E83" i="686"/>
  <c r="D83" i="686"/>
  <c r="B83" i="686"/>
  <c r="A83" i="686"/>
  <c r="A81" i="686"/>
  <c r="B80" i="686"/>
  <c r="A80" i="686"/>
  <c r="B79" i="686"/>
  <c r="A79" i="686"/>
  <c r="B78" i="686"/>
  <c r="A78" i="686"/>
  <c r="B77" i="686"/>
  <c r="A77" i="686"/>
  <c r="B76" i="686"/>
  <c r="A76" i="686"/>
  <c r="B75" i="686"/>
  <c r="A75" i="686"/>
  <c r="E74" i="686"/>
  <c r="D74" i="686"/>
  <c r="B74" i="686"/>
  <c r="A74" i="686"/>
  <c r="A72" i="686"/>
  <c r="A70" i="686"/>
  <c r="B69" i="686"/>
  <c r="A69" i="686"/>
  <c r="B68" i="686"/>
  <c r="A68" i="686"/>
  <c r="B67" i="686"/>
  <c r="A67" i="686"/>
  <c r="B66" i="686"/>
  <c r="A66" i="686"/>
  <c r="B65" i="686"/>
  <c r="A65" i="686"/>
  <c r="B64" i="686"/>
  <c r="A64" i="686"/>
  <c r="B63" i="686"/>
  <c r="A63" i="686"/>
  <c r="E62" i="686"/>
  <c r="D62" i="686"/>
  <c r="B62" i="686"/>
  <c r="A62" i="686"/>
  <c r="A60" i="686"/>
  <c r="A58" i="686"/>
  <c r="B57" i="686"/>
  <c r="A57" i="686"/>
  <c r="B56" i="686"/>
  <c r="A56" i="686"/>
  <c r="B55" i="686"/>
  <c r="A55" i="686"/>
  <c r="E54" i="686"/>
  <c r="B54" i="686"/>
  <c r="A54" i="686"/>
  <c r="A52" i="686"/>
  <c r="B51" i="686"/>
  <c r="A51" i="686"/>
  <c r="B50" i="686"/>
  <c r="A50" i="686"/>
  <c r="B49" i="686"/>
  <c r="A49" i="686"/>
  <c r="B48" i="686"/>
  <c r="A48" i="686"/>
  <c r="B47" i="686"/>
  <c r="A47" i="686"/>
  <c r="B46" i="686"/>
  <c r="A46" i="686"/>
  <c r="B45" i="686"/>
  <c r="A45" i="686"/>
  <c r="B44" i="686"/>
  <c r="A44" i="686"/>
  <c r="E43" i="686"/>
  <c r="D43" i="686"/>
  <c r="B43" i="686"/>
  <c r="A43" i="686"/>
  <c r="A41" i="686"/>
  <c r="B40" i="686"/>
  <c r="A40" i="686"/>
  <c r="B39" i="686"/>
  <c r="B38" i="686"/>
  <c r="A38" i="686"/>
  <c r="B37" i="686"/>
  <c r="A37" i="686"/>
  <c r="E36" i="686"/>
  <c r="D36" i="686"/>
  <c r="B36" i="686"/>
  <c r="A36" i="686"/>
  <c r="A34" i="686"/>
  <c r="D33" i="686"/>
  <c r="B33" i="686"/>
  <c r="A33" i="686"/>
  <c r="D32" i="686"/>
  <c r="B32" i="686"/>
  <c r="A32" i="686"/>
  <c r="D31" i="686"/>
  <c r="B31" i="686"/>
  <c r="A31" i="686"/>
  <c r="D30" i="686"/>
  <c r="B30" i="686"/>
  <c r="A30" i="686"/>
  <c r="D29" i="686"/>
  <c r="B29" i="686"/>
  <c r="A29" i="686"/>
  <c r="D28" i="686"/>
  <c r="B28" i="686"/>
  <c r="A28" i="686"/>
  <c r="D27" i="686"/>
  <c r="B27" i="686"/>
  <c r="A27" i="686"/>
  <c r="D26" i="686"/>
  <c r="B26" i="686"/>
  <c r="A26" i="686"/>
  <c r="E25" i="686"/>
  <c r="D25" i="686"/>
  <c r="B25" i="686"/>
  <c r="A25" i="686"/>
  <c r="A23" i="686"/>
  <c r="A21" i="686"/>
  <c r="B20" i="686"/>
  <c r="A20" i="686"/>
  <c r="B19" i="686"/>
  <c r="A19" i="686"/>
  <c r="B18" i="686"/>
  <c r="A18" i="686"/>
  <c r="B17" i="686"/>
  <c r="A17" i="686"/>
  <c r="B16" i="686"/>
  <c r="A16" i="686"/>
  <c r="B15" i="686"/>
  <c r="A15" i="686"/>
  <c r="B14" i="686"/>
  <c r="A14" i="686"/>
  <c r="B13" i="686"/>
  <c r="A13" i="686"/>
  <c r="E12" i="686"/>
  <c r="D12" i="686"/>
  <c r="B12" i="686"/>
  <c r="A12" i="686"/>
  <c r="A10" i="686"/>
  <c r="B8" i="686"/>
  <c r="A8" i="686"/>
  <c r="B7" i="686"/>
  <c r="A7" i="686"/>
  <c r="E88" i="686"/>
  <c r="E89" i="686" s="1"/>
  <c r="E94" i="686" s="1"/>
  <c r="B6" i="686"/>
  <c r="A6" i="686"/>
  <c r="E5" i="686"/>
  <c r="B5" i="686"/>
  <c r="A5" i="686"/>
  <c r="B4" i="686"/>
  <c r="A4" i="686"/>
  <c r="A3" i="686"/>
  <c r="A1" i="686"/>
  <c r="A140" i="685"/>
  <c r="A139" i="685"/>
  <c r="A138" i="685"/>
  <c r="A137" i="685"/>
  <c r="B136" i="685"/>
  <c r="A136" i="685"/>
  <c r="A135" i="685"/>
  <c r="A134" i="685"/>
  <c r="A133" i="685"/>
  <c r="A132" i="685"/>
  <c r="A131" i="685"/>
  <c r="E130" i="685"/>
  <c r="A130" i="685"/>
  <c r="A128" i="685"/>
  <c r="A126" i="685"/>
  <c r="A125" i="685"/>
  <c r="B124" i="685"/>
  <c r="A124" i="685"/>
  <c r="C123" i="685"/>
  <c r="B123" i="685"/>
  <c r="A123" i="685"/>
  <c r="C122" i="685"/>
  <c r="B122" i="685"/>
  <c r="A122" i="685"/>
  <c r="D121" i="685"/>
  <c r="C121" i="685"/>
  <c r="B121" i="685"/>
  <c r="A121" i="685"/>
  <c r="B120" i="685"/>
  <c r="A120" i="685"/>
  <c r="B119" i="685"/>
  <c r="A119" i="685"/>
  <c r="E118" i="685"/>
  <c r="C118" i="685"/>
  <c r="B118" i="685"/>
  <c r="A118" i="685"/>
  <c r="A116" i="685"/>
  <c r="A114" i="685"/>
  <c r="B113" i="685"/>
  <c r="A113" i="685"/>
  <c r="B112" i="685"/>
  <c r="A112" i="685"/>
  <c r="B111" i="685"/>
  <c r="A111" i="685"/>
  <c r="B110" i="685"/>
  <c r="A110" i="685"/>
  <c r="B109" i="685"/>
  <c r="A109" i="685"/>
  <c r="E108" i="685"/>
  <c r="D108" i="685"/>
  <c r="B108" i="685"/>
  <c r="A108" i="685"/>
  <c r="A106" i="685"/>
  <c r="A104" i="685"/>
  <c r="B103" i="685"/>
  <c r="A103" i="685"/>
  <c r="B102" i="685"/>
  <c r="A102" i="685"/>
  <c r="B101" i="685"/>
  <c r="A101" i="685"/>
  <c r="E100" i="685"/>
  <c r="D100" i="685"/>
  <c r="B100" i="685"/>
  <c r="A100" i="685"/>
  <c r="A98" i="685"/>
  <c r="D97" i="685"/>
  <c r="B97" i="685"/>
  <c r="A97" i="685"/>
  <c r="E96" i="685"/>
  <c r="D96" i="685"/>
  <c r="B96" i="685"/>
  <c r="A96" i="685"/>
  <c r="E94" i="685"/>
  <c r="E102" i="685" s="1"/>
  <c r="A94" i="685"/>
  <c r="D93" i="685"/>
  <c r="B93" i="685"/>
  <c r="A93" i="685"/>
  <c r="E92" i="685"/>
  <c r="D92" i="685"/>
  <c r="B92" i="685"/>
  <c r="A92" i="685"/>
  <c r="A90" i="685"/>
  <c r="B89" i="685"/>
  <c r="A89" i="685"/>
  <c r="B88" i="685"/>
  <c r="A88" i="685"/>
  <c r="B87" i="685"/>
  <c r="A87" i="685"/>
  <c r="B86" i="685"/>
  <c r="A86" i="685"/>
  <c r="B85" i="685"/>
  <c r="A85" i="685"/>
  <c r="B84" i="685"/>
  <c r="A84" i="685"/>
  <c r="E83" i="685"/>
  <c r="D83" i="685"/>
  <c r="B83" i="685"/>
  <c r="A83" i="685"/>
  <c r="A81" i="685"/>
  <c r="A79" i="685"/>
  <c r="B78" i="685"/>
  <c r="A78" i="685"/>
  <c r="B77" i="685"/>
  <c r="A77" i="685"/>
  <c r="B76" i="685"/>
  <c r="A76" i="685"/>
  <c r="B75" i="685"/>
  <c r="A75" i="685"/>
  <c r="B74" i="685"/>
  <c r="A74" i="685"/>
  <c r="B73" i="685"/>
  <c r="A73" i="685"/>
  <c r="B72" i="685"/>
  <c r="A72" i="685"/>
  <c r="E71" i="685"/>
  <c r="D71" i="685"/>
  <c r="B71" i="685"/>
  <c r="A71" i="685"/>
  <c r="A69" i="685"/>
  <c r="A67" i="685"/>
  <c r="B66" i="685"/>
  <c r="A66" i="685"/>
  <c r="B65" i="685"/>
  <c r="A65" i="685"/>
  <c r="B64" i="685"/>
  <c r="A64" i="685"/>
  <c r="E63" i="685"/>
  <c r="B63" i="685"/>
  <c r="A63" i="685"/>
  <c r="A61" i="685"/>
  <c r="B60" i="685"/>
  <c r="A60" i="685"/>
  <c r="D59" i="685"/>
  <c r="B59" i="685"/>
  <c r="A59" i="685"/>
  <c r="B58" i="685"/>
  <c r="A58" i="685"/>
  <c r="B57" i="685"/>
  <c r="A57" i="685"/>
  <c r="B56" i="685"/>
  <c r="A56" i="685"/>
  <c r="B55" i="685"/>
  <c r="A55" i="685"/>
  <c r="B54" i="685"/>
  <c r="A54" i="685"/>
  <c r="B53" i="685"/>
  <c r="A53" i="685"/>
  <c r="E52" i="685"/>
  <c r="D52" i="685"/>
  <c r="B52" i="685"/>
  <c r="A52" i="685"/>
  <c r="A50" i="685"/>
  <c r="B49" i="685"/>
  <c r="A49" i="685"/>
  <c r="B48" i="685"/>
  <c r="B47" i="685"/>
  <c r="A47" i="685"/>
  <c r="B46" i="685"/>
  <c r="A46" i="685"/>
  <c r="E45" i="685"/>
  <c r="D45" i="685"/>
  <c r="B45" i="685"/>
  <c r="A45" i="685"/>
  <c r="A43" i="685"/>
  <c r="D42" i="685"/>
  <c r="B42" i="685"/>
  <c r="A42" i="685"/>
  <c r="D41" i="685"/>
  <c r="B41" i="685"/>
  <c r="A41" i="685"/>
  <c r="D40" i="685"/>
  <c r="B40" i="685"/>
  <c r="A40" i="685"/>
  <c r="D39" i="685"/>
  <c r="B39" i="685"/>
  <c r="A39" i="685"/>
  <c r="D38" i="685"/>
  <c r="B38" i="685"/>
  <c r="A38" i="685"/>
  <c r="D37" i="685"/>
  <c r="B37" i="685"/>
  <c r="A37" i="685"/>
  <c r="D36" i="685"/>
  <c r="B36" i="685"/>
  <c r="A36" i="685"/>
  <c r="D35" i="685"/>
  <c r="B35" i="685"/>
  <c r="A35" i="685"/>
  <c r="E34" i="685"/>
  <c r="D34" i="685"/>
  <c r="B34" i="685"/>
  <c r="A34" i="685"/>
  <c r="A32" i="685"/>
  <c r="A30" i="685"/>
  <c r="D29" i="685"/>
  <c r="H29" i="685" s="1"/>
  <c r="B29" i="685"/>
  <c r="A29" i="685"/>
  <c r="D28" i="685"/>
  <c r="B28" i="685"/>
  <c r="A28" i="685"/>
  <c r="D27" i="685"/>
  <c r="E27" i="685" s="1"/>
  <c r="B27" i="685"/>
  <c r="A27" i="685"/>
  <c r="H26" i="685"/>
  <c r="E26" i="685"/>
  <c r="B26" i="685"/>
  <c r="A26" i="685"/>
  <c r="B25" i="685"/>
  <c r="A25" i="685"/>
  <c r="B24" i="685"/>
  <c r="A24" i="685"/>
  <c r="D23" i="685"/>
  <c r="B23" i="685"/>
  <c r="A23" i="685"/>
  <c r="E22" i="685"/>
  <c r="D22" i="685"/>
  <c r="B20" i="685"/>
  <c r="G17" i="685"/>
  <c r="G13" i="685"/>
  <c r="B12" i="685"/>
  <c r="A12" i="685"/>
  <c r="A10" i="685"/>
  <c r="B8" i="685"/>
  <c r="A8" i="685"/>
  <c r="B7" i="685"/>
  <c r="A7" i="685"/>
  <c r="B6" i="685"/>
  <c r="A6" i="685"/>
  <c r="E5" i="685"/>
  <c r="B5" i="685"/>
  <c r="A5" i="685"/>
  <c r="B4" i="685"/>
  <c r="A4" i="685"/>
  <c r="A3" i="685"/>
  <c r="A1" i="685"/>
  <c r="A131" i="684"/>
  <c r="A130" i="684"/>
  <c r="A129" i="684"/>
  <c r="A128" i="684"/>
  <c r="B127" i="684"/>
  <c r="A127" i="684"/>
  <c r="A126" i="684"/>
  <c r="A125" i="684"/>
  <c r="A124" i="684"/>
  <c r="A123" i="684"/>
  <c r="A122" i="684"/>
  <c r="E121" i="684"/>
  <c r="A121" i="684"/>
  <c r="A119" i="684"/>
  <c r="A117" i="684"/>
  <c r="A116" i="684"/>
  <c r="B115" i="684"/>
  <c r="A115" i="684"/>
  <c r="C114" i="684"/>
  <c r="B114" i="684"/>
  <c r="A114" i="684"/>
  <c r="C113" i="684"/>
  <c r="B113" i="684"/>
  <c r="A113" i="684"/>
  <c r="D112" i="684"/>
  <c r="C112" i="684"/>
  <c r="B112" i="684"/>
  <c r="A112" i="684"/>
  <c r="B111" i="684"/>
  <c r="A111" i="684"/>
  <c r="B110" i="684"/>
  <c r="A110" i="684"/>
  <c r="C109" i="684"/>
  <c r="B109" i="684"/>
  <c r="A109" i="684"/>
  <c r="A107" i="684"/>
  <c r="A105" i="684"/>
  <c r="E104" i="684"/>
  <c r="B104" i="684"/>
  <c r="A104" i="684"/>
  <c r="D103" i="684"/>
  <c r="E103" i="684" s="1"/>
  <c r="B103" i="684"/>
  <c r="A103" i="684"/>
  <c r="D102" i="684"/>
  <c r="E102" i="684" s="1"/>
  <c r="B102" i="684"/>
  <c r="A102" i="684"/>
  <c r="D101" i="684"/>
  <c r="E101" i="684" s="1"/>
  <c r="B101" i="684"/>
  <c r="A101" i="684"/>
  <c r="B100" i="684"/>
  <c r="A100" i="684"/>
  <c r="E99" i="684"/>
  <c r="D99" i="684"/>
  <c r="B99" i="684"/>
  <c r="A99" i="684"/>
  <c r="A97" i="684"/>
  <c r="A95" i="684"/>
  <c r="B94" i="684"/>
  <c r="A94" i="684"/>
  <c r="B93" i="684"/>
  <c r="A93" i="684"/>
  <c r="B92" i="684"/>
  <c r="A92" i="684"/>
  <c r="E91" i="684"/>
  <c r="D91" i="684"/>
  <c r="B91" i="684"/>
  <c r="A91" i="684"/>
  <c r="A89" i="684"/>
  <c r="D88" i="684"/>
  <c r="B88" i="684"/>
  <c r="A88" i="684"/>
  <c r="E87" i="684"/>
  <c r="D87" i="684"/>
  <c r="B87" i="684"/>
  <c r="A87" i="684"/>
  <c r="A85" i="684"/>
  <c r="B84" i="684"/>
  <c r="A84" i="684"/>
  <c r="E83" i="684"/>
  <c r="D83" i="684"/>
  <c r="B83" i="684"/>
  <c r="A83" i="684"/>
  <c r="A81" i="684"/>
  <c r="B80" i="684"/>
  <c r="A80" i="684"/>
  <c r="B79" i="684"/>
  <c r="A79" i="684"/>
  <c r="B78" i="684"/>
  <c r="A78" i="684"/>
  <c r="B77" i="684"/>
  <c r="A77" i="684"/>
  <c r="B76" i="684"/>
  <c r="A76" i="684"/>
  <c r="B75" i="684"/>
  <c r="A75" i="684"/>
  <c r="E74" i="684"/>
  <c r="D74" i="684"/>
  <c r="B74" i="684"/>
  <c r="A74" i="684"/>
  <c r="A72" i="684"/>
  <c r="A70" i="684"/>
  <c r="B69" i="684"/>
  <c r="A69" i="684"/>
  <c r="B68" i="684"/>
  <c r="A68" i="684"/>
  <c r="B67" i="684"/>
  <c r="A67" i="684"/>
  <c r="B66" i="684"/>
  <c r="A66" i="684"/>
  <c r="B65" i="684"/>
  <c r="A65" i="684"/>
  <c r="B64" i="684"/>
  <c r="A64" i="684"/>
  <c r="B63" i="684"/>
  <c r="A63" i="684"/>
  <c r="E62" i="684"/>
  <c r="D62" i="684"/>
  <c r="B62" i="684"/>
  <c r="A62" i="684"/>
  <c r="A60" i="684"/>
  <c r="A58" i="684"/>
  <c r="B57" i="684"/>
  <c r="A57" i="684"/>
  <c r="B56" i="684"/>
  <c r="A56" i="684"/>
  <c r="B55" i="684"/>
  <c r="A55" i="684"/>
  <c r="E54" i="684"/>
  <c r="B54" i="684"/>
  <c r="A54" i="684"/>
  <c r="A52" i="684"/>
  <c r="B51" i="684"/>
  <c r="A51" i="684"/>
  <c r="B50" i="684"/>
  <c r="A50" i="684"/>
  <c r="B49" i="684"/>
  <c r="A49" i="684"/>
  <c r="B48" i="684"/>
  <c r="A48" i="684"/>
  <c r="B47" i="684"/>
  <c r="A47" i="684"/>
  <c r="B46" i="684"/>
  <c r="A46" i="684"/>
  <c r="B45" i="684"/>
  <c r="A45" i="684"/>
  <c r="B44" i="684"/>
  <c r="A44" i="684"/>
  <c r="E43" i="684"/>
  <c r="D43" i="684"/>
  <c r="B43" i="684"/>
  <c r="A43" i="684"/>
  <c r="A41" i="684"/>
  <c r="B40" i="684"/>
  <c r="A40" i="684"/>
  <c r="B39" i="684"/>
  <c r="B38" i="684"/>
  <c r="A38" i="684"/>
  <c r="B37" i="684"/>
  <c r="A37" i="684"/>
  <c r="E36" i="684"/>
  <c r="D36" i="684"/>
  <c r="B36" i="684"/>
  <c r="A36" i="684"/>
  <c r="A34" i="684"/>
  <c r="D33" i="684"/>
  <c r="B33" i="684"/>
  <c r="A33" i="684"/>
  <c r="D32" i="684"/>
  <c r="B32" i="684"/>
  <c r="A32" i="684"/>
  <c r="D31" i="684"/>
  <c r="B31" i="684"/>
  <c r="A31" i="684"/>
  <c r="D30" i="684"/>
  <c r="B30" i="684"/>
  <c r="A30" i="684"/>
  <c r="D29" i="684"/>
  <c r="B29" i="684"/>
  <c r="A29" i="684"/>
  <c r="D28" i="684"/>
  <c r="B28" i="684"/>
  <c r="A28" i="684"/>
  <c r="D27" i="684"/>
  <c r="B27" i="684"/>
  <c r="A27" i="684"/>
  <c r="D26" i="684"/>
  <c r="B26" i="684"/>
  <c r="A26" i="684"/>
  <c r="E25" i="684"/>
  <c r="D25" i="684"/>
  <c r="B25" i="684"/>
  <c r="A25" i="684"/>
  <c r="A23" i="684"/>
  <c r="A21" i="684"/>
  <c r="D20" i="684"/>
  <c r="B20" i="684"/>
  <c r="A20" i="684"/>
  <c r="D19" i="684"/>
  <c r="B19" i="684"/>
  <c r="A19" i="684"/>
  <c r="D18" i="684"/>
  <c r="B18" i="684"/>
  <c r="A18" i="684"/>
  <c r="B17" i="684"/>
  <c r="A17" i="684"/>
  <c r="B16" i="684"/>
  <c r="A16" i="684"/>
  <c r="B15" i="684"/>
  <c r="A15" i="684"/>
  <c r="B14" i="684"/>
  <c r="A14" i="684"/>
  <c r="B13" i="684"/>
  <c r="A13" i="684"/>
  <c r="E12" i="684"/>
  <c r="D12" i="684"/>
  <c r="B12" i="684"/>
  <c r="A12" i="684"/>
  <c r="A10" i="684"/>
  <c r="B8" i="684"/>
  <c r="A8" i="684"/>
  <c r="B7" i="684"/>
  <c r="A7" i="684"/>
  <c r="E88" i="684"/>
  <c r="E89" i="684" s="1"/>
  <c r="E94" i="684" s="1"/>
  <c r="B6" i="684"/>
  <c r="A6" i="684"/>
  <c r="E5" i="684"/>
  <c r="B5" i="684"/>
  <c r="A5" i="684"/>
  <c r="B4" i="684"/>
  <c r="A4" i="684"/>
  <c r="A3" i="684"/>
  <c r="A1" i="684"/>
  <c r="A140" i="683"/>
  <c r="A139" i="683"/>
  <c r="A138" i="683"/>
  <c r="A137" i="683"/>
  <c r="B136" i="683"/>
  <c r="A136" i="683"/>
  <c r="A135" i="683"/>
  <c r="A134" i="683"/>
  <c r="A133" i="683"/>
  <c r="A132" i="683"/>
  <c r="A131" i="683"/>
  <c r="E130" i="683"/>
  <c r="A130" i="683"/>
  <c r="A128" i="683"/>
  <c r="A126" i="683"/>
  <c r="A125" i="683"/>
  <c r="B124" i="683"/>
  <c r="A124" i="683"/>
  <c r="C123" i="683"/>
  <c r="B123" i="683"/>
  <c r="A123" i="683"/>
  <c r="C122" i="683"/>
  <c r="B122" i="683"/>
  <c r="A122" i="683"/>
  <c r="D121" i="683"/>
  <c r="C121" i="683"/>
  <c r="B121" i="683"/>
  <c r="A121" i="683"/>
  <c r="B120" i="683"/>
  <c r="A120" i="683"/>
  <c r="B119" i="683"/>
  <c r="A119" i="683"/>
  <c r="E118" i="683"/>
  <c r="C118" i="683"/>
  <c r="B118" i="683"/>
  <c r="A118" i="683"/>
  <c r="A116" i="683"/>
  <c r="A114" i="683"/>
  <c r="B113" i="683"/>
  <c r="A113" i="683"/>
  <c r="B112" i="683"/>
  <c r="A112" i="683"/>
  <c r="B111" i="683"/>
  <c r="A111" i="683"/>
  <c r="B110" i="683"/>
  <c r="A110" i="683"/>
  <c r="B109" i="683"/>
  <c r="A109" i="683"/>
  <c r="E108" i="683"/>
  <c r="D108" i="683"/>
  <c r="B108" i="683"/>
  <c r="A108" i="683"/>
  <c r="A106" i="683"/>
  <c r="A104" i="683"/>
  <c r="B103" i="683"/>
  <c r="A103" i="683"/>
  <c r="B102" i="683"/>
  <c r="A102" i="683"/>
  <c r="B101" i="683"/>
  <c r="A101" i="683"/>
  <c r="E100" i="683"/>
  <c r="D100" i="683"/>
  <c r="B100" i="683"/>
  <c r="A100" i="683"/>
  <c r="A98" i="683"/>
  <c r="D97" i="683"/>
  <c r="B97" i="683"/>
  <c r="A97" i="683"/>
  <c r="E96" i="683"/>
  <c r="D96" i="683"/>
  <c r="B96" i="683"/>
  <c r="A96" i="683"/>
  <c r="E94" i="683"/>
  <c r="E102" i="683" s="1"/>
  <c r="A94" i="683"/>
  <c r="D93" i="683"/>
  <c r="B93" i="683"/>
  <c r="A93" i="683"/>
  <c r="E92" i="683"/>
  <c r="D92" i="683"/>
  <c r="B92" i="683"/>
  <c r="A92" i="683"/>
  <c r="A90" i="683"/>
  <c r="B89" i="683"/>
  <c r="A89" i="683"/>
  <c r="B88" i="683"/>
  <c r="A88" i="683"/>
  <c r="B87" i="683"/>
  <c r="A87" i="683"/>
  <c r="B86" i="683"/>
  <c r="A86" i="683"/>
  <c r="B85" i="683"/>
  <c r="A85" i="683"/>
  <c r="B84" i="683"/>
  <c r="A84" i="683"/>
  <c r="E83" i="683"/>
  <c r="D83" i="683"/>
  <c r="B83" i="683"/>
  <c r="A83" i="683"/>
  <c r="A81" i="683"/>
  <c r="A79" i="683"/>
  <c r="B78" i="683"/>
  <c r="A78" i="683"/>
  <c r="B77" i="683"/>
  <c r="A77" i="683"/>
  <c r="B76" i="683"/>
  <c r="A76" i="683"/>
  <c r="B75" i="683"/>
  <c r="A75" i="683"/>
  <c r="B74" i="683"/>
  <c r="A74" i="683"/>
  <c r="B73" i="683"/>
  <c r="A73" i="683"/>
  <c r="B72" i="683"/>
  <c r="A72" i="683"/>
  <c r="E71" i="683"/>
  <c r="D71" i="683"/>
  <c r="B71" i="683"/>
  <c r="A71" i="683"/>
  <c r="A69" i="683"/>
  <c r="A67" i="683"/>
  <c r="B66" i="683"/>
  <c r="A66" i="683"/>
  <c r="B65" i="683"/>
  <c r="A65" i="683"/>
  <c r="B64" i="683"/>
  <c r="A64" i="683"/>
  <c r="E63" i="683"/>
  <c r="B63" i="683"/>
  <c r="A63" i="683"/>
  <c r="A61" i="683"/>
  <c r="B60" i="683"/>
  <c r="A60" i="683"/>
  <c r="D59" i="683"/>
  <c r="B59" i="683"/>
  <c r="A59" i="683"/>
  <c r="B58" i="683"/>
  <c r="A58" i="683"/>
  <c r="B57" i="683"/>
  <c r="A57" i="683"/>
  <c r="B56" i="683"/>
  <c r="A56" i="683"/>
  <c r="B55" i="683"/>
  <c r="A55" i="683"/>
  <c r="B54" i="683"/>
  <c r="A54" i="683"/>
  <c r="B53" i="683"/>
  <c r="A53" i="683"/>
  <c r="E52" i="683"/>
  <c r="D52" i="683"/>
  <c r="B52" i="683"/>
  <c r="A52" i="683"/>
  <c r="A50" i="683"/>
  <c r="B49" i="683"/>
  <c r="A49" i="683"/>
  <c r="B48" i="683"/>
  <c r="B47" i="683"/>
  <c r="A47" i="683"/>
  <c r="B46" i="683"/>
  <c r="A46" i="683"/>
  <c r="E45" i="683"/>
  <c r="D45" i="683"/>
  <c r="B45" i="683"/>
  <c r="A45" i="683"/>
  <c r="A43" i="683"/>
  <c r="D42" i="683"/>
  <c r="B42" i="683"/>
  <c r="A42" i="683"/>
  <c r="D41" i="683"/>
  <c r="B41" i="683"/>
  <c r="A41" i="683"/>
  <c r="D40" i="683"/>
  <c r="B40" i="683"/>
  <c r="A40" i="683"/>
  <c r="D39" i="683"/>
  <c r="B39" i="683"/>
  <c r="A39" i="683"/>
  <c r="D38" i="683"/>
  <c r="B38" i="683"/>
  <c r="A38" i="683"/>
  <c r="D37" i="683"/>
  <c r="B37" i="683"/>
  <c r="A37" i="683"/>
  <c r="D36" i="683"/>
  <c r="B36" i="683"/>
  <c r="A36" i="683"/>
  <c r="D35" i="683"/>
  <c r="B35" i="683"/>
  <c r="A35" i="683"/>
  <c r="E34" i="683"/>
  <c r="D34" i="683"/>
  <c r="B34" i="683"/>
  <c r="A34" i="683"/>
  <c r="A32" i="683"/>
  <c r="A30" i="683"/>
  <c r="D29" i="683"/>
  <c r="B29" i="683"/>
  <c r="A29" i="683"/>
  <c r="D28" i="683"/>
  <c r="H28" i="683" s="1"/>
  <c r="B28" i="683"/>
  <c r="A28" i="683"/>
  <c r="D27" i="683"/>
  <c r="B27" i="683"/>
  <c r="A27" i="683"/>
  <c r="H26" i="683"/>
  <c r="E26" i="683"/>
  <c r="B26" i="683"/>
  <c r="A26" i="683"/>
  <c r="D25" i="683"/>
  <c r="E25" i="683" s="1"/>
  <c r="B25" i="683"/>
  <c r="A25" i="683"/>
  <c r="B24" i="683"/>
  <c r="A24" i="683"/>
  <c r="D23" i="683"/>
  <c r="H23" i="683" s="1"/>
  <c r="B23" i="683"/>
  <c r="A23" i="683"/>
  <c r="E22" i="683"/>
  <c r="D22" i="683"/>
  <c r="B20" i="683"/>
  <c r="G17" i="683"/>
  <c r="G13" i="683"/>
  <c r="B12" i="683"/>
  <c r="A12" i="683"/>
  <c r="A10" i="683"/>
  <c r="B8" i="683"/>
  <c r="A8" i="683"/>
  <c r="B7" i="683"/>
  <c r="A7" i="683"/>
  <c r="B6" i="683"/>
  <c r="A6" i="683"/>
  <c r="E5" i="683"/>
  <c r="B5" i="683"/>
  <c r="A5" i="683"/>
  <c r="B4" i="683"/>
  <c r="A4" i="683"/>
  <c r="A3" i="683"/>
  <c r="A1" i="683"/>
  <c r="A131" i="682"/>
  <c r="A130" i="682"/>
  <c r="A129" i="682"/>
  <c r="A128" i="682"/>
  <c r="B127" i="682"/>
  <c r="A127" i="682"/>
  <c r="A126" i="682"/>
  <c r="A125" i="682"/>
  <c r="A124" i="682"/>
  <c r="A123" i="682"/>
  <c r="A122" i="682"/>
  <c r="E121" i="682"/>
  <c r="A121" i="682"/>
  <c r="A119" i="682"/>
  <c r="A117" i="682"/>
  <c r="A116" i="682"/>
  <c r="B115" i="682"/>
  <c r="A115" i="682"/>
  <c r="C114" i="682"/>
  <c r="B114" i="682"/>
  <c r="A114" i="682"/>
  <c r="C113" i="682"/>
  <c r="B113" i="682"/>
  <c r="A113" i="682"/>
  <c r="D112" i="682"/>
  <c r="C112" i="682"/>
  <c r="B112" i="682"/>
  <c r="A112" i="682"/>
  <c r="B111" i="682"/>
  <c r="A111" i="682"/>
  <c r="B110" i="682"/>
  <c r="A110" i="682"/>
  <c r="C109" i="682"/>
  <c r="B109" i="682"/>
  <c r="A109" i="682"/>
  <c r="A107" i="682"/>
  <c r="A105" i="682"/>
  <c r="E104" i="682"/>
  <c r="B104" i="682"/>
  <c r="A104" i="682"/>
  <c r="D103" i="682"/>
  <c r="E103" i="682" s="1"/>
  <c r="B103" i="682"/>
  <c r="A103" i="682"/>
  <c r="D102" i="682"/>
  <c r="E102" i="682" s="1"/>
  <c r="B102" i="682"/>
  <c r="A102" i="682"/>
  <c r="D101" i="682"/>
  <c r="E101" i="682" s="1"/>
  <c r="B101" i="682"/>
  <c r="A101" i="682"/>
  <c r="B100" i="682"/>
  <c r="A100" i="682"/>
  <c r="E99" i="682"/>
  <c r="D99" i="682"/>
  <c r="B99" i="682"/>
  <c r="A99" i="682"/>
  <c r="A97" i="682"/>
  <c r="A95" i="682"/>
  <c r="B94" i="682"/>
  <c r="A94" i="682"/>
  <c r="B93" i="682"/>
  <c r="A93" i="682"/>
  <c r="B92" i="682"/>
  <c r="A92" i="682"/>
  <c r="E91" i="682"/>
  <c r="D91" i="682"/>
  <c r="B91" i="682"/>
  <c r="A91" i="682"/>
  <c r="A89" i="682"/>
  <c r="D88" i="682"/>
  <c r="B88" i="682"/>
  <c r="A88" i="682"/>
  <c r="E87" i="682"/>
  <c r="D87" i="682"/>
  <c r="B87" i="682"/>
  <c r="A87" i="682"/>
  <c r="A85" i="682"/>
  <c r="B84" i="682"/>
  <c r="A84" i="682"/>
  <c r="E83" i="682"/>
  <c r="D83" i="682"/>
  <c r="B83" i="682"/>
  <c r="A83" i="682"/>
  <c r="A81" i="682"/>
  <c r="B80" i="682"/>
  <c r="A80" i="682"/>
  <c r="B79" i="682"/>
  <c r="A79" i="682"/>
  <c r="B78" i="682"/>
  <c r="A78" i="682"/>
  <c r="B77" i="682"/>
  <c r="A77" i="682"/>
  <c r="B76" i="682"/>
  <c r="A76" i="682"/>
  <c r="B75" i="682"/>
  <c r="A75" i="682"/>
  <c r="E74" i="682"/>
  <c r="D74" i="682"/>
  <c r="B74" i="682"/>
  <c r="A74" i="682"/>
  <c r="A72" i="682"/>
  <c r="A70" i="682"/>
  <c r="B69" i="682"/>
  <c r="A69" i="682"/>
  <c r="B68" i="682"/>
  <c r="A68" i="682"/>
  <c r="B67" i="682"/>
  <c r="A67" i="682"/>
  <c r="B66" i="682"/>
  <c r="A66" i="682"/>
  <c r="B65" i="682"/>
  <c r="A65" i="682"/>
  <c r="B64" i="682"/>
  <c r="A64" i="682"/>
  <c r="B63" i="682"/>
  <c r="A63" i="682"/>
  <c r="E62" i="682"/>
  <c r="D62" i="682"/>
  <c r="B62" i="682"/>
  <c r="A62" i="682"/>
  <c r="A60" i="682"/>
  <c r="A58" i="682"/>
  <c r="B57" i="682"/>
  <c r="A57" i="682"/>
  <c r="B56" i="682"/>
  <c r="A56" i="682"/>
  <c r="B55" i="682"/>
  <c r="A55" i="682"/>
  <c r="E54" i="682"/>
  <c r="B54" i="682"/>
  <c r="A54" i="682"/>
  <c r="A52" i="682"/>
  <c r="B51" i="682"/>
  <c r="A51" i="682"/>
  <c r="B50" i="682"/>
  <c r="A50" i="682"/>
  <c r="B49" i="682"/>
  <c r="A49" i="682"/>
  <c r="B48" i="682"/>
  <c r="A48" i="682"/>
  <c r="B47" i="682"/>
  <c r="A47" i="682"/>
  <c r="B46" i="682"/>
  <c r="A46" i="682"/>
  <c r="B45" i="682"/>
  <c r="A45" i="682"/>
  <c r="B44" i="682"/>
  <c r="A44" i="682"/>
  <c r="E43" i="682"/>
  <c r="D43" i="682"/>
  <c r="B43" i="682"/>
  <c r="A43" i="682"/>
  <c r="A41" i="682"/>
  <c r="B40" i="682"/>
  <c r="A40" i="682"/>
  <c r="B39" i="682"/>
  <c r="B38" i="682"/>
  <c r="A38" i="682"/>
  <c r="B37" i="682"/>
  <c r="A37" i="682"/>
  <c r="E36" i="682"/>
  <c r="D36" i="682"/>
  <c r="B36" i="682"/>
  <c r="A36" i="682"/>
  <c r="A34" i="682"/>
  <c r="D33" i="682"/>
  <c r="B33" i="682"/>
  <c r="A33" i="682"/>
  <c r="D32" i="682"/>
  <c r="B32" i="682"/>
  <c r="A32" i="682"/>
  <c r="D31" i="682"/>
  <c r="B31" i="682"/>
  <c r="A31" i="682"/>
  <c r="D30" i="682"/>
  <c r="B30" i="682"/>
  <c r="A30" i="682"/>
  <c r="D29" i="682"/>
  <c r="B29" i="682"/>
  <c r="A29" i="682"/>
  <c r="D28" i="682"/>
  <c r="B28" i="682"/>
  <c r="A28" i="682"/>
  <c r="D27" i="682"/>
  <c r="B27" i="682"/>
  <c r="A27" i="682"/>
  <c r="D26" i="682"/>
  <c r="B26" i="682"/>
  <c r="A26" i="682"/>
  <c r="E25" i="682"/>
  <c r="D25" i="682"/>
  <c r="B25" i="682"/>
  <c r="A25" i="682"/>
  <c r="A23" i="682"/>
  <c r="A21" i="682"/>
  <c r="B20" i="682"/>
  <c r="A20" i="682"/>
  <c r="B19" i="682"/>
  <c r="A19" i="682"/>
  <c r="B18" i="682"/>
  <c r="A18" i="682"/>
  <c r="B17" i="682"/>
  <c r="A17" i="682"/>
  <c r="B16" i="682"/>
  <c r="A16" i="682"/>
  <c r="B15" i="682"/>
  <c r="A15" i="682"/>
  <c r="B14" i="682"/>
  <c r="A14" i="682"/>
  <c r="B13" i="682"/>
  <c r="A13" i="682"/>
  <c r="E12" i="682"/>
  <c r="D12" i="682"/>
  <c r="B12" i="682"/>
  <c r="A12" i="682"/>
  <c r="A10" i="682"/>
  <c r="B8" i="682"/>
  <c r="A8" i="682"/>
  <c r="B7" i="682"/>
  <c r="A7" i="682"/>
  <c r="E88" i="682"/>
  <c r="E89" i="682" s="1"/>
  <c r="E94" i="682" s="1"/>
  <c r="B6" i="682"/>
  <c r="A6" i="682"/>
  <c r="E5" i="682"/>
  <c r="B5" i="682"/>
  <c r="A5" i="682"/>
  <c r="B4" i="682"/>
  <c r="A4" i="682"/>
  <c r="A3" i="682"/>
  <c r="A1" i="682"/>
  <c r="A140" i="681"/>
  <c r="A139" i="681"/>
  <c r="A138" i="681"/>
  <c r="A137" i="681"/>
  <c r="B136" i="681"/>
  <c r="A136" i="681"/>
  <c r="A135" i="681"/>
  <c r="A134" i="681"/>
  <c r="A133" i="681"/>
  <c r="A132" i="681"/>
  <c r="A131" i="681"/>
  <c r="E130" i="681"/>
  <c r="A130" i="681"/>
  <c r="A128" i="681"/>
  <c r="A126" i="681"/>
  <c r="A125" i="681"/>
  <c r="B124" i="681"/>
  <c r="A124" i="681"/>
  <c r="C123" i="681"/>
  <c r="B123" i="681"/>
  <c r="A123" i="681"/>
  <c r="C122" i="681"/>
  <c r="B122" i="681"/>
  <c r="A122" i="681"/>
  <c r="D121" i="681"/>
  <c r="C121" i="681"/>
  <c r="B121" i="681"/>
  <c r="A121" i="681"/>
  <c r="B120" i="681"/>
  <c r="A120" i="681"/>
  <c r="B119" i="681"/>
  <c r="A119" i="681"/>
  <c r="E118" i="681"/>
  <c r="C118" i="681"/>
  <c r="B118" i="681"/>
  <c r="A118" i="681"/>
  <c r="A116" i="681"/>
  <c r="A114" i="681"/>
  <c r="B113" i="681"/>
  <c r="A113" i="681"/>
  <c r="B112" i="681"/>
  <c r="A112" i="681"/>
  <c r="B111" i="681"/>
  <c r="A111" i="681"/>
  <c r="B110" i="681"/>
  <c r="A110" i="681"/>
  <c r="B109" i="681"/>
  <c r="A109" i="681"/>
  <c r="E108" i="681"/>
  <c r="D108" i="681"/>
  <c r="B108" i="681"/>
  <c r="A108" i="681"/>
  <c r="A106" i="681"/>
  <c r="A104" i="681"/>
  <c r="B103" i="681"/>
  <c r="A103" i="681"/>
  <c r="B102" i="681"/>
  <c r="A102" i="681"/>
  <c r="B101" i="681"/>
  <c r="A101" i="681"/>
  <c r="E100" i="681"/>
  <c r="D100" i="681"/>
  <c r="B100" i="681"/>
  <c r="A100" i="681"/>
  <c r="A98" i="681"/>
  <c r="D97" i="681"/>
  <c r="B97" i="681"/>
  <c r="A97" i="681"/>
  <c r="E96" i="681"/>
  <c r="D96" i="681"/>
  <c r="B96" i="681"/>
  <c r="A96" i="681"/>
  <c r="E94" i="681"/>
  <c r="E102" i="681" s="1"/>
  <c r="A94" i="681"/>
  <c r="D93" i="681"/>
  <c r="B93" i="681"/>
  <c r="A93" i="681"/>
  <c r="E92" i="681"/>
  <c r="D92" i="681"/>
  <c r="B92" i="681"/>
  <c r="A92" i="681"/>
  <c r="A90" i="681"/>
  <c r="B89" i="681"/>
  <c r="A89" i="681"/>
  <c r="B88" i="681"/>
  <c r="A88" i="681"/>
  <c r="B87" i="681"/>
  <c r="A87" i="681"/>
  <c r="B86" i="681"/>
  <c r="A86" i="681"/>
  <c r="B85" i="681"/>
  <c r="A85" i="681"/>
  <c r="B84" i="681"/>
  <c r="A84" i="681"/>
  <c r="E83" i="681"/>
  <c r="D83" i="681"/>
  <c r="B83" i="681"/>
  <c r="A83" i="681"/>
  <c r="A81" i="681"/>
  <c r="A79" i="681"/>
  <c r="B78" i="681"/>
  <c r="A78" i="681"/>
  <c r="B77" i="681"/>
  <c r="A77" i="681"/>
  <c r="B76" i="681"/>
  <c r="A76" i="681"/>
  <c r="B75" i="681"/>
  <c r="A75" i="681"/>
  <c r="B74" i="681"/>
  <c r="A74" i="681"/>
  <c r="B73" i="681"/>
  <c r="A73" i="681"/>
  <c r="B72" i="681"/>
  <c r="A72" i="681"/>
  <c r="E71" i="681"/>
  <c r="D71" i="681"/>
  <c r="B71" i="681"/>
  <c r="A71" i="681"/>
  <c r="A69" i="681"/>
  <c r="A67" i="681"/>
  <c r="B66" i="681"/>
  <c r="A66" i="681"/>
  <c r="B65" i="681"/>
  <c r="A65" i="681"/>
  <c r="B64" i="681"/>
  <c r="A64" i="681"/>
  <c r="E63" i="681"/>
  <c r="B63" i="681"/>
  <c r="A63" i="681"/>
  <c r="A61" i="681"/>
  <c r="B60" i="681"/>
  <c r="A60" i="681"/>
  <c r="D59" i="681"/>
  <c r="B59" i="681"/>
  <c r="A59" i="681"/>
  <c r="B58" i="681"/>
  <c r="A58" i="681"/>
  <c r="B57" i="681"/>
  <c r="A57" i="681"/>
  <c r="B56" i="681"/>
  <c r="A56" i="681"/>
  <c r="B55" i="681"/>
  <c r="A55" i="681"/>
  <c r="B54" i="681"/>
  <c r="A54" i="681"/>
  <c r="B53" i="681"/>
  <c r="A53" i="681"/>
  <c r="E52" i="681"/>
  <c r="D52" i="681"/>
  <c r="B52" i="681"/>
  <c r="A52" i="681"/>
  <c r="A50" i="681"/>
  <c r="B49" i="681"/>
  <c r="A49" i="681"/>
  <c r="B48" i="681"/>
  <c r="B47" i="681"/>
  <c r="A47" i="681"/>
  <c r="B46" i="681"/>
  <c r="A46" i="681"/>
  <c r="E45" i="681"/>
  <c r="D45" i="681"/>
  <c r="B45" i="681"/>
  <c r="A45" i="681"/>
  <c r="A43" i="681"/>
  <c r="D42" i="681"/>
  <c r="B42" i="681"/>
  <c r="A42" i="681"/>
  <c r="D41" i="681"/>
  <c r="B41" i="681"/>
  <c r="A41" i="681"/>
  <c r="D40" i="681"/>
  <c r="B40" i="681"/>
  <c r="A40" i="681"/>
  <c r="D39" i="681"/>
  <c r="B39" i="681"/>
  <c r="A39" i="681"/>
  <c r="D38" i="681"/>
  <c r="B38" i="681"/>
  <c r="A38" i="681"/>
  <c r="D37" i="681"/>
  <c r="B37" i="681"/>
  <c r="A37" i="681"/>
  <c r="D36" i="681"/>
  <c r="B36" i="681"/>
  <c r="A36" i="681"/>
  <c r="D35" i="681"/>
  <c r="B35" i="681"/>
  <c r="A35" i="681"/>
  <c r="E34" i="681"/>
  <c r="D34" i="681"/>
  <c r="B34" i="681"/>
  <c r="A34" i="681"/>
  <c r="A32" i="681"/>
  <c r="A30" i="681"/>
  <c r="D29" i="681"/>
  <c r="H29" i="681" s="1"/>
  <c r="B29" i="681"/>
  <c r="A29" i="681"/>
  <c r="D28" i="681"/>
  <c r="H28" i="681" s="1"/>
  <c r="B28" i="681"/>
  <c r="A28" i="681"/>
  <c r="D27" i="681"/>
  <c r="B27" i="681"/>
  <c r="A27" i="681"/>
  <c r="H26" i="681"/>
  <c r="E26" i="681"/>
  <c r="B26" i="681"/>
  <c r="A26" i="681"/>
  <c r="B25" i="681"/>
  <c r="A25" i="681"/>
  <c r="B24" i="681"/>
  <c r="A24" i="681"/>
  <c r="D23" i="681"/>
  <c r="H23" i="681" s="1"/>
  <c r="B23" i="681"/>
  <c r="A23" i="681"/>
  <c r="E22" i="681"/>
  <c r="I22" i="681" s="1"/>
  <c r="D22" i="681"/>
  <c r="B20" i="681"/>
  <c r="G17" i="681"/>
  <c r="G13" i="681"/>
  <c r="B12" i="681"/>
  <c r="A12" i="681"/>
  <c r="A10" i="681"/>
  <c r="B8" i="681"/>
  <c r="A8" i="681"/>
  <c r="B7" i="681"/>
  <c r="A7" i="681"/>
  <c r="B6" i="681"/>
  <c r="A6" i="681"/>
  <c r="E5" i="681"/>
  <c r="B5" i="681"/>
  <c r="A5" i="681"/>
  <c r="B4" i="681"/>
  <c r="A4" i="681"/>
  <c r="A3" i="681"/>
  <c r="A1" i="681"/>
  <c r="A131" i="680"/>
  <c r="A130" i="680"/>
  <c r="A129" i="680"/>
  <c r="A128" i="680"/>
  <c r="B127" i="680"/>
  <c r="A127" i="680"/>
  <c r="A126" i="680"/>
  <c r="A125" i="680"/>
  <c r="A124" i="680"/>
  <c r="A123" i="680"/>
  <c r="A122" i="680"/>
  <c r="E121" i="680"/>
  <c r="A121" i="680"/>
  <c r="A119" i="680"/>
  <c r="A117" i="680"/>
  <c r="A116" i="680"/>
  <c r="B115" i="680"/>
  <c r="A115" i="680"/>
  <c r="C114" i="680"/>
  <c r="B114" i="680"/>
  <c r="A114" i="680"/>
  <c r="C113" i="680"/>
  <c r="B113" i="680"/>
  <c r="A113" i="680"/>
  <c r="D112" i="680"/>
  <c r="C112" i="680"/>
  <c r="B112" i="680"/>
  <c r="A112" i="680"/>
  <c r="B111" i="680"/>
  <c r="A111" i="680"/>
  <c r="B110" i="680"/>
  <c r="A110" i="680"/>
  <c r="C109" i="680"/>
  <c r="B109" i="680"/>
  <c r="A109" i="680"/>
  <c r="A107" i="680"/>
  <c r="A105" i="680"/>
  <c r="E104" i="680"/>
  <c r="B104" i="680"/>
  <c r="A104" i="680"/>
  <c r="D103" i="680"/>
  <c r="E103" i="680" s="1"/>
  <c r="B103" i="680"/>
  <c r="A103" i="680"/>
  <c r="D102" i="680"/>
  <c r="E102" i="680" s="1"/>
  <c r="B102" i="680"/>
  <c r="A102" i="680"/>
  <c r="D101" i="680"/>
  <c r="E101" i="680" s="1"/>
  <c r="B101" i="680"/>
  <c r="A101" i="680"/>
  <c r="B100" i="680"/>
  <c r="A100" i="680"/>
  <c r="E99" i="680"/>
  <c r="D99" i="680"/>
  <c r="B99" i="680"/>
  <c r="A99" i="680"/>
  <c r="A97" i="680"/>
  <c r="A95" i="680"/>
  <c r="B94" i="680"/>
  <c r="A94" i="680"/>
  <c r="B93" i="680"/>
  <c r="A93" i="680"/>
  <c r="B92" i="680"/>
  <c r="A92" i="680"/>
  <c r="E91" i="680"/>
  <c r="D91" i="680"/>
  <c r="B91" i="680"/>
  <c r="A91" i="680"/>
  <c r="A89" i="680"/>
  <c r="D88" i="680"/>
  <c r="B88" i="680"/>
  <c r="A88" i="680"/>
  <c r="E87" i="680"/>
  <c r="D87" i="680"/>
  <c r="B87" i="680"/>
  <c r="A87" i="680"/>
  <c r="A85" i="680"/>
  <c r="B84" i="680"/>
  <c r="A84" i="680"/>
  <c r="E83" i="680"/>
  <c r="D83" i="680"/>
  <c r="B83" i="680"/>
  <c r="A83" i="680"/>
  <c r="A81" i="680"/>
  <c r="B80" i="680"/>
  <c r="A80" i="680"/>
  <c r="B79" i="680"/>
  <c r="A79" i="680"/>
  <c r="B78" i="680"/>
  <c r="A78" i="680"/>
  <c r="B77" i="680"/>
  <c r="A77" i="680"/>
  <c r="B76" i="680"/>
  <c r="A76" i="680"/>
  <c r="B75" i="680"/>
  <c r="A75" i="680"/>
  <c r="E74" i="680"/>
  <c r="D74" i="680"/>
  <c r="B74" i="680"/>
  <c r="A74" i="680"/>
  <c r="A72" i="680"/>
  <c r="A70" i="680"/>
  <c r="B69" i="680"/>
  <c r="A69" i="680"/>
  <c r="B68" i="680"/>
  <c r="A68" i="680"/>
  <c r="B67" i="680"/>
  <c r="A67" i="680"/>
  <c r="B66" i="680"/>
  <c r="A66" i="680"/>
  <c r="B65" i="680"/>
  <c r="A65" i="680"/>
  <c r="B64" i="680"/>
  <c r="A64" i="680"/>
  <c r="B63" i="680"/>
  <c r="A63" i="680"/>
  <c r="E62" i="680"/>
  <c r="D62" i="680"/>
  <c r="B62" i="680"/>
  <c r="A62" i="680"/>
  <c r="A60" i="680"/>
  <c r="A58" i="680"/>
  <c r="B57" i="680"/>
  <c r="A57" i="680"/>
  <c r="B56" i="680"/>
  <c r="A56" i="680"/>
  <c r="B55" i="680"/>
  <c r="A55" i="680"/>
  <c r="E54" i="680"/>
  <c r="B54" i="680"/>
  <c r="A54" i="680"/>
  <c r="A52" i="680"/>
  <c r="B51" i="680"/>
  <c r="A51" i="680"/>
  <c r="B50" i="680"/>
  <c r="A50" i="680"/>
  <c r="B49" i="680"/>
  <c r="A49" i="680"/>
  <c r="B48" i="680"/>
  <c r="A48" i="680"/>
  <c r="B47" i="680"/>
  <c r="A47" i="680"/>
  <c r="B46" i="680"/>
  <c r="A46" i="680"/>
  <c r="B45" i="680"/>
  <c r="A45" i="680"/>
  <c r="B44" i="680"/>
  <c r="A44" i="680"/>
  <c r="E43" i="680"/>
  <c r="D43" i="680"/>
  <c r="B43" i="680"/>
  <c r="A43" i="680"/>
  <c r="A41" i="680"/>
  <c r="B40" i="680"/>
  <c r="A40" i="680"/>
  <c r="B39" i="680"/>
  <c r="B38" i="680"/>
  <c r="A38" i="680"/>
  <c r="B37" i="680"/>
  <c r="A37" i="680"/>
  <c r="E36" i="680"/>
  <c r="D36" i="680"/>
  <c r="B36" i="680"/>
  <c r="A36" i="680"/>
  <c r="A34" i="680"/>
  <c r="D33" i="680"/>
  <c r="B33" i="680"/>
  <c r="A33" i="680"/>
  <c r="D32" i="680"/>
  <c r="B32" i="680"/>
  <c r="A32" i="680"/>
  <c r="D31" i="680"/>
  <c r="B31" i="680"/>
  <c r="A31" i="680"/>
  <c r="D30" i="680"/>
  <c r="B30" i="680"/>
  <c r="A30" i="680"/>
  <c r="D29" i="680"/>
  <c r="B29" i="680"/>
  <c r="A29" i="680"/>
  <c r="D28" i="680"/>
  <c r="B28" i="680"/>
  <c r="A28" i="680"/>
  <c r="D27" i="680"/>
  <c r="B27" i="680"/>
  <c r="A27" i="680"/>
  <c r="D26" i="680"/>
  <c r="B26" i="680"/>
  <c r="A26" i="680"/>
  <c r="E25" i="680"/>
  <c r="D25" i="680"/>
  <c r="B25" i="680"/>
  <c r="A25" i="680"/>
  <c r="A23" i="680"/>
  <c r="A21" i="680"/>
  <c r="D20" i="680"/>
  <c r="B20" i="680"/>
  <c r="A20" i="680"/>
  <c r="D19" i="680"/>
  <c r="B19" i="680"/>
  <c r="A19" i="680"/>
  <c r="D18" i="680"/>
  <c r="B18" i="680"/>
  <c r="A18" i="680"/>
  <c r="B17" i="680"/>
  <c r="A17" i="680"/>
  <c r="B16" i="680"/>
  <c r="A16" i="680"/>
  <c r="B15" i="680"/>
  <c r="A15" i="680"/>
  <c r="B14" i="680"/>
  <c r="A14" i="680"/>
  <c r="B13" i="680"/>
  <c r="A13" i="680"/>
  <c r="E12" i="680"/>
  <c r="D12" i="680"/>
  <c r="B12" i="680"/>
  <c r="A12" i="680"/>
  <c r="A10" i="680"/>
  <c r="B8" i="680"/>
  <c r="A8" i="680"/>
  <c r="B7" i="680"/>
  <c r="A7" i="680"/>
  <c r="E88" i="680"/>
  <c r="E89" i="680" s="1"/>
  <c r="E94" i="680" s="1"/>
  <c r="B6" i="680"/>
  <c r="A6" i="680"/>
  <c r="E5" i="680"/>
  <c r="B5" i="680"/>
  <c r="A5" i="680"/>
  <c r="B4" i="680"/>
  <c r="A4" i="680"/>
  <c r="A3" i="680"/>
  <c r="A1" i="680"/>
  <c r="A140" i="679"/>
  <c r="A139" i="679"/>
  <c r="A138" i="679"/>
  <c r="A137" i="679"/>
  <c r="B136" i="679"/>
  <c r="A136" i="679"/>
  <c r="A135" i="679"/>
  <c r="A134" i="679"/>
  <c r="A133" i="679"/>
  <c r="A132" i="679"/>
  <c r="A131" i="679"/>
  <c r="E130" i="679"/>
  <c r="A130" i="679"/>
  <c r="A128" i="679"/>
  <c r="A126" i="679"/>
  <c r="A125" i="679"/>
  <c r="B124" i="679"/>
  <c r="A124" i="679"/>
  <c r="C123" i="679"/>
  <c r="B123" i="679"/>
  <c r="A123" i="679"/>
  <c r="C122" i="679"/>
  <c r="B122" i="679"/>
  <c r="A122" i="679"/>
  <c r="D121" i="679"/>
  <c r="C121" i="679"/>
  <c r="B121" i="679"/>
  <c r="A121" i="679"/>
  <c r="B120" i="679"/>
  <c r="A120" i="679"/>
  <c r="B119" i="679"/>
  <c r="A119" i="679"/>
  <c r="E118" i="679"/>
  <c r="C118" i="679"/>
  <c r="B118" i="679"/>
  <c r="A118" i="679"/>
  <c r="A116" i="679"/>
  <c r="A114" i="679"/>
  <c r="B113" i="679"/>
  <c r="A113" i="679"/>
  <c r="B112" i="679"/>
  <c r="A112" i="679"/>
  <c r="B111" i="679"/>
  <c r="A111" i="679"/>
  <c r="B110" i="679"/>
  <c r="A110" i="679"/>
  <c r="B109" i="679"/>
  <c r="A109" i="679"/>
  <c r="E108" i="679"/>
  <c r="D108" i="679"/>
  <c r="B108" i="679"/>
  <c r="A108" i="679"/>
  <c r="A106" i="679"/>
  <c r="A104" i="679"/>
  <c r="B103" i="679"/>
  <c r="A103" i="679"/>
  <c r="B102" i="679"/>
  <c r="A102" i="679"/>
  <c r="B101" i="679"/>
  <c r="A101" i="679"/>
  <c r="E100" i="679"/>
  <c r="D100" i="679"/>
  <c r="B100" i="679"/>
  <c r="A100" i="679"/>
  <c r="A98" i="679"/>
  <c r="D97" i="679"/>
  <c r="B97" i="679"/>
  <c r="A97" i="679"/>
  <c r="E96" i="679"/>
  <c r="D96" i="679"/>
  <c r="B96" i="679"/>
  <c r="A96" i="679"/>
  <c r="E94" i="679"/>
  <c r="E102" i="679" s="1"/>
  <c r="A94" i="679"/>
  <c r="D93" i="679"/>
  <c r="B93" i="679"/>
  <c r="A93" i="679"/>
  <c r="E92" i="679"/>
  <c r="D92" i="679"/>
  <c r="B92" i="679"/>
  <c r="A92" i="679"/>
  <c r="A90" i="679"/>
  <c r="B89" i="679"/>
  <c r="A89" i="679"/>
  <c r="B88" i="679"/>
  <c r="A88" i="679"/>
  <c r="B87" i="679"/>
  <c r="A87" i="679"/>
  <c r="B86" i="679"/>
  <c r="A86" i="679"/>
  <c r="B85" i="679"/>
  <c r="A85" i="679"/>
  <c r="B84" i="679"/>
  <c r="A84" i="679"/>
  <c r="E83" i="679"/>
  <c r="D83" i="679"/>
  <c r="B83" i="679"/>
  <c r="A83" i="679"/>
  <c r="A81" i="679"/>
  <c r="A79" i="679"/>
  <c r="B78" i="679"/>
  <c r="A78" i="679"/>
  <c r="B77" i="679"/>
  <c r="A77" i="679"/>
  <c r="B76" i="679"/>
  <c r="A76" i="679"/>
  <c r="B75" i="679"/>
  <c r="A75" i="679"/>
  <c r="B74" i="679"/>
  <c r="A74" i="679"/>
  <c r="B73" i="679"/>
  <c r="A73" i="679"/>
  <c r="B72" i="679"/>
  <c r="A72" i="679"/>
  <c r="E71" i="679"/>
  <c r="D71" i="679"/>
  <c r="B71" i="679"/>
  <c r="A71" i="679"/>
  <c r="A69" i="679"/>
  <c r="A67" i="679"/>
  <c r="B66" i="679"/>
  <c r="A66" i="679"/>
  <c r="B65" i="679"/>
  <c r="A65" i="679"/>
  <c r="B64" i="679"/>
  <c r="A64" i="679"/>
  <c r="E63" i="679"/>
  <c r="B63" i="679"/>
  <c r="A63" i="679"/>
  <c r="A61" i="679"/>
  <c r="B60" i="679"/>
  <c r="A60" i="679"/>
  <c r="D59" i="679"/>
  <c r="B59" i="679"/>
  <c r="A59" i="679"/>
  <c r="B58" i="679"/>
  <c r="A58" i="679"/>
  <c r="B57" i="679"/>
  <c r="A57" i="679"/>
  <c r="B56" i="679"/>
  <c r="A56" i="679"/>
  <c r="B55" i="679"/>
  <c r="A55" i="679"/>
  <c r="B54" i="679"/>
  <c r="A54" i="679"/>
  <c r="B53" i="679"/>
  <c r="A53" i="679"/>
  <c r="E52" i="679"/>
  <c r="D52" i="679"/>
  <c r="B52" i="679"/>
  <c r="A52" i="679"/>
  <c r="A50" i="679"/>
  <c r="B49" i="679"/>
  <c r="A49" i="679"/>
  <c r="B48" i="679"/>
  <c r="B47" i="679"/>
  <c r="A47" i="679"/>
  <c r="B46" i="679"/>
  <c r="A46" i="679"/>
  <c r="E45" i="679"/>
  <c r="D45" i="679"/>
  <c r="B45" i="679"/>
  <c r="A45" i="679"/>
  <c r="A43" i="679"/>
  <c r="D42" i="679"/>
  <c r="B42" i="679"/>
  <c r="A42" i="679"/>
  <c r="D41" i="679"/>
  <c r="B41" i="679"/>
  <c r="A41" i="679"/>
  <c r="D40" i="679"/>
  <c r="B40" i="679"/>
  <c r="A40" i="679"/>
  <c r="D39" i="679"/>
  <c r="B39" i="679"/>
  <c r="A39" i="679"/>
  <c r="D38" i="679"/>
  <c r="B38" i="679"/>
  <c r="A38" i="679"/>
  <c r="D37" i="679"/>
  <c r="B37" i="679"/>
  <c r="A37" i="679"/>
  <c r="D36" i="679"/>
  <c r="B36" i="679"/>
  <c r="A36" i="679"/>
  <c r="D35" i="679"/>
  <c r="B35" i="679"/>
  <c r="A35" i="679"/>
  <c r="E34" i="679"/>
  <c r="D34" i="679"/>
  <c r="B34" i="679"/>
  <c r="A34" i="679"/>
  <c r="A32" i="679"/>
  <c r="A30" i="679"/>
  <c r="D29" i="679"/>
  <c r="H29" i="679" s="1"/>
  <c r="B29" i="679"/>
  <c r="A29" i="679"/>
  <c r="D28" i="679"/>
  <c r="H28" i="679" s="1"/>
  <c r="B28" i="679"/>
  <c r="A28" i="679"/>
  <c r="D27" i="679"/>
  <c r="B27" i="679"/>
  <c r="A27" i="679"/>
  <c r="H26" i="679"/>
  <c r="E26" i="679"/>
  <c r="B26" i="679"/>
  <c r="A26" i="679"/>
  <c r="B25" i="679"/>
  <c r="A25" i="679"/>
  <c r="B24" i="679"/>
  <c r="A24" i="679"/>
  <c r="D23" i="679"/>
  <c r="H23" i="679" s="1"/>
  <c r="B23" i="679"/>
  <c r="A23" i="679"/>
  <c r="E22" i="679"/>
  <c r="D22" i="679"/>
  <c r="B20" i="679"/>
  <c r="G17" i="679"/>
  <c r="G13" i="679"/>
  <c r="B12" i="679"/>
  <c r="A12" i="679"/>
  <c r="A10" i="679"/>
  <c r="B8" i="679"/>
  <c r="A8" i="679"/>
  <c r="B7" i="679"/>
  <c r="A7" i="679"/>
  <c r="B6" i="679"/>
  <c r="A6" i="679"/>
  <c r="E5" i="679"/>
  <c r="B5" i="679"/>
  <c r="A5" i="679"/>
  <c r="B4" i="679"/>
  <c r="A4" i="679"/>
  <c r="A3" i="679"/>
  <c r="A1" i="679"/>
  <c r="A131" i="678"/>
  <c r="A130" i="678"/>
  <c r="A129" i="678"/>
  <c r="A128" i="678"/>
  <c r="B127" i="678"/>
  <c r="A127" i="678"/>
  <c r="A126" i="678"/>
  <c r="A125" i="678"/>
  <c r="A124" i="678"/>
  <c r="A123" i="678"/>
  <c r="A122" i="678"/>
  <c r="E121" i="678"/>
  <c r="A121" i="678"/>
  <c r="A119" i="678"/>
  <c r="A117" i="678"/>
  <c r="A116" i="678"/>
  <c r="B115" i="678"/>
  <c r="A115" i="678"/>
  <c r="C114" i="678"/>
  <c r="B114" i="678"/>
  <c r="A114" i="678"/>
  <c r="C113" i="678"/>
  <c r="B113" i="678"/>
  <c r="A113" i="678"/>
  <c r="D112" i="678"/>
  <c r="C112" i="678"/>
  <c r="B112" i="678"/>
  <c r="A112" i="678"/>
  <c r="B111" i="678"/>
  <c r="A111" i="678"/>
  <c r="B110" i="678"/>
  <c r="A110" i="678"/>
  <c r="C109" i="678"/>
  <c r="B109" i="678"/>
  <c r="A109" i="678"/>
  <c r="A107" i="678"/>
  <c r="A105" i="678"/>
  <c r="E104" i="678"/>
  <c r="B104" i="678"/>
  <c r="A104" i="678"/>
  <c r="B103" i="678"/>
  <c r="A103" i="678"/>
  <c r="B102" i="678"/>
  <c r="A102" i="678"/>
  <c r="B101" i="678"/>
  <c r="A101" i="678"/>
  <c r="B100" i="678"/>
  <c r="A100" i="678"/>
  <c r="E99" i="678"/>
  <c r="D99" i="678"/>
  <c r="B99" i="678"/>
  <c r="A99" i="678"/>
  <c r="A97" i="678"/>
  <c r="A95" i="678"/>
  <c r="B94" i="678"/>
  <c r="A94" i="678"/>
  <c r="B93" i="678"/>
  <c r="A93" i="678"/>
  <c r="B92" i="678"/>
  <c r="A92" i="678"/>
  <c r="E91" i="678"/>
  <c r="D91" i="678"/>
  <c r="B91" i="678"/>
  <c r="A91" i="678"/>
  <c r="A89" i="678"/>
  <c r="D88" i="678"/>
  <c r="B88" i="678"/>
  <c r="A88" i="678"/>
  <c r="E87" i="678"/>
  <c r="D87" i="678"/>
  <c r="B87" i="678"/>
  <c r="A87" i="678"/>
  <c r="A85" i="678"/>
  <c r="B84" i="678"/>
  <c r="A84" i="678"/>
  <c r="E83" i="678"/>
  <c r="D83" i="678"/>
  <c r="B83" i="678"/>
  <c r="A83" i="678"/>
  <c r="A81" i="678"/>
  <c r="B80" i="678"/>
  <c r="A80" i="678"/>
  <c r="B79" i="678"/>
  <c r="A79" i="678"/>
  <c r="B78" i="678"/>
  <c r="A78" i="678"/>
  <c r="B77" i="678"/>
  <c r="A77" i="678"/>
  <c r="B76" i="678"/>
  <c r="A76" i="678"/>
  <c r="B75" i="678"/>
  <c r="A75" i="678"/>
  <c r="E74" i="678"/>
  <c r="D74" i="678"/>
  <c r="B74" i="678"/>
  <c r="A74" i="678"/>
  <c r="A72" i="678"/>
  <c r="A70" i="678"/>
  <c r="B69" i="678"/>
  <c r="A69" i="678"/>
  <c r="B68" i="678"/>
  <c r="A68" i="678"/>
  <c r="B67" i="678"/>
  <c r="A67" i="678"/>
  <c r="B66" i="678"/>
  <c r="A66" i="678"/>
  <c r="B65" i="678"/>
  <c r="A65" i="678"/>
  <c r="B64" i="678"/>
  <c r="A64" i="678"/>
  <c r="B63" i="678"/>
  <c r="A63" i="678"/>
  <c r="E62" i="678"/>
  <c r="D62" i="678"/>
  <c r="B62" i="678"/>
  <c r="A62" i="678"/>
  <c r="A60" i="678"/>
  <c r="A58" i="678"/>
  <c r="B57" i="678"/>
  <c r="A57" i="678"/>
  <c r="B56" i="678"/>
  <c r="A56" i="678"/>
  <c r="B55" i="678"/>
  <c r="A55" i="678"/>
  <c r="E54" i="678"/>
  <c r="B54" i="678"/>
  <c r="A54" i="678"/>
  <c r="A52" i="678"/>
  <c r="B51" i="678"/>
  <c r="A51" i="678"/>
  <c r="B50" i="678"/>
  <c r="A50" i="678"/>
  <c r="B49" i="678"/>
  <c r="A49" i="678"/>
  <c r="B48" i="678"/>
  <c r="A48" i="678"/>
  <c r="B47" i="678"/>
  <c r="A47" i="678"/>
  <c r="B46" i="678"/>
  <c r="A46" i="678"/>
  <c r="B45" i="678"/>
  <c r="A45" i="678"/>
  <c r="B44" i="678"/>
  <c r="A44" i="678"/>
  <c r="E43" i="678"/>
  <c r="D43" i="678"/>
  <c r="B43" i="678"/>
  <c r="A43" i="678"/>
  <c r="A41" i="678"/>
  <c r="B40" i="678"/>
  <c r="A40" i="678"/>
  <c r="B39" i="678"/>
  <c r="B38" i="678"/>
  <c r="A38" i="678"/>
  <c r="B37" i="678"/>
  <c r="A37" i="678"/>
  <c r="E36" i="678"/>
  <c r="D36" i="678"/>
  <c r="B36" i="678"/>
  <c r="A36" i="678"/>
  <c r="A34" i="678"/>
  <c r="D33" i="678"/>
  <c r="B33" i="678"/>
  <c r="A33" i="678"/>
  <c r="D32" i="678"/>
  <c r="B32" i="678"/>
  <c r="A32" i="678"/>
  <c r="D31" i="678"/>
  <c r="B31" i="678"/>
  <c r="A31" i="678"/>
  <c r="D30" i="678"/>
  <c r="B30" i="678"/>
  <c r="A30" i="678"/>
  <c r="D29" i="678"/>
  <c r="B29" i="678"/>
  <c r="A29" i="678"/>
  <c r="D28" i="678"/>
  <c r="B28" i="678"/>
  <c r="A28" i="678"/>
  <c r="D27" i="678"/>
  <c r="B27" i="678"/>
  <c r="A27" i="678"/>
  <c r="D26" i="678"/>
  <c r="B26" i="678"/>
  <c r="A26" i="678"/>
  <c r="E25" i="678"/>
  <c r="D25" i="678"/>
  <c r="B25" i="678"/>
  <c r="A25" i="678"/>
  <c r="A23" i="678"/>
  <c r="A21" i="678"/>
  <c r="B20" i="678"/>
  <c r="A20" i="678"/>
  <c r="B19" i="678"/>
  <c r="A19" i="678"/>
  <c r="B18" i="678"/>
  <c r="A18" i="678"/>
  <c r="B17" i="678"/>
  <c r="A17" i="678"/>
  <c r="B16" i="678"/>
  <c r="A16" i="678"/>
  <c r="D15" i="678"/>
  <c r="E15" i="678" s="1"/>
  <c r="B15" i="678"/>
  <c r="A15" i="678"/>
  <c r="D14" i="678"/>
  <c r="B14" i="678"/>
  <c r="A14" i="678"/>
  <c r="B13" i="678"/>
  <c r="A13" i="678"/>
  <c r="E12" i="678"/>
  <c r="D12" i="678"/>
  <c r="B12" i="678"/>
  <c r="A12" i="678"/>
  <c r="A10" i="678"/>
  <c r="B8" i="678"/>
  <c r="A8" i="678"/>
  <c r="D84" i="678"/>
  <c r="B7" i="678"/>
  <c r="A7" i="678"/>
  <c r="E88" i="678"/>
  <c r="E89" i="678" s="1"/>
  <c r="E94" i="678" s="1"/>
  <c r="B6" i="678"/>
  <c r="A6" i="678"/>
  <c r="E5" i="678"/>
  <c r="B5" i="678"/>
  <c r="A5" i="678"/>
  <c r="B4" i="678"/>
  <c r="A4" i="678"/>
  <c r="A3" i="678"/>
  <c r="A1" i="678"/>
  <c r="A140" i="677"/>
  <c r="A139" i="677"/>
  <c r="A138" i="677"/>
  <c r="A137" i="677"/>
  <c r="B136" i="677"/>
  <c r="A136" i="677"/>
  <c r="A135" i="677"/>
  <c r="A134" i="677"/>
  <c r="A133" i="677"/>
  <c r="A132" i="677"/>
  <c r="A131" i="677"/>
  <c r="E130" i="677"/>
  <c r="A130" i="677"/>
  <c r="A128" i="677"/>
  <c r="A126" i="677"/>
  <c r="A125" i="677"/>
  <c r="B124" i="677"/>
  <c r="A124" i="677"/>
  <c r="C123" i="677"/>
  <c r="B123" i="677"/>
  <c r="A123" i="677"/>
  <c r="C122" i="677"/>
  <c r="B122" i="677"/>
  <c r="A122" i="677"/>
  <c r="D121" i="677"/>
  <c r="C121" i="677"/>
  <c r="B121" i="677"/>
  <c r="A121" i="677"/>
  <c r="B120" i="677"/>
  <c r="A120" i="677"/>
  <c r="B119" i="677"/>
  <c r="A119" i="677"/>
  <c r="E118" i="677"/>
  <c r="C118" i="677"/>
  <c r="B118" i="677"/>
  <c r="A118" i="677"/>
  <c r="A116" i="677"/>
  <c r="A114" i="677"/>
  <c r="B113" i="677"/>
  <c r="A113" i="677"/>
  <c r="B112" i="677"/>
  <c r="A112" i="677"/>
  <c r="B111" i="677"/>
  <c r="A111" i="677"/>
  <c r="B110" i="677"/>
  <c r="A110" i="677"/>
  <c r="B109" i="677"/>
  <c r="A109" i="677"/>
  <c r="E108" i="677"/>
  <c r="D108" i="677"/>
  <c r="B108" i="677"/>
  <c r="A108" i="677"/>
  <c r="A106" i="677"/>
  <c r="A104" i="677"/>
  <c r="B103" i="677"/>
  <c r="A103" i="677"/>
  <c r="B102" i="677"/>
  <c r="A102" i="677"/>
  <c r="B101" i="677"/>
  <c r="A101" i="677"/>
  <c r="E100" i="677"/>
  <c r="D100" i="677"/>
  <c r="B100" i="677"/>
  <c r="A100" i="677"/>
  <c r="A98" i="677"/>
  <c r="D97" i="677"/>
  <c r="B97" i="677"/>
  <c r="A97" i="677"/>
  <c r="E96" i="677"/>
  <c r="D96" i="677"/>
  <c r="B96" i="677"/>
  <c r="A96" i="677"/>
  <c r="E94" i="677"/>
  <c r="E102" i="677" s="1"/>
  <c r="A94" i="677"/>
  <c r="D93" i="677"/>
  <c r="B93" i="677"/>
  <c r="A93" i="677"/>
  <c r="E92" i="677"/>
  <c r="D92" i="677"/>
  <c r="B92" i="677"/>
  <c r="A92" i="677"/>
  <c r="A90" i="677"/>
  <c r="B89" i="677"/>
  <c r="A89" i="677"/>
  <c r="B88" i="677"/>
  <c r="A88" i="677"/>
  <c r="B87" i="677"/>
  <c r="A87" i="677"/>
  <c r="B86" i="677"/>
  <c r="A86" i="677"/>
  <c r="B85" i="677"/>
  <c r="A85" i="677"/>
  <c r="B84" i="677"/>
  <c r="A84" i="677"/>
  <c r="E83" i="677"/>
  <c r="D83" i="677"/>
  <c r="B83" i="677"/>
  <c r="A83" i="677"/>
  <c r="A81" i="677"/>
  <c r="A79" i="677"/>
  <c r="B78" i="677"/>
  <c r="A78" i="677"/>
  <c r="B77" i="677"/>
  <c r="A77" i="677"/>
  <c r="B76" i="677"/>
  <c r="A76" i="677"/>
  <c r="B75" i="677"/>
  <c r="A75" i="677"/>
  <c r="B74" i="677"/>
  <c r="A74" i="677"/>
  <c r="B73" i="677"/>
  <c r="A73" i="677"/>
  <c r="B72" i="677"/>
  <c r="A72" i="677"/>
  <c r="E71" i="677"/>
  <c r="D71" i="677"/>
  <c r="B71" i="677"/>
  <c r="A71" i="677"/>
  <c r="A69" i="677"/>
  <c r="A67" i="677"/>
  <c r="B66" i="677"/>
  <c r="A66" i="677"/>
  <c r="B65" i="677"/>
  <c r="A65" i="677"/>
  <c r="B64" i="677"/>
  <c r="A64" i="677"/>
  <c r="E63" i="677"/>
  <c r="B63" i="677"/>
  <c r="A63" i="677"/>
  <c r="A61" i="677"/>
  <c r="B60" i="677"/>
  <c r="A60" i="677"/>
  <c r="D59" i="677"/>
  <c r="B59" i="677"/>
  <c r="A59" i="677"/>
  <c r="B58" i="677"/>
  <c r="A58" i="677"/>
  <c r="B57" i="677"/>
  <c r="A57" i="677"/>
  <c r="B56" i="677"/>
  <c r="A56" i="677"/>
  <c r="B55" i="677"/>
  <c r="A55" i="677"/>
  <c r="B54" i="677"/>
  <c r="A54" i="677"/>
  <c r="B53" i="677"/>
  <c r="A53" i="677"/>
  <c r="E52" i="677"/>
  <c r="D52" i="677"/>
  <c r="B52" i="677"/>
  <c r="A52" i="677"/>
  <c r="A50" i="677"/>
  <c r="B49" i="677"/>
  <c r="A49" i="677"/>
  <c r="B48" i="677"/>
  <c r="B47" i="677"/>
  <c r="A47" i="677"/>
  <c r="B46" i="677"/>
  <c r="A46" i="677"/>
  <c r="E45" i="677"/>
  <c r="D45" i="677"/>
  <c r="B45" i="677"/>
  <c r="A45" i="677"/>
  <c r="A43" i="677"/>
  <c r="D42" i="677"/>
  <c r="B42" i="677"/>
  <c r="A42" i="677"/>
  <c r="D41" i="677"/>
  <c r="B41" i="677"/>
  <c r="A41" i="677"/>
  <c r="D40" i="677"/>
  <c r="B40" i="677"/>
  <c r="A40" i="677"/>
  <c r="D39" i="677"/>
  <c r="B39" i="677"/>
  <c r="A39" i="677"/>
  <c r="D38" i="677"/>
  <c r="B38" i="677"/>
  <c r="A38" i="677"/>
  <c r="D37" i="677"/>
  <c r="B37" i="677"/>
  <c r="A37" i="677"/>
  <c r="D36" i="677"/>
  <c r="B36" i="677"/>
  <c r="A36" i="677"/>
  <c r="D35" i="677"/>
  <c r="B35" i="677"/>
  <c r="A35" i="677"/>
  <c r="E34" i="677"/>
  <c r="D34" i="677"/>
  <c r="B34" i="677"/>
  <c r="A34" i="677"/>
  <c r="A32" i="677"/>
  <c r="A30" i="677"/>
  <c r="D29" i="677"/>
  <c r="B29" i="677"/>
  <c r="A29" i="677"/>
  <c r="D28" i="677"/>
  <c r="B28" i="677"/>
  <c r="A28" i="677"/>
  <c r="D27" i="677"/>
  <c r="H27" i="677" s="1"/>
  <c r="B27" i="677"/>
  <c r="A27" i="677"/>
  <c r="H26" i="677"/>
  <c r="E26" i="677"/>
  <c r="B26" i="677"/>
  <c r="A26" i="677"/>
  <c r="B25" i="677"/>
  <c r="A25" i="677"/>
  <c r="B24" i="677"/>
  <c r="A24" i="677"/>
  <c r="D23" i="677"/>
  <c r="H23" i="677" s="1"/>
  <c r="B23" i="677"/>
  <c r="A23" i="677"/>
  <c r="E22" i="677"/>
  <c r="I22" i="677" s="1"/>
  <c r="D22" i="677"/>
  <c r="B20" i="677"/>
  <c r="G17" i="677"/>
  <c r="G13" i="677"/>
  <c r="B12" i="677"/>
  <c r="A12" i="677"/>
  <c r="A10" i="677"/>
  <c r="B8" i="677"/>
  <c r="A8" i="677"/>
  <c r="B7" i="677"/>
  <c r="A7" i="677"/>
  <c r="B6" i="677"/>
  <c r="A6" i="677"/>
  <c r="E5" i="677"/>
  <c r="B5" i="677"/>
  <c r="A5" i="677"/>
  <c r="D25" i="677"/>
  <c r="B4" i="677"/>
  <c r="A4" i="677"/>
  <c r="A3" i="677"/>
  <c r="A1" i="677"/>
  <c r="A131" i="676"/>
  <c r="A130" i="676"/>
  <c r="A129" i="676"/>
  <c r="A128" i="676"/>
  <c r="B127" i="676"/>
  <c r="A127" i="676"/>
  <c r="A126" i="676"/>
  <c r="A125" i="676"/>
  <c r="A124" i="676"/>
  <c r="A123" i="676"/>
  <c r="A122" i="676"/>
  <c r="E121" i="676"/>
  <c r="A121" i="676"/>
  <c r="A119" i="676"/>
  <c r="A117" i="676"/>
  <c r="A116" i="676"/>
  <c r="B115" i="676"/>
  <c r="A115" i="676"/>
  <c r="C114" i="676"/>
  <c r="B114" i="676"/>
  <c r="A114" i="676"/>
  <c r="C113" i="676"/>
  <c r="B113" i="676"/>
  <c r="A113" i="676"/>
  <c r="D112" i="676"/>
  <c r="C112" i="676"/>
  <c r="B112" i="676"/>
  <c r="A112" i="676"/>
  <c r="B111" i="676"/>
  <c r="A111" i="676"/>
  <c r="B110" i="676"/>
  <c r="A110" i="676"/>
  <c r="C109" i="676"/>
  <c r="B109" i="676"/>
  <c r="A109" i="676"/>
  <c r="A107" i="676"/>
  <c r="A105" i="676"/>
  <c r="E104" i="676"/>
  <c r="B104" i="676"/>
  <c r="A104" i="676"/>
  <c r="B103" i="676"/>
  <c r="A103" i="676"/>
  <c r="B102" i="676"/>
  <c r="A102" i="676"/>
  <c r="B101" i="676"/>
  <c r="A101" i="676"/>
  <c r="B100" i="676"/>
  <c r="A100" i="676"/>
  <c r="E99" i="676"/>
  <c r="D99" i="676"/>
  <c r="B99" i="676"/>
  <c r="A99" i="676"/>
  <c r="A97" i="676"/>
  <c r="A95" i="676"/>
  <c r="B94" i="676"/>
  <c r="A94" i="676"/>
  <c r="B93" i="676"/>
  <c r="A93" i="676"/>
  <c r="B92" i="676"/>
  <c r="A92" i="676"/>
  <c r="E91" i="676"/>
  <c r="D91" i="676"/>
  <c r="B91" i="676"/>
  <c r="A91" i="676"/>
  <c r="A89" i="676"/>
  <c r="D88" i="676"/>
  <c r="B88" i="676"/>
  <c r="A88" i="676"/>
  <c r="E87" i="676"/>
  <c r="D87" i="676"/>
  <c r="B87" i="676"/>
  <c r="A87" i="676"/>
  <c r="A85" i="676"/>
  <c r="B84" i="676"/>
  <c r="A84" i="676"/>
  <c r="E83" i="676"/>
  <c r="D83" i="676"/>
  <c r="B83" i="676"/>
  <c r="A83" i="676"/>
  <c r="A81" i="676"/>
  <c r="B80" i="676"/>
  <c r="A80" i="676"/>
  <c r="B79" i="676"/>
  <c r="A79" i="676"/>
  <c r="B78" i="676"/>
  <c r="A78" i="676"/>
  <c r="B77" i="676"/>
  <c r="A77" i="676"/>
  <c r="B76" i="676"/>
  <c r="A76" i="676"/>
  <c r="B75" i="676"/>
  <c r="A75" i="676"/>
  <c r="E74" i="676"/>
  <c r="D74" i="676"/>
  <c r="B74" i="676"/>
  <c r="A74" i="676"/>
  <c r="A72" i="676"/>
  <c r="A70" i="676"/>
  <c r="B69" i="676"/>
  <c r="A69" i="676"/>
  <c r="B68" i="676"/>
  <c r="A68" i="676"/>
  <c r="B67" i="676"/>
  <c r="A67" i="676"/>
  <c r="B66" i="676"/>
  <c r="A66" i="676"/>
  <c r="B65" i="676"/>
  <c r="A65" i="676"/>
  <c r="B64" i="676"/>
  <c r="A64" i="676"/>
  <c r="B63" i="676"/>
  <c r="A63" i="676"/>
  <c r="E62" i="676"/>
  <c r="D62" i="676"/>
  <c r="B62" i="676"/>
  <c r="A62" i="676"/>
  <c r="A60" i="676"/>
  <c r="A58" i="676"/>
  <c r="B57" i="676"/>
  <c r="A57" i="676"/>
  <c r="B56" i="676"/>
  <c r="A56" i="676"/>
  <c r="B55" i="676"/>
  <c r="A55" i="676"/>
  <c r="E54" i="676"/>
  <c r="B54" i="676"/>
  <c r="A54" i="676"/>
  <c r="A52" i="676"/>
  <c r="B51" i="676"/>
  <c r="A51" i="676"/>
  <c r="B50" i="676"/>
  <c r="A50" i="676"/>
  <c r="B49" i="676"/>
  <c r="A49" i="676"/>
  <c r="B48" i="676"/>
  <c r="A48" i="676"/>
  <c r="B47" i="676"/>
  <c r="A47" i="676"/>
  <c r="B46" i="676"/>
  <c r="A46" i="676"/>
  <c r="B45" i="676"/>
  <c r="A45" i="676"/>
  <c r="B44" i="676"/>
  <c r="A44" i="676"/>
  <c r="E43" i="676"/>
  <c r="D43" i="676"/>
  <c r="B43" i="676"/>
  <c r="A43" i="676"/>
  <c r="A41" i="676"/>
  <c r="B40" i="676"/>
  <c r="A40" i="676"/>
  <c r="B39" i="676"/>
  <c r="B38" i="676"/>
  <c r="A38" i="676"/>
  <c r="B37" i="676"/>
  <c r="A37" i="676"/>
  <c r="E36" i="676"/>
  <c r="D36" i="676"/>
  <c r="B36" i="676"/>
  <c r="A36" i="676"/>
  <c r="A34" i="676"/>
  <c r="D33" i="676"/>
  <c r="B33" i="676"/>
  <c r="A33" i="676"/>
  <c r="D32" i="676"/>
  <c r="B32" i="676"/>
  <c r="A32" i="676"/>
  <c r="D31" i="676"/>
  <c r="B31" i="676"/>
  <c r="A31" i="676"/>
  <c r="D30" i="676"/>
  <c r="B30" i="676"/>
  <c r="A30" i="676"/>
  <c r="D29" i="676"/>
  <c r="B29" i="676"/>
  <c r="A29" i="676"/>
  <c r="D28" i="676"/>
  <c r="B28" i="676"/>
  <c r="A28" i="676"/>
  <c r="D27" i="676"/>
  <c r="B27" i="676"/>
  <c r="A27" i="676"/>
  <c r="D26" i="676"/>
  <c r="B26" i="676"/>
  <c r="A26" i="676"/>
  <c r="E25" i="676"/>
  <c r="D25" i="676"/>
  <c r="B25" i="676"/>
  <c r="A25" i="676"/>
  <c r="A23" i="676"/>
  <c r="A21" i="676"/>
  <c r="D20" i="676"/>
  <c r="B20" i="676"/>
  <c r="A20" i="676"/>
  <c r="D19" i="676"/>
  <c r="B19" i="676"/>
  <c r="A19" i="676"/>
  <c r="D18" i="676"/>
  <c r="B18" i="676"/>
  <c r="A18" i="676"/>
  <c r="B17" i="676"/>
  <c r="A17" i="676"/>
  <c r="B16" i="676"/>
  <c r="A16" i="676"/>
  <c r="B15" i="676"/>
  <c r="A15" i="676"/>
  <c r="B14" i="676"/>
  <c r="A14" i="676"/>
  <c r="B13" i="676"/>
  <c r="A13" i="676"/>
  <c r="E12" i="676"/>
  <c r="D12" i="676"/>
  <c r="B12" i="676"/>
  <c r="A12" i="676"/>
  <c r="A10" i="676"/>
  <c r="B8" i="676"/>
  <c r="A8" i="676"/>
  <c r="B7" i="676"/>
  <c r="A7" i="676"/>
  <c r="E88" i="676"/>
  <c r="E89" i="676" s="1"/>
  <c r="E94" i="676" s="1"/>
  <c r="B6" i="676"/>
  <c r="A6" i="676"/>
  <c r="E5" i="676"/>
  <c r="B5" i="676"/>
  <c r="A5" i="676"/>
  <c r="B4" i="676"/>
  <c r="A4" i="676"/>
  <c r="A3" i="676"/>
  <c r="A1" i="676"/>
  <c r="A140" i="675"/>
  <c r="A139" i="675"/>
  <c r="A138" i="675"/>
  <c r="A137" i="675"/>
  <c r="B136" i="675"/>
  <c r="A136" i="675"/>
  <c r="A135" i="675"/>
  <c r="A134" i="675"/>
  <c r="A133" i="675"/>
  <c r="A132" i="675"/>
  <c r="A131" i="675"/>
  <c r="E130" i="675"/>
  <c r="A130" i="675"/>
  <c r="A128" i="675"/>
  <c r="A126" i="675"/>
  <c r="A125" i="675"/>
  <c r="B124" i="675"/>
  <c r="A124" i="675"/>
  <c r="C123" i="675"/>
  <c r="B123" i="675"/>
  <c r="A123" i="675"/>
  <c r="C122" i="675"/>
  <c r="B122" i="675"/>
  <c r="A122" i="675"/>
  <c r="D121" i="675"/>
  <c r="C121" i="675"/>
  <c r="B121" i="675"/>
  <c r="A121" i="675"/>
  <c r="B120" i="675"/>
  <c r="A120" i="675"/>
  <c r="B119" i="675"/>
  <c r="A119" i="675"/>
  <c r="E118" i="675"/>
  <c r="C118" i="675"/>
  <c r="B118" i="675"/>
  <c r="A118" i="675"/>
  <c r="A116" i="675"/>
  <c r="A114" i="675"/>
  <c r="B113" i="675"/>
  <c r="A113" i="675"/>
  <c r="B112" i="675"/>
  <c r="A112" i="675"/>
  <c r="B111" i="675"/>
  <c r="A111" i="675"/>
  <c r="B110" i="675"/>
  <c r="A110" i="675"/>
  <c r="B109" i="675"/>
  <c r="A109" i="675"/>
  <c r="E108" i="675"/>
  <c r="D108" i="675"/>
  <c r="B108" i="675"/>
  <c r="A108" i="675"/>
  <c r="A106" i="675"/>
  <c r="A104" i="675"/>
  <c r="B103" i="675"/>
  <c r="A103" i="675"/>
  <c r="B102" i="675"/>
  <c r="A102" i="675"/>
  <c r="B101" i="675"/>
  <c r="A101" i="675"/>
  <c r="E100" i="675"/>
  <c r="D100" i="675"/>
  <c r="B100" i="675"/>
  <c r="A100" i="675"/>
  <c r="A98" i="675"/>
  <c r="D97" i="675"/>
  <c r="B97" i="675"/>
  <c r="A97" i="675"/>
  <c r="E96" i="675"/>
  <c r="D96" i="675"/>
  <c r="B96" i="675"/>
  <c r="A96" i="675"/>
  <c r="E94" i="675"/>
  <c r="E102" i="675" s="1"/>
  <c r="A94" i="675"/>
  <c r="D93" i="675"/>
  <c r="B93" i="675"/>
  <c r="A93" i="675"/>
  <c r="E92" i="675"/>
  <c r="D92" i="675"/>
  <c r="B92" i="675"/>
  <c r="A92" i="675"/>
  <c r="A90" i="675"/>
  <c r="B89" i="675"/>
  <c r="A89" i="675"/>
  <c r="B88" i="675"/>
  <c r="A88" i="675"/>
  <c r="B87" i="675"/>
  <c r="A87" i="675"/>
  <c r="B86" i="675"/>
  <c r="A86" i="675"/>
  <c r="B85" i="675"/>
  <c r="A85" i="675"/>
  <c r="B84" i="675"/>
  <c r="A84" i="675"/>
  <c r="E83" i="675"/>
  <c r="D83" i="675"/>
  <c r="B83" i="675"/>
  <c r="A83" i="675"/>
  <c r="A81" i="675"/>
  <c r="A79" i="675"/>
  <c r="B78" i="675"/>
  <c r="A78" i="675"/>
  <c r="B77" i="675"/>
  <c r="A77" i="675"/>
  <c r="B76" i="675"/>
  <c r="A76" i="675"/>
  <c r="B75" i="675"/>
  <c r="A75" i="675"/>
  <c r="B74" i="675"/>
  <c r="A74" i="675"/>
  <c r="B73" i="675"/>
  <c r="A73" i="675"/>
  <c r="B72" i="675"/>
  <c r="A72" i="675"/>
  <c r="E71" i="675"/>
  <c r="D71" i="675"/>
  <c r="B71" i="675"/>
  <c r="A71" i="675"/>
  <c r="A69" i="675"/>
  <c r="A67" i="675"/>
  <c r="B66" i="675"/>
  <c r="A66" i="675"/>
  <c r="B65" i="675"/>
  <c r="A65" i="675"/>
  <c r="B64" i="675"/>
  <c r="A64" i="675"/>
  <c r="E63" i="675"/>
  <c r="B63" i="675"/>
  <c r="A63" i="675"/>
  <c r="A61" i="675"/>
  <c r="B60" i="675"/>
  <c r="A60" i="675"/>
  <c r="D59" i="675"/>
  <c r="B59" i="675"/>
  <c r="A59" i="675"/>
  <c r="B58" i="675"/>
  <c r="A58" i="675"/>
  <c r="B57" i="675"/>
  <c r="A57" i="675"/>
  <c r="B56" i="675"/>
  <c r="A56" i="675"/>
  <c r="B55" i="675"/>
  <c r="A55" i="675"/>
  <c r="B54" i="675"/>
  <c r="A54" i="675"/>
  <c r="B53" i="675"/>
  <c r="A53" i="675"/>
  <c r="E52" i="675"/>
  <c r="D52" i="675"/>
  <c r="B52" i="675"/>
  <c r="A52" i="675"/>
  <c r="A50" i="675"/>
  <c r="B49" i="675"/>
  <c r="A49" i="675"/>
  <c r="B48" i="675"/>
  <c r="B47" i="675"/>
  <c r="A47" i="675"/>
  <c r="B46" i="675"/>
  <c r="A46" i="675"/>
  <c r="E45" i="675"/>
  <c r="D45" i="675"/>
  <c r="B45" i="675"/>
  <c r="A45" i="675"/>
  <c r="A43" i="675"/>
  <c r="D42" i="675"/>
  <c r="B42" i="675"/>
  <c r="A42" i="675"/>
  <c r="D41" i="675"/>
  <c r="B41" i="675"/>
  <c r="A41" i="675"/>
  <c r="D40" i="675"/>
  <c r="B40" i="675"/>
  <c r="A40" i="675"/>
  <c r="D39" i="675"/>
  <c r="B39" i="675"/>
  <c r="A39" i="675"/>
  <c r="D38" i="675"/>
  <c r="B38" i="675"/>
  <c r="A38" i="675"/>
  <c r="D37" i="675"/>
  <c r="B37" i="675"/>
  <c r="A37" i="675"/>
  <c r="D36" i="675"/>
  <c r="B36" i="675"/>
  <c r="A36" i="675"/>
  <c r="D35" i="675"/>
  <c r="B35" i="675"/>
  <c r="A35" i="675"/>
  <c r="E34" i="675"/>
  <c r="D34" i="675"/>
  <c r="B34" i="675"/>
  <c r="A34" i="675"/>
  <c r="A32" i="675"/>
  <c r="A30" i="675"/>
  <c r="D29" i="675"/>
  <c r="H29" i="675" s="1"/>
  <c r="B29" i="675"/>
  <c r="A29" i="675"/>
  <c r="D28" i="675"/>
  <c r="B28" i="675"/>
  <c r="A28" i="675"/>
  <c r="D27" i="675"/>
  <c r="B27" i="675"/>
  <c r="A27" i="675"/>
  <c r="H26" i="675"/>
  <c r="E26" i="675"/>
  <c r="B26" i="675"/>
  <c r="A26" i="675"/>
  <c r="B25" i="675"/>
  <c r="A25" i="675"/>
  <c r="B24" i="675"/>
  <c r="A24" i="675"/>
  <c r="D23" i="675"/>
  <c r="H23" i="675" s="1"/>
  <c r="B23" i="675"/>
  <c r="A23" i="675"/>
  <c r="E22" i="675"/>
  <c r="I22" i="675" s="1"/>
  <c r="D22" i="675"/>
  <c r="B20" i="675"/>
  <c r="G17" i="675"/>
  <c r="G13" i="675"/>
  <c r="B12" i="675"/>
  <c r="A12" i="675"/>
  <c r="A10" i="675"/>
  <c r="B8" i="675"/>
  <c r="A8" i="675"/>
  <c r="B7" i="675"/>
  <c r="A7" i="675"/>
  <c r="B6" i="675"/>
  <c r="A6" i="675"/>
  <c r="E5" i="675"/>
  <c r="B5" i="675"/>
  <c r="A5" i="675"/>
  <c r="C124" i="675"/>
  <c r="B4" i="675"/>
  <c r="A4" i="675"/>
  <c r="A3" i="675"/>
  <c r="A1" i="675"/>
  <c r="A131" i="674"/>
  <c r="A130" i="674"/>
  <c r="A129" i="674"/>
  <c r="A128" i="674"/>
  <c r="B127" i="674"/>
  <c r="A127" i="674"/>
  <c r="A126" i="674"/>
  <c r="A125" i="674"/>
  <c r="A124" i="674"/>
  <c r="A123" i="674"/>
  <c r="A122" i="674"/>
  <c r="E121" i="674"/>
  <c r="A121" i="674"/>
  <c r="A119" i="674"/>
  <c r="A117" i="674"/>
  <c r="A116" i="674"/>
  <c r="B115" i="674"/>
  <c r="A115" i="674"/>
  <c r="C114" i="674"/>
  <c r="B114" i="674"/>
  <c r="A114" i="674"/>
  <c r="C113" i="674"/>
  <c r="B113" i="674"/>
  <c r="A113" i="674"/>
  <c r="D112" i="674"/>
  <c r="C112" i="674"/>
  <c r="B112" i="674"/>
  <c r="A112" i="674"/>
  <c r="B111" i="674"/>
  <c r="A111" i="674"/>
  <c r="B110" i="674"/>
  <c r="A110" i="674"/>
  <c r="C109" i="674"/>
  <c r="B109" i="674"/>
  <c r="A109" i="674"/>
  <c r="A107" i="674"/>
  <c r="A105" i="674"/>
  <c r="E104" i="674"/>
  <c r="B104" i="674"/>
  <c r="A104" i="674"/>
  <c r="D103" i="674"/>
  <c r="E103" i="674" s="1"/>
  <c r="B103" i="674"/>
  <c r="A103" i="674"/>
  <c r="D102" i="674"/>
  <c r="E102" i="674" s="1"/>
  <c r="B102" i="674"/>
  <c r="A102" i="674"/>
  <c r="D101" i="674"/>
  <c r="E101" i="674" s="1"/>
  <c r="B101" i="674"/>
  <c r="A101" i="674"/>
  <c r="B100" i="674"/>
  <c r="A100" i="674"/>
  <c r="E99" i="674"/>
  <c r="D99" i="674"/>
  <c r="B99" i="674"/>
  <c r="A99" i="674"/>
  <c r="A97" i="674"/>
  <c r="A95" i="674"/>
  <c r="B94" i="674"/>
  <c r="A94" i="674"/>
  <c r="B93" i="674"/>
  <c r="A93" i="674"/>
  <c r="B92" i="674"/>
  <c r="A92" i="674"/>
  <c r="E91" i="674"/>
  <c r="D91" i="674"/>
  <c r="B91" i="674"/>
  <c r="A91" i="674"/>
  <c r="A89" i="674"/>
  <c r="D88" i="674"/>
  <c r="B88" i="674"/>
  <c r="A88" i="674"/>
  <c r="E87" i="674"/>
  <c r="D87" i="674"/>
  <c r="B87" i="674"/>
  <c r="A87" i="674"/>
  <c r="A85" i="674"/>
  <c r="B84" i="674"/>
  <c r="A84" i="674"/>
  <c r="E83" i="674"/>
  <c r="D83" i="674"/>
  <c r="B83" i="674"/>
  <c r="A83" i="674"/>
  <c r="A81" i="674"/>
  <c r="B80" i="674"/>
  <c r="A80" i="674"/>
  <c r="B79" i="674"/>
  <c r="A79" i="674"/>
  <c r="B78" i="674"/>
  <c r="A78" i="674"/>
  <c r="B77" i="674"/>
  <c r="A77" i="674"/>
  <c r="B76" i="674"/>
  <c r="A76" i="674"/>
  <c r="B75" i="674"/>
  <c r="A75" i="674"/>
  <c r="E74" i="674"/>
  <c r="D74" i="674"/>
  <c r="B74" i="674"/>
  <c r="A74" i="674"/>
  <c r="A72" i="674"/>
  <c r="A70" i="674"/>
  <c r="B69" i="674"/>
  <c r="A69" i="674"/>
  <c r="B68" i="674"/>
  <c r="A68" i="674"/>
  <c r="B67" i="674"/>
  <c r="A67" i="674"/>
  <c r="B66" i="674"/>
  <c r="A66" i="674"/>
  <c r="B65" i="674"/>
  <c r="A65" i="674"/>
  <c r="B64" i="674"/>
  <c r="A64" i="674"/>
  <c r="B63" i="674"/>
  <c r="A63" i="674"/>
  <c r="E62" i="674"/>
  <c r="D62" i="674"/>
  <c r="B62" i="674"/>
  <c r="A62" i="674"/>
  <c r="A60" i="674"/>
  <c r="A58" i="674"/>
  <c r="B57" i="674"/>
  <c r="A57" i="674"/>
  <c r="B56" i="674"/>
  <c r="A56" i="674"/>
  <c r="B55" i="674"/>
  <c r="A55" i="674"/>
  <c r="E54" i="674"/>
  <c r="B54" i="674"/>
  <c r="A54" i="674"/>
  <c r="A52" i="674"/>
  <c r="B51" i="674"/>
  <c r="A51" i="674"/>
  <c r="B50" i="674"/>
  <c r="A50" i="674"/>
  <c r="B49" i="674"/>
  <c r="A49" i="674"/>
  <c r="B48" i="674"/>
  <c r="A48" i="674"/>
  <c r="B47" i="674"/>
  <c r="A47" i="674"/>
  <c r="B46" i="674"/>
  <c r="A46" i="674"/>
  <c r="B45" i="674"/>
  <c r="A45" i="674"/>
  <c r="B44" i="674"/>
  <c r="A44" i="674"/>
  <c r="E43" i="674"/>
  <c r="D43" i="674"/>
  <c r="B43" i="674"/>
  <c r="A43" i="674"/>
  <c r="A41" i="674"/>
  <c r="B40" i="674"/>
  <c r="A40" i="674"/>
  <c r="B39" i="674"/>
  <c r="B38" i="674"/>
  <c r="A38" i="674"/>
  <c r="B37" i="674"/>
  <c r="A37" i="674"/>
  <c r="E36" i="674"/>
  <c r="D36" i="674"/>
  <c r="B36" i="674"/>
  <c r="A36" i="674"/>
  <c r="A34" i="674"/>
  <c r="D33" i="674"/>
  <c r="B33" i="674"/>
  <c r="A33" i="674"/>
  <c r="D32" i="674"/>
  <c r="B32" i="674"/>
  <c r="A32" i="674"/>
  <c r="D31" i="674"/>
  <c r="B31" i="674"/>
  <c r="A31" i="674"/>
  <c r="D30" i="674"/>
  <c r="B30" i="674"/>
  <c r="A30" i="674"/>
  <c r="D29" i="674"/>
  <c r="B29" i="674"/>
  <c r="A29" i="674"/>
  <c r="D28" i="674"/>
  <c r="B28" i="674"/>
  <c r="A28" i="674"/>
  <c r="D27" i="674"/>
  <c r="B27" i="674"/>
  <c r="A27" i="674"/>
  <c r="D26" i="674"/>
  <c r="B26" i="674"/>
  <c r="A26" i="674"/>
  <c r="E25" i="674"/>
  <c r="D25" i="674"/>
  <c r="B25" i="674"/>
  <c r="A25" i="674"/>
  <c r="A23" i="674"/>
  <c r="A21" i="674"/>
  <c r="B20" i="674"/>
  <c r="A20" i="674"/>
  <c r="B19" i="674"/>
  <c r="A19" i="674"/>
  <c r="B18" i="674"/>
  <c r="A18" i="674"/>
  <c r="B17" i="674"/>
  <c r="A17" i="674"/>
  <c r="B16" i="674"/>
  <c r="A16" i="674"/>
  <c r="B15" i="674"/>
  <c r="A15" i="674"/>
  <c r="B14" i="674"/>
  <c r="A14" i="674"/>
  <c r="B13" i="674"/>
  <c r="A13" i="674"/>
  <c r="E12" i="674"/>
  <c r="D12" i="674"/>
  <c r="B12" i="674"/>
  <c r="A12" i="674"/>
  <c r="A10" i="674"/>
  <c r="B8" i="674"/>
  <c r="A8" i="674"/>
  <c r="B7" i="674"/>
  <c r="A7" i="674"/>
  <c r="E88" i="674"/>
  <c r="E89" i="674" s="1"/>
  <c r="E94" i="674" s="1"/>
  <c r="B6" i="674"/>
  <c r="A6" i="674"/>
  <c r="E5" i="674"/>
  <c r="B5" i="674"/>
  <c r="A5" i="674"/>
  <c r="B4" i="674"/>
  <c r="A4" i="674"/>
  <c r="A3" i="674"/>
  <c r="A1" i="674"/>
  <c r="A140" i="673"/>
  <c r="A139" i="673"/>
  <c r="A138" i="673"/>
  <c r="A137" i="673"/>
  <c r="B136" i="673"/>
  <c r="A136" i="673"/>
  <c r="A135" i="673"/>
  <c r="A134" i="673"/>
  <c r="A133" i="673"/>
  <c r="A132" i="673"/>
  <c r="A131" i="673"/>
  <c r="E130" i="673"/>
  <c r="A130" i="673"/>
  <c r="A128" i="673"/>
  <c r="A126" i="673"/>
  <c r="A125" i="673"/>
  <c r="B124" i="673"/>
  <c r="A124" i="673"/>
  <c r="C123" i="673"/>
  <c r="B123" i="673"/>
  <c r="A123" i="673"/>
  <c r="C122" i="673"/>
  <c r="B122" i="673"/>
  <c r="A122" i="673"/>
  <c r="D121" i="673"/>
  <c r="C121" i="673"/>
  <c r="B121" i="673"/>
  <c r="A121" i="673"/>
  <c r="B120" i="673"/>
  <c r="A120" i="673"/>
  <c r="B119" i="673"/>
  <c r="A119" i="673"/>
  <c r="E118" i="673"/>
  <c r="C118" i="673"/>
  <c r="B118" i="673"/>
  <c r="A118" i="673"/>
  <c r="A116" i="673"/>
  <c r="A114" i="673"/>
  <c r="B113" i="673"/>
  <c r="A113" i="673"/>
  <c r="B112" i="673"/>
  <c r="A112" i="673"/>
  <c r="B111" i="673"/>
  <c r="A111" i="673"/>
  <c r="B110" i="673"/>
  <c r="A110" i="673"/>
  <c r="B109" i="673"/>
  <c r="A109" i="673"/>
  <c r="E108" i="673"/>
  <c r="D108" i="673"/>
  <c r="B108" i="673"/>
  <c r="A108" i="673"/>
  <c r="A106" i="673"/>
  <c r="A104" i="673"/>
  <c r="B103" i="673"/>
  <c r="A103" i="673"/>
  <c r="B102" i="673"/>
  <c r="A102" i="673"/>
  <c r="B101" i="673"/>
  <c r="A101" i="673"/>
  <c r="E100" i="673"/>
  <c r="D100" i="673"/>
  <c r="B100" i="673"/>
  <c r="A100" i="673"/>
  <c r="A98" i="673"/>
  <c r="D97" i="673"/>
  <c r="B97" i="673"/>
  <c r="A97" i="673"/>
  <c r="E96" i="673"/>
  <c r="D96" i="673"/>
  <c r="B96" i="673"/>
  <c r="A96" i="673"/>
  <c r="E94" i="673"/>
  <c r="E102" i="673" s="1"/>
  <c r="A94" i="673"/>
  <c r="D93" i="673"/>
  <c r="B93" i="673"/>
  <c r="A93" i="673"/>
  <c r="E92" i="673"/>
  <c r="D92" i="673"/>
  <c r="B92" i="673"/>
  <c r="A92" i="673"/>
  <c r="A90" i="673"/>
  <c r="B89" i="673"/>
  <c r="A89" i="673"/>
  <c r="B88" i="673"/>
  <c r="A88" i="673"/>
  <c r="B87" i="673"/>
  <c r="A87" i="673"/>
  <c r="B86" i="673"/>
  <c r="A86" i="673"/>
  <c r="B85" i="673"/>
  <c r="A85" i="673"/>
  <c r="B84" i="673"/>
  <c r="A84" i="673"/>
  <c r="E83" i="673"/>
  <c r="D83" i="673"/>
  <c r="B83" i="673"/>
  <c r="A83" i="673"/>
  <c r="A81" i="673"/>
  <c r="A79" i="673"/>
  <c r="B78" i="673"/>
  <c r="A78" i="673"/>
  <c r="B77" i="673"/>
  <c r="A77" i="673"/>
  <c r="B76" i="673"/>
  <c r="A76" i="673"/>
  <c r="B75" i="673"/>
  <c r="A75" i="673"/>
  <c r="B74" i="673"/>
  <c r="A74" i="673"/>
  <c r="B73" i="673"/>
  <c r="A73" i="673"/>
  <c r="B72" i="673"/>
  <c r="A72" i="673"/>
  <c r="E71" i="673"/>
  <c r="D71" i="673"/>
  <c r="B71" i="673"/>
  <c r="A71" i="673"/>
  <c r="A69" i="673"/>
  <c r="A67" i="673"/>
  <c r="B66" i="673"/>
  <c r="A66" i="673"/>
  <c r="B65" i="673"/>
  <c r="A65" i="673"/>
  <c r="B64" i="673"/>
  <c r="A64" i="673"/>
  <c r="E63" i="673"/>
  <c r="B63" i="673"/>
  <c r="A63" i="673"/>
  <c r="A61" i="673"/>
  <c r="B60" i="673"/>
  <c r="A60" i="673"/>
  <c r="D59" i="673"/>
  <c r="B59" i="673"/>
  <c r="A59" i="673"/>
  <c r="B58" i="673"/>
  <c r="A58" i="673"/>
  <c r="B57" i="673"/>
  <c r="A57" i="673"/>
  <c r="B56" i="673"/>
  <c r="A56" i="673"/>
  <c r="B55" i="673"/>
  <c r="A55" i="673"/>
  <c r="B54" i="673"/>
  <c r="A54" i="673"/>
  <c r="B53" i="673"/>
  <c r="A53" i="673"/>
  <c r="E52" i="673"/>
  <c r="D52" i="673"/>
  <c r="B52" i="673"/>
  <c r="A52" i="673"/>
  <c r="A50" i="673"/>
  <c r="B49" i="673"/>
  <c r="A49" i="673"/>
  <c r="B48" i="673"/>
  <c r="B47" i="673"/>
  <c r="A47" i="673"/>
  <c r="B46" i="673"/>
  <c r="A46" i="673"/>
  <c r="E45" i="673"/>
  <c r="D45" i="673"/>
  <c r="B45" i="673"/>
  <c r="A45" i="673"/>
  <c r="A43" i="673"/>
  <c r="D42" i="673"/>
  <c r="B42" i="673"/>
  <c r="A42" i="673"/>
  <c r="D41" i="673"/>
  <c r="B41" i="673"/>
  <c r="A41" i="673"/>
  <c r="D40" i="673"/>
  <c r="B40" i="673"/>
  <c r="A40" i="673"/>
  <c r="D39" i="673"/>
  <c r="B39" i="673"/>
  <c r="A39" i="673"/>
  <c r="D38" i="673"/>
  <c r="B38" i="673"/>
  <c r="A38" i="673"/>
  <c r="D37" i="673"/>
  <c r="B37" i="673"/>
  <c r="A37" i="673"/>
  <c r="D36" i="673"/>
  <c r="B36" i="673"/>
  <c r="A36" i="673"/>
  <c r="D35" i="673"/>
  <c r="B35" i="673"/>
  <c r="A35" i="673"/>
  <c r="E34" i="673"/>
  <c r="D34" i="673"/>
  <c r="B34" i="673"/>
  <c r="A34" i="673"/>
  <c r="A32" i="673"/>
  <c r="A30" i="673"/>
  <c r="D29" i="673"/>
  <c r="H29" i="673" s="1"/>
  <c r="B29" i="673"/>
  <c r="A29" i="673"/>
  <c r="D28" i="673"/>
  <c r="B28" i="673"/>
  <c r="A28" i="673"/>
  <c r="D27" i="673"/>
  <c r="B27" i="673"/>
  <c r="A27" i="673"/>
  <c r="H26" i="673"/>
  <c r="E26" i="673"/>
  <c r="B26" i="673"/>
  <c r="A26" i="673"/>
  <c r="B25" i="673"/>
  <c r="A25" i="673"/>
  <c r="B24" i="673"/>
  <c r="A24" i="673"/>
  <c r="D23" i="673"/>
  <c r="B23" i="673"/>
  <c r="A23" i="673"/>
  <c r="E22" i="673"/>
  <c r="D22" i="673"/>
  <c r="B20" i="673"/>
  <c r="G17" i="673"/>
  <c r="G13" i="673"/>
  <c r="B12" i="673"/>
  <c r="A12" i="673"/>
  <c r="A10" i="673"/>
  <c r="B8" i="673"/>
  <c r="A8" i="673"/>
  <c r="B7" i="673"/>
  <c r="A7" i="673"/>
  <c r="B6" i="673"/>
  <c r="A6" i="673"/>
  <c r="E5" i="673"/>
  <c r="B5" i="673"/>
  <c r="A5" i="673"/>
  <c r="B4" i="673"/>
  <c r="A4" i="673"/>
  <c r="A3" i="673"/>
  <c r="A1" i="673"/>
  <c r="A131" i="672"/>
  <c r="A130" i="672"/>
  <c r="A129" i="672"/>
  <c r="A128" i="672"/>
  <c r="B127" i="672"/>
  <c r="A127" i="672"/>
  <c r="A126" i="672"/>
  <c r="A125" i="672"/>
  <c r="A124" i="672"/>
  <c r="A123" i="672"/>
  <c r="A122" i="672"/>
  <c r="E121" i="672"/>
  <c r="A121" i="672"/>
  <c r="A119" i="672"/>
  <c r="A117" i="672"/>
  <c r="A116" i="672"/>
  <c r="B115" i="672"/>
  <c r="A115" i="672"/>
  <c r="C114" i="672"/>
  <c r="B114" i="672"/>
  <c r="A114" i="672"/>
  <c r="C113" i="672"/>
  <c r="B113" i="672"/>
  <c r="A113" i="672"/>
  <c r="D112" i="672"/>
  <c r="C112" i="672"/>
  <c r="B112" i="672"/>
  <c r="A112" i="672"/>
  <c r="B111" i="672"/>
  <c r="A111" i="672"/>
  <c r="B110" i="672"/>
  <c r="A110" i="672"/>
  <c r="C109" i="672"/>
  <c r="B109" i="672"/>
  <c r="A109" i="672"/>
  <c r="A107" i="672"/>
  <c r="A105" i="672"/>
  <c r="E104" i="672"/>
  <c r="B104" i="672"/>
  <c r="A104" i="672"/>
  <c r="D103" i="672"/>
  <c r="E103" i="672" s="1"/>
  <c r="B103" i="672"/>
  <c r="A103" i="672"/>
  <c r="D102" i="672"/>
  <c r="E102" i="672" s="1"/>
  <c r="B102" i="672"/>
  <c r="A102" i="672"/>
  <c r="D101" i="672"/>
  <c r="E101" i="672" s="1"/>
  <c r="B101" i="672"/>
  <c r="A101" i="672"/>
  <c r="B100" i="672"/>
  <c r="A100" i="672"/>
  <c r="E99" i="672"/>
  <c r="D99" i="672"/>
  <c r="B99" i="672"/>
  <c r="A99" i="672"/>
  <c r="A97" i="672"/>
  <c r="A95" i="672"/>
  <c r="B94" i="672"/>
  <c r="A94" i="672"/>
  <c r="B93" i="672"/>
  <c r="A93" i="672"/>
  <c r="B92" i="672"/>
  <c r="A92" i="672"/>
  <c r="E91" i="672"/>
  <c r="D91" i="672"/>
  <c r="B91" i="672"/>
  <c r="A91" i="672"/>
  <c r="A89" i="672"/>
  <c r="D88" i="672"/>
  <c r="B88" i="672"/>
  <c r="A88" i="672"/>
  <c r="E87" i="672"/>
  <c r="D87" i="672"/>
  <c r="B87" i="672"/>
  <c r="A87" i="672"/>
  <c r="A85" i="672"/>
  <c r="B84" i="672"/>
  <c r="A84" i="672"/>
  <c r="E83" i="672"/>
  <c r="D83" i="672"/>
  <c r="B83" i="672"/>
  <c r="A83" i="672"/>
  <c r="A81" i="672"/>
  <c r="B80" i="672"/>
  <c r="A80" i="672"/>
  <c r="B79" i="672"/>
  <c r="A79" i="672"/>
  <c r="B78" i="672"/>
  <c r="A78" i="672"/>
  <c r="B77" i="672"/>
  <c r="A77" i="672"/>
  <c r="B76" i="672"/>
  <c r="A76" i="672"/>
  <c r="B75" i="672"/>
  <c r="A75" i="672"/>
  <c r="E74" i="672"/>
  <c r="D74" i="672"/>
  <c r="B74" i="672"/>
  <c r="A74" i="672"/>
  <c r="A72" i="672"/>
  <c r="A70" i="672"/>
  <c r="B69" i="672"/>
  <c r="A69" i="672"/>
  <c r="B68" i="672"/>
  <c r="A68" i="672"/>
  <c r="B67" i="672"/>
  <c r="A67" i="672"/>
  <c r="B66" i="672"/>
  <c r="A66" i="672"/>
  <c r="B65" i="672"/>
  <c r="A65" i="672"/>
  <c r="B64" i="672"/>
  <c r="A64" i="672"/>
  <c r="B63" i="672"/>
  <c r="A63" i="672"/>
  <c r="E62" i="672"/>
  <c r="D62" i="672"/>
  <c r="B62" i="672"/>
  <c r="A62" i="672"/>
  <c r="A60" i="672"/>
  <c r="A58" i="672"/>
  <c r="B57" i="672"/>
  <c r="A57" i="672"/>
  <c r="B56" i="672"/>
  <c r="A56" i="672"/>
  <c r="B55" i="672"/>
  <c r="A55" i="672"/>
  <c r="E54" i="672"/>
  <c r="B54" i="672"/>
  <c r="A54" i="672"/>
  <c r="A52" i="672"/>
  <c r="B51" i="672"/>
  <c r="A51" i="672"/>
  <c r="B50" i="672"/>
  <c r="A50" i="672"/>
  <c r="B49" i="672"/>
  <c r="A49" i="672"/>
  <c r="B48" i="672"/>
  <c r="A48" i="672"/>
  <c r="B47" i="672"/>
  <c r="A47" i="672"/>
  <c r="B46" i="672"/>
  <c r="A46" i="672"/>
  <c r="B45" i="672"/>
  <c r="A45" i="672"/>
  <c r="B44" i="672"/>
  <c r="A44" i="672"/>
  <c r="E43" i="672"/>
  <c r="D43" i="672"/>
  <c r="B43" i="672"/>
  <c r="A43" i="672"/>
  <c r="A41" i="672"/>
  <c r="B40" i="672"/>
  <c r="A40" i="672"/>
  <c r="B39" i="672"/>
  <c r="B38" i="672"/>
  <c r="A38" i="672"/>
  <c r="B37" i="672"/>
  <c r="A37" i="672"/>
  <c r="E36" i="672"/>
  <c r="D36" i="672"/>
  <c r="B36" i="672"/>
  <c r="A36" i="672"/>
  <c r="A34" i="672"/>
  <c r="D33" i="672"/>
  <c r="B33" i="672"/>
  <c r="A33" i="672"/>
  <c r="D32" i="672"/>
  <c r="B32" i="672"/>
  <c r="A32" i="672"/>
  <c r="D31" i="672"/>
  <c r="B31" i="672"/>
  <c r="A31" i="672"/>
  <c r="D30" i="672"/>
  <c r="B30" i="672"/>
  <c r="A30" i="672"/>
  <c r="D29" i="672"/>
  <c r="B29" i="672"/>
  <c r="A29" i="672"/>
  <c r="D28" i="672"/>
  <c r="B28" i="672"/>
  <c r="A28" i="672"/>
  <c r="D27" i="672"/>
  <c r="B27" i="672"/>
  <c r="A27" i="672"/>
  <c r="D26" i="672"/>
  <c r="B26" i="672"/>
  <c r="A26" i="672"/>
  <c r="E25" i="672"/>
  <c r="D25" i="672"/>
  <c r="B25" i="672"/>
  <c r="A25" i="672"/>
  <c r="A23" i="672"/>
  <c r="A21" i="672"/>
  <c r="B20" i="672"/>
  <c r="A20" i="672"/>
  <c r="B19" i="672"/>
  <c r="A19" i="672"/>
  <c r="B18" i="672"/>
  <c r="A18" i="672"/>
  <c r="B17" i="672"/>
  <c r="A17" i="672"/>
  <c r="B16" i="672"/>
  <c r="A16" i="672"/>
  <c r="B15" i="672"/>
  <c r="A15" i="672"/>
  <c r="B14" i="672"/>
  <c r="A14" i="672"/>
  <c r="B13" i="672"/>
  <c r="A13" i="672"/>
  <c r="E12" i="672"/>
  <c r="D12" i="672"/>
  <c r="B12" i="672"/>
  <c r="A12" i="672"/>
  <c r="A10" i="672"/>
  <c r="B8" i="672"/>
  <c r="A8" i="672"/>
  <c r="B7" i="672"/>
  <c r="A7" i="672"/>
  <c r="E88" i="672"/>
  <c r="E89" i="672" s="1"/>
  <c r="E94" i="672" s="1"/>
  <c r="B6" i="672"/>
  <c r="A6" i="672"/>
  <c r="E5" i="672"/>
  <c r="B5" i="672"/>
  <c r="A5" i="672"/>
  <c r="B4" i="672"/>
  <c r="A4" i="672"/>
  <c r="A3" i="672"/>
  <c r="A1" i="672"/>
  <c r="A140" i="671"/>
  <c r="A139" i="671"/>
  <c r="A138" i="671"/>
  <c r="A137" i="671"/>
  <c r="B136" i="671"/>
  <c r="A136" i="671"/>
  <c r="A135" i="671"/>
  <c r="A134" i="671"/>
  <c r="A133" i="671"/>
  <c r="A132" i="671"/>
  <c r="A131" i="671"/>
  <c r="E130" i="671"/>
  <c r="A130" i="671"/>
  <c r="A128" i="671"/>
  <c r="A126" i="671"/>
  <c r="A125" i="671"/>
  <c r="B124" i="671"/>
  <c r="A124" i="671"/>
  <c r="C123" i="671"/>
  <c r="B123" i="671"/>
  <c r="A123" i="671"/>
  <c r="C122" i="671"/>
  <c r="B122" i="671"/>
  <c r="A122" i="671"/>
  <c r="D121" i="671"/>
  <c r="C121" i="671"/>
  <c r="B121" i="671"/>
  <c r="A121" i="671"/>
  <c r="B120" i="671"/>
  <c r="A120" i="671"/>
  <c r="B119" i="671"/>
  <c r="A119" i="671"/>
  <c r="E118" i="671"/>
  <c r="C118" i="671"/>
  <c r="B118" i="671"/>
  <c r="A118" i="671"/>
  <c r="A116" i="671"/>
  <c r="A114" i="671"/>
  <c r="B113" i="671"/>
  <c r="A113" i="671"/>
  <c r="B112" i="671"/>
  <c r="A112" i="671"/>
  <c r="B111" i="671"/>
  <c r="A111" i="671"/>
  <c r="B110" i="671"/>
  <c r="A110" i="671"/>
  <c r="B109" i="671"/>
  <c r="A109" i="671"/>
  <c r="E108" i="671"/>
  <c r="D108" i="671"/>
  <c r="B108" i="671"/>
  <c r="A108" i="671"/>
  <c r="A106" i="671"/>
  <c r="A104" i="671"/>
  <c r="B103" i="671"/>
  <c r="A103" i="671"/>
  <c r="B102" i="671"/>
  <c r="A102" i="671"/>
  <c r="B101" i="671"/>
  <c r="A101" i="671"/>
  <c r="E100" i="671"/>
  <c r="D100" i="671"/>
  <c r="B100" i="671"/>
  <c r="A100" i="671"/>
  <c r="A98" i="671"/>
  <c r="D97" i="671"/>
  <c r="B97" i="671"/>
  <c r="A97" i="671"/>
  <c r="E96" i="671"/>
  <c r="D96" i="671"/>
  <c r="B96" i="671"/>
  <c r="A96" i="671"/>
  <c r="E94" i="671"/>
  <c r="E102" i="671" s="1"/>
  <c r="A94" i="671"/>
  <c r="D93" i="671"/>
  <c r="B93" i="671"/>
  <c r="A93" i="671"/>
  <c r="E92" i="671"/>
  <c r="D92" i="671"/>
  <c r="B92" i="671"/>
  <c r="A92" i="671"/>
  <c r="A90" i="671"/>
  <c r="B89" i="671"/>
  <c r="A89" i="671"/>
  <c r="B88" i="671"/>
  <c r="A88" i="671"/>
  <c r="B87" i="671"/>
  <c r="A87" i="671"/>
  <c r="B86" i="671"/>
  <c r="A86" i="671"/>
  <c r="B85" i="671"/>
  <c r="A85" i="671"/>
  <c r="B84" i="671"/>
  <c r="A84" i="671"/>
  <c r="E83" i="671"/>
  <c r="D83" i="671"/>
  <c r="B83" i="671"/>
  <c r="A83" i="671"/>
  <c r="A81" i="671"/>
  <c r="A79" i="671"/>
  <c r="B78" i="671"/>
  <c r="A78" i="671"/>
  <c r="B77" i="671"/>
  <c r="A77" i="671"/>
  <c r="B76" i="671"/>
  <c r="A76" i="671"/>
  <c r="B75" i="671"/>
  <c r="A75" i="671"/>
  <c r="B74" i="671"/>
  <c r="A74" i="671"/>
  <c r="B73" i="671"/>
  <c r="A73" i="671"/>
  <c r="B72" i="671"/>
  <c r="A72" i="671"/>
  <c r="E71" i="671"/>
  <c r="D71" i="671"/>
  <c r="B71" i="671"/>
  <c r="A71" i="671"/>
  <c r="A69" i="671"/>
  <c r="A67" i="671"/>
  <c r="B66" i="671"/>
  <c r="A66" i="671"/>
  <c r="B65" i="671"/>
  <c r="A65" i="671"/>
  <c r="B64" i="671"/>
  <c r="A64" i="671"/>
  <c r="E63" i="671"/>
  <c r="B63" i="671"/>
  <c r="A63" i="671"/>
  <c r="A61" i="671"/>
  <c r="B60" i="671"/>
  <c r="A60" i="671"/>
  <c r="D59" i="671"/>
  <c r="B59" i="671"/>
  <c r="A59" i="671"/>
  <c r="B58" i="671"/>
  <c r="A58" i="671"/>
  <c r="B57" i="671"/>
  <c r="A57" i="671"/>
  <c r="B56" i="671"/>
  <c r="A56" i="671"/>
  <c r="B55" i="671"/>
  <c r="A55" i="671"/>
  <c r="B54" i="671"/>
  <c r="A54" i="671"/>
  <c r="B53" i="671"/>
  <c r="A53" i="671"/>
  <c r="E52" i="671"/>
  <c r="D52" i="671"/>
  <c r="B52" i="671"/>
  <c r="A52" i="671"/>
  <c r="A50" i="671"/>
  <c r="B49" i="671"/>
  <c r="A49" i="671"/>
  <c r="B48" i="671"/>
  <c r="B47" i="671"/>
  <c r="A47" i="671"/>
  <c r="B46" i="671"/>
  <c r="A46" i="671"/>
  <c r="E45" i="671"/>
  <c r="D45" i="671"/>
  <c r="B45" i="671"/>
  <c r="A45" i="671"/>
  <c r="A43" i="671"/>
  <c r="D42" i="671"/>
  <c r="B42" i="671"/>
  <c r="A42" i="671"/>
  <c r="D41" i="671"/>
  <c r="B41" i="671"/>
  <c r="A41" i="671"/>
  <c r="D40" i="671"/>
  <c r="B40" i="671"/>
  <c r="A40" i="671"/>
  <c r="D39" i="671"/>
  <c r="B39" i="671"/>
  <c r="A39" i="671"/>
  <c r="D38" i="671"/>
  <c r="B38" i="671"/>
  <c r="A38" i="671"/>
  <c r="D37" i="671"/>
  <c r="B37" i="671"/>
  <c r="A37" i="671"/>
  <c r="D36" i="671"/>
  <c r="B36" i="671"/>
  <c r="A36" i="671"/>
  <c r="D35" i="671"/>
  <c r="B35" i="671"/>
  <c r="A35" i="671"/>
  <c r="E34" i="671"/>
  <c r="D34" i="671"/>
  <c r="B34" i="671"/>
  <c r="A34" i="671"/>
  <c r="A32" i="671"/>
  <c r="A30" i="671"/>
  <c r="D29" i="671"/>
  <c r="H29" i="671" s="1"/>
  <c r="B29" i="671"/>
  <c r="A29" i="671"/>
  <c r="D28" i="671"/>
  <c r="B28" i="671"/>
  <c r="A28" i="671"/>
  <c r="D27" i="671"/>
  <c r="H27" i="671" s="1"/>
  <c r="B27" i="671"/>
  <c r="A27" i="671"/>
  <c r="H26" i="671"/>
  <c r="E26" i="671"/>
  <c r="B26" i="671"/>
  <c r="A26" i="671"/>
  <c r="B25" i="671"/>
  <c r="A25" i="671"/>
  <c r="B24" i="671"/>
  <c r="A24" i="671"/>
  <c r="D23" i="671"/>
  <c r="B23" i="671"/>
  <c r="A23" i="671"/>
  <c r="E22" i="671"/>
  <c r="D22" i="671"/>
  <c r="B20" i="671"/>
  <c r="G17" i="671"/>
  <c r="G13" i="671"/>
  <c r="B12" i="671"/>
  <c r="A12" i="671"/>
  <c r="A10" i="671"/>
  <c r="B8" i="671"/>
  <c r="A8" i="671"/>
  <c r="B7" i="671"/>
  <c r="A7" i="671"/>
  <c r="B6" i="671"/>
  <c r="A6" i="671"/>
  <c r="E5" i="671"/>
  <c r="B5" i="671"/>
  <c r="A5" i="671"/>
  <c r="B4" i="671"/>
  <c r="A4" i="671"/>
  <c r="A3" i="671"/>
  <c r="A1" i="671"/>
  <c r="A131" i="670"/>
  <c r="A130" i="670"/>
  <c r="A129" i="670"/>
  <c r="A128" i="670"/>
  <c r="B127" i="670"/>
  <c r="A127" i="670"/>
  <c r="A126" i="670"/>
  <c r="A125" i="670"/>
  <c r="A124" i="670"/>
  <c r="A123" i="670"/>
  <c r="A122" i="670"/>
  <c r="E121" i="670"/>
  <c r="A121" i="670"/>
  <c r="A119" i="670"/>
  <c r="A117" i="670"/>
  <c r="A116" i="670"/>
  <c r="B115" i="670"/>
  <c r="A115" i="670"/>
  <c r="C114" i="670"/>
  <c r="B114" i="670"/>
  <c r="A114" i="670"/>
  <c r="C113" i="670"/>
  <c r="B113" i="670"/>
  <c r="A113" i="670"/>
  <c r="D112" i="670"/>
  <c r="C112" i="670"/>
  <c r="B112" i="670"/>
  <c r="A112" i="670"/>
  <c r="B111" i="670"/>
  <c r="A111" i="670"/>
  <c r="B110" i="670"/>
  <c r="A110" i="670"/>
  <c r="C109" i="670"/>
  <c r="B109" i="670"/>
  <c r="A109" i="670"/>
  <c r="A107" i="670"/>
  <c r="A105" i="670"/>
  <c r="E104" i="670"/>
  <c r="B104" i="670"/>
  <c r="A104" i="670"/>
  <c r="D103" i="670"/>
  <c r="E103" i="670" s="1"/>
  <c r="B103" i="670"/>
  <c r="A103" i="670"/>
  <c r="D102" i="670"/>
  <c r="E102" i="670" s="1"/>
  <c r="B102" i="670"/>
  <c r="A102" i="670"/>
  <c r="D101" i="670"/>
  <c r="E101" i="670" s="1"/>
  <c r="B101" i="670"/>
  <c r="A101" i="670"/>
  <c r="B100" i="670"/>
  <c r="A100" i="670"/>
  <c r="E99" i="670"/>
  <c r="D99" i="670"/>
  <c r="B99" i="670"/>
  <c r="A99" i="670"/>
  <c r="A97" i="670"/>
  <c r="A95" i="670"/>
  <c r="B94" i="670"/>
  <c r="A94" i="670"/>
  <c r="B93" i="670"/>
  <c r="A93" i="670"/>
  <c r="B92" i="670"/>
  <c r="A92" i="670"/>
  <c r="E91" i="670"/>
  <c r="D91" i="670"/>
  <c r="B91" i="670"/>
  <c r="A91" i="670"/>
  <c r="A89" i="670"/>
  <c r="D88" i="670"/>
  <c r="B88" i="670"/>
  <c r="A88" i="670"/>
  <c r="E87" i="670"/>
  <c r="D87" i="670"/>
  <c r="B87" i="670"/>
  <c r="A87" i="670"/>
  <c r="A85" i="670"/>
  <c r="B84" i="670"/>
  <c r="A84" i="670"/>
  <c r="E83" i="670"/>
  <c r="D83" i="670"/>
  <c r="B83" i="670"/>
  <c r="A83" i="670"/>
  <c r="A81" i="670"/>
  <c r="B80" i="670"/>
  <c r="A80" i="670"/>
  <c r="B79" i="670"/>
  <c r="A79" i="670"/>
  <c r="B78" i="670"/>
  <c r="A78" i="670"/>
  <c r="B77" i="670"/>
  <c r="A77" i="670"/>
  <c r="B76" i="670"/>
  <c r="A76" i="670"/>
  <c r="B75" i="670"/>
  <c r="A75" i="670"/>
  <c r="E74" i="670"/>
  <c r="D74" i="670"/>
  <c r="B74" i="670"/>
  <c r="A74" i="670"/>
  <c r="A72" i="670"/>
  <c r="A70" i="670"/>
  <c r="B69" i="670"/>
  <c r="A69" i="670"/>
  <c r="B68" i="670"/>
  <c r="A68" i="670"/>
  <c r="B67" i="670"/>
  <c r="A67" i="670"/>
  <c r="B66" i="670"/>
  <c r="A66" i="670"/>
  <c r="B65" i="670"/>
  <c r="A65" i="670"/>
  <c r="B64" i="670"/>
  <c r="A64" i="670"/>
  <c r="B63" i="670"/>
  <c r="A63" i="670"/>
  <c r="E62" i="670"/>
  <c r="D62" i="670"/>
  <c r="B62" i="670"/>
  <c r="A62" i="670"/>
  <c r="A60" i="670"/>
  <c r="A58" i="670"/>
  <c r="B57" i="670"/>
  <c r="A57" i="670"/>
  <c r="B56" i="670"/>
  <c r="A56" i="670"/>
  <c r="B55" i="670"/>
  <c r="A55" i="670"/>
  <c r="E54" i="670"/>
  <c r="B54" i="670"/>
  <c r="A54" i="670"/>
  <c r="A52" i="670"/>
  <c r="B51" i="670"/>
  <c r="A51" i="670"/>
  <c r="B50" i="670"/>
  <c r="A50" i="670"/>
  <c r="B49" i="670"/>
  <c r="A49" i="670"/>
  <c r="B48" i="670"/>
  <c r="A48" i="670"/>
  <c r="B47" i="670"/>
  <c r="A47" i="670"/>
  <c r="B46" i="670"/>
  <c r="A46" i="670"/>
  <c r="B45" i="670"/>
  <c r="A45" i="670"/>
  <c r="B44" i="670"/>
  <c r="A44" i="670"/>
  <c r="E43" i="670"/>
  <c r="D43" i="670"/>
  <c r="B43" i="670"/>
  <c r="A43" i="670"/>
  <c r="A41" i="670"/>
  <c r="B40" i="670"/>
  <c r="A40" i="670"/>
  <c r="B39" i="670"/>
  <c r="B38" i="670"/>
  <c r="A38" i="670"/>
  <c r="B37" i="670"/>
  <c r="A37" i="670"/>
  <c r="E36" i="670"/>
  <c r="D36" i="670"/>
  <c r="B36" i="670"/>
  <c r="A36" i="670"/>
  <c r="A34" i="670"/>
  <c r="D33" i="670"/>
  <c r="B33" i="670"/>
  <c r="A33" i="670"/>
  <c r="D32" i="670"/>
  <c r="B32" i="670"/>
  <c r="A32" i="670"/>
  <c r="D31" i="670"/>
  <c r="B31" i="670"/>
  <c r="A31" i="670"/>
  <c r="D30" i="670"/>
  <c r="B30" i="670"/>
  <c r="A30" i="670"/>
  <c r="D29" i="670"/>
  <c r="B29" i="670"/>
  <c r="A29" i="670"/>
  <c r="D28" i="670"/>
  <c r="B28" i="670"/>
  <c r="A28" i="670"/>
  <c r="D27" i="670"/>
  <c r="B27" i="670"/>
  <c r="A27" i="670"/>
  <c r="D26" i="670"/>
  <c r="B26" i="670"/>
  <c r="A26" i="670"/>
  <c r="E25" i="670"/>
  <c r="D25" i="670"/>
  <c r="B25" i="670"/>
  <c r="A25" i="670"/>
  <c r="A23" i="670"/>
  <c r="A21" i="670"/>
  <c r="B20" i="670"/>
  <c r="A20" i="670"/>
  <c r="B19" i="670"/>
  <c r="A19" i="670"/>
  <c r="B18" i="670"/>
  <c r="A18" i="670"/>
  <c r="B17" i="670"/>
  <c r="A17" i="670"/>
  <c r="B16" i="670"/>
  <c r="A16" i="670"/>
  <c r="B15" i="670"/>
  <c r="A15" i="670"/>
  <c r="B14" i="670"/>
  <c r="A14" i="670"/>
  <c r="B13" i="670"/>
  <c r="A13" i="670"/>
  <c r="E12" i="670"/>
  <c r="D12" i="670"/>
  <c r="B12" i="670"/>
  <c r="A12" i="670"/>
  <c r="A10" i="670"/>
  <c r="B8" i="670"/>
  <c r="A8" i="670"/>
  <c r="B7" i="670"/>
  <c r="A7" i="670"/>
  <c r="E88" i="670"/>
  <c r="E89" i="670" s="1"/>
  <c r="E94" i="670" s="1"/>
  <c r="B6" i="670"/>
  <c r="A6" i="670"/>
  <c r="E5" i="670"/>
  <c r="B5" i="670"/>
  <c r="A5" i="670"/>
  <c r="B4" i="670"/>
  <c r="A4" i="670"/>
  <c r="A3" i="670"/>
  <c r="A1" i="670"/>
  <c r="A140" i="669"/>
  <c r="A139" i="669"/>
  <c r="A138" i="669"/>
  <c r="A137" i="669"/>
  <c r="B136" i="669"/>
  <c r="A136" i="669"/>
  <c r="A135" i="669"/>
  <c r="A134" i="669"/>
  <c r="A133" i="669"/>
  <c r="A132" i="669"/>
  <c r="A131" i="669"/>
  <c r="E130" i="669"/>
  <c r="A130" i="669"/>
  <c r="A128" i="669"/>
  <c r="A126" i="669"/>
  <c r="A125" i="669"/>
  <c r="B124" i="669"/>
  <c r="A124" i="669"/>
  <c r="C123" i="669"/>
  <c r="B123" i="669"/>
  <c r="A123" i="669"/>
  <c r="C122" i="669"/>
  <c r="B122" i="669"/>
  <c r="A122" i="669"/>
  <c r="D121" i="669"/>
  <c r="C121" i="669"/>
  <c r="B121" i="669"/>
  <c r="A121" i="669"/>
  <c r="B120" i="669"/>
  <c r="A120" i="669"/>
  <c r="B119" i="669"/>
  <c r="A119" i="669"/>
  <c r="E118" i="669"/>
  <c r="C118" i="669"/>
  <c r="B118" i="669"/>
  <c r="A118" i="669"/>
  <c r="A116" i="669"/>
  <c r="A114" i="669"/>
  <c r="B113" i="669"/>
  <c r="A113" i="669"/>
  <c r="B112" i="669"/>
  <c r="A112" i="669"/>
  <c r="B111" i="669"/>
  <c r="A111" i="669"/>
  <c r="B110" i="669"/>
  <c r="A110" i="669"/>
  <c r="B109" i="669"/>
  <c r="A109" i="669"/>
  <c r="E108" i="669"/>
  <c r="D108" i="669"/>
  <c r="B108" i="669"/>
  <c r="A108" i="669"/>
  <c r="A106" i="669"/>
  <c r="A104" i="669"/>
  <c r="B103" i="669"/>
  <c r="A103" i="669"/>
  <c r="B102" i="669"/>
  <c r="A102" i="669"/>
  <c r="B101" i="669"/>
  <c r="A101" i="669"/>
  <c r="E100" i="669"/>
  <c r="D100" i="669"/>
  <c r="B100" i="669"/>
  <c r="A100" i="669"/>
  <c r="A98" i="669"/>
  <c r="D97" i="669"/>
  <c r="B97" i="669"/>
  <c r="A97" i="669"/>
  <c r="E96" i="669"/>
  <c r="D96" i="669"/>
  <c r="B96" i="669"/>
  <c r="A96" i="669"/>
  <c r="E94" i="669"/>
  <c r="E102" i="669" s="1"/>
  <c r="A94" i="669"/>
  <c r="D93" i="669"/>
  <c r="B93" i="669"/>
  <c r="A93" i="669"/>
  <c r="E92" i="669"/>
  <c r="D92" i="669"/>
  <c r="B92" i="669"/>
  <c r="A92" i="669"/>
  <c r="A90" i="669"/>
  <c r="B89" i="669"/>
  <c r="A89" i="669"/>
  <c r="B88" i="669"/>
  <c r="A88" i="669"/>
  <c r="B87" i="669"/>
  <c r="A87" i="669"/>
  <c r="B86" i="669"/>
  <c r="A86" i="669"/>
  <c r="B85" i="669"/>
  <c r="A85" i="669"/>
  <c r="B84" i="669"/>
  <c r="A84" i="669"/>
  <c r="E83" i="669"/>
  <c r="D83" i="669"/>
  <c r="B83" i="669"/>
  <c r="A83" i="669"/>
  <c r="A81" i="669"/>
  <c r="A79" i="669"/>
  <c r="B78" i="669"/>
  <c r="A78" i="669"/>
  <c r="B77" i="669"/>
  <c r="A77" i="669"/>
  <c r="B76" i="669"/>
  <c r="A76" i="669"/>
  <c r="B75" i="669"/>
  <c r="A75" i="669"/>
  <c r="B74" i="669"/>
  <c r="A74" i="669"/>
  <c r="B73" i="669"/>
  <c r="A73" i="669"/>
  <c r="B72" i="669"/>
  <c r="A72" i="669"/>
  <c r="E71" i="669"/>
  <c r="D71" i="669"/>
  <c r="B71" i="669"/>
  <c r="A71" i="669"/>
  <c r="A69" i="669"/>
  <c r="A67" i="669"/>
  <c r="B66" i="669"/>
  <c r="A66" i="669"/>
  <c r="B65" i="669"/>
  <c r="A65" i="669"/>
  <c r="B64" i="669"/>
  <c r="A64" i="669"/>
  <c r="E63" i="669"/>
  <c r="B63" i="669"/>
  <c r="A63" i="669"/>
  <c r="A61" i="669"/>
  <c r="B60" i="669"/>
  <c r="A60" i="669"/>
  <c r="D59" i="669"/>
  <c r="B59" i="669"/>
  <c r="A59" i="669"/>
  <c r="B58" i="669"/>
  <c r="A58" i="669"/>
  <c r="B57" i="669"/>
  <c r="A57" i="669"/>
  <c r="B56" i="669"/>
  <c r="A56" i="669"/>
  <c r="B55" i="669"/>
  <c r="A55" i="669"/>
  <c r="B54" i="669"/>
  <c r="A54" i="669"/>
  <c r="B53" i="669"/>
  <c r="A53" i="669"/>
  <c r="E52" i="669"/>
  <c r="D52" i="669"/>
  <c r="B52" i="669"/>
  <c r="A52" i="669"/>
  <c r="A50" i="669"/>
  <c r="B49" i="669"/>
  <c r="A49" i="669"/>
  <c r="B48" i="669"/>
  <c r="B47" i="669"/>
  <c r="A47" i="669"/>
  <c r="B46" i="669"/>
  <c r="A46" i="669"/>
  <c r="E45" i="669"/>
  <c r="D45" i="669"/>
  <c r="B45" i="669"/>
  <c r="A45" i="669"/>
  <c r="A43" i="669"/>
  <c r="D42" i="669"/>
  <c r="B42" i="669"/>
  <c r="A42" i="669"/>
  <c r="D41" i="669"/>
  <c r="B41" i="669"/>
  <c r="A41" i="669"/>
  <c r="D40" i="669"/>
  <c r="B40" i="669"/>
  <c r="A40" i="669"/>
  <c r="D39" i="669"/>
  <c r="B39" i="669"/>
  <c r="A39" i="669"/>
  <c r="D38" i="669"/>
  <c r="B38" i="669"/>
  <c r="A38" i="669"/>
  <c r="D37" i="669"/>
  <c r="B37" i="669"/>
  <c r="A37" i="669"/>
  <c r="D36" i="669"/>
  <c r="B36" i="669"/>
  <c r="A36" i="669"/>
  <c r="D35" i="669"/>
  <c r="B35" i="669"/>
  <c r="A35" i="669"/>
  <c r="E34" i="669"/>
  <c r="D34" i="669"/>
  <c r="B34" i="669"/>
  <c r="A34" i="669"/>
  <c r="A32" i="669"/>
  <c r="A30" i="669"/>
  <c r="D29" i="669"/>
  <c r="H29" i="669" s="1"/>
  <c r="B29" i="669"/>
  <c r="A29" i="669"/>
  <c r="D28" i="669"/>
  <c r="B28" i="669"/>
  <c r="A28" i="669"/>
  <c r="D27" i="669"/>
  <c r="H27" i="669" s="1"/>
  <c r="B27" i="669"/>
  <c r="A27" i="669"/>
  <c r="H26" i="669"/>
  <c r="E26" i="669"/>
  <c r="B26" i="669"/>
  <c r="A26" i="669"/>
  <c r="B25" i="669"/>
  <c r="A25" i="669"/>
  <c r="B24" i="669"/>
  <c r="A24" i="669"/>
  <c r="D23" i="669"/>
  <c r="B23" i="669"/>
  <c r="A23" i="669"/>
  <c r="E22" i="669"/>
  <c r="D22" i="669"/>
  <c r="B20" i="669"/>
  <c r="G17" i="669"/>
  <c r="G13" i="669"/>
  <c r="B12" i="669"/>
  <c r="A12" i="669"/>
  <c r="A10" i="669"/>
  <c r="B8" i="669"/>
  <c r="A8" i="669"/>
  <c r="B7" i="669"/>
  <c r="A7" i="669"/>
  <c r="B6" i="669"/>
  <c r="A6" i="669"/>
  <c r="E5" i="669"/>
  <c r="B5" i="669"/>
  <c r="A5" i="669"/>
  <c r="B4" i="669"/>
  <c r="A4" i="669"/>
  <c r="A3" i="669"/>
  <c r="A1" i="669"/>
  <c r="A131" i="668"/>
  <c r="A130" i="668"/>
  <c r="A129" i="668"/>
  <c r="A128" i="668"/>
  <c r="B127" i="668"/>
  <c r="A127" i="668"/>
  <c r="A126" i="668"/>
  <c r="A125" i="668"/>
  <c r="A124" i="668"/>
  <c r="A123" i="668"/>
  <c r="A122" i="668"/>
  <c r="E121" i="668"/>
  <c r="A121" i="668"/>
  <c r="A119" i="668"/>
  <c r="A117" i="668"/>
  <c r="A116" i="668"/>
  <c r="B115" i="668"/>
  <c r="A115" i="668"/>
  <c r="C114" i="668"/>
  <c r="B114" i="668"/>
  <c r="A114" i="668"/>
  <c r="C113" i="668"/>
  <c r="B113" i="668"/>
  <c r="A113" i="668"/>
  <c r="D112" i="668"/>
  <c r="C112" i="668"/>
  <c r="B112" i="668"/>
  <c r="A112" i="668"/>
  <c r="B111" i="668"/>
  <c r="A111" i="668"/>
  <c r="B110" i="668"/>
  <c r="A110" i="668"/>
  <c r="C109" i="668"/>
  <c r="B109" i="668"/>
  <c r="A109" i="668"/>
  <c r="A107" i="668"/>
  <c r="A105" i="668"/>
  <c r="E104" i="668"/>
  <c r="B104" i="668"/>
  <c r="A104" i="668"/>
  <c r="D103" i="668"/>
  <c r="E103" i="668" s="1"/>
  <c r="B103" i="668"/>
  <c r="A103" i="668"/>
  <c r="D102" i="668"/>
  <c r="E102" i="668" s="1"/>
  <c r="B102" i="668"/>
  <c r="A102" i="668"/>
  <c r="D101" i="668"/>
  <c r="E101" i="668" s="1"/>
  <c r="B101" i="668"/>
  <c r="A101" i="668"/>
  <c r="B100" i="668"/>
  <c r="A100" i="668"/>
  <c r="E99" i="668"/>
  <c r="D99" i="668"/>
  <c r="B99" i="668"/>
  <c r="A99" i="668"/>
  <c r="A97" i="668"/>
  <c r="A95" i="668"/>
  <c r="B94" i="668"/>
  <c r="A94" i="668"/>
  <c r="B93" i="668"/>
  <c r="A93" i="668"/>
  <c r="B92" i="668"/>
  <c r="A92" i="668"/>
  <c r="E91" i="668"/>
  <c r="D91" i="668"/>
  <c r="B91" i="668"/>
  <c r="A91" i="668"/>
  <c r="A89" i="668"/>
  <c r="D88" i="668"/>
  <c r="B88" i="668"/>
  <c r="A88" i="668"/>
  <c r="E87" i="668"/>
  <c r="D87" i="668"/>
  <c r="B87" i="668"/>
  <c r="A87" i="668"/>
  <c r="A85" i="668"/>
  <c r="B84" i="668"/>
  <c r="A84" i="668"/>
  <c r="E83" i="668"/>
  <c r="D83" i="668"/>
  <c r="B83" i="668"/>
  <c r="A83" i="668"/>
  <c r="A81" i="668"/>
  <c r="B80" i="668"/>
  <c r="A80" i="668"/>
  <c r="B79" i="668"/>
  <c r="A79" i="668"/>
  <c r="B78" i="668"/>
  <c r="A78" i="668"/>
  <c r="B77" i="668"/>
  <c r="A77" i="668"/>
  <c r="B76" i="668"/>
  <c r="A76" i="668"/>
  <c r="B75" i="668"/>
  <c r="A75" i="668"/>
  <c r="E74" i="668"/>
  <c r="D74" i="668"/>
  <c r="B74" i="668"/>
  <c r="A74" i="668"/>
  <c r="A72" i="668"/>
  <c r="A70" i="668"/>
  <c r="B69" i="668"/>
  <c r="A69" i="668"/>
  <c r="B68" i="668"/>
  <c r="A68" i="668"/>
  <c r="B67" i="668"/>
  <c r="A67" i="668"/>
  <c r="B66" i="668"/>
  <c r="A66" i="668"/>
  <c r="B65" i="668"/>
  <c r="A65" i="668"/>
  <c r="B64" i="668"/>
  <c r="A64" i="668"/>
  <c r="B63" i="668"/>
  <c r="A63" i="668"/>
  <c r="E62" i="668"/>
  <c r="D62" i="668"/>
  <c r="B62" i="668"/>
  <c r="A62" i="668"/>
  <c r="A60" i="668"/>
  <c r="A58" i="668"/>
  <c r="B57" i="668"/>
  <c r="A57" i="668"/>
  <c r="B56" i="668"/>
  <c r="A56" i="668"/>
  <c r="B55" i="668"/>
  <c r="A55" i="668"/>
  <c r="E54" i="668"/>
  <c r="B54" i="668"/>
  <c r="A54" i="668"/>
  <c r="A52" i="668"/>
  <c r="B51" i="668"/>
  <c r="A51" i="668"/>
  <c r="B50" i="668"/>
  <c r="A50" i="668"/>
  <c r="B49" i="668"/>
  <c r="A49" i="668"/>
  <c r="B48" i="668"/>
  <c r="A48" i="668"/>
  <c r="B47" i="668"/>
  <c r="A47" i="668"/>
  <c r="B46" i="668"/>
  <c r="A46" i="668"/>
  <c r="B45" i="668"/>
  <c r="A45" i="668"/>
  <c r="B44" i="668"/>
  <c r="A44" i="668"/>
  <c r="E43" i="668"/>
  <c r="D43" i="668"/>
  <c r="B43" i="668"/>
  <c r="A43" i="668"/>
  <c r="A41" i="668"/>
  <c r="B40" i="668"/>
  <c r="A40" i="668"/>
  <c r="B39" i="668"/>
  <c r="B38" i="668"/>
  <c r="A38" i="668"/>
  <c r="B37" i="668"/>
  <c r="A37" i="668"/>
  <c r="E36" i="668"/>
  <c r="D36" i="668"/>
  <c r="B36" i="668"/>
  <c r="A36" i="668"/>
  <c r="A34" i="668"/>
  <c r="D33" i="668"/>
  <c r="B33" i="668"/>
  <c r="A33" i="668"/>
  <c r="D32" i="668"/>
  <c r="B32" i="668"/>
  <c r="A32" i="668"/>
  <c r="D31" i="668"/>
  <c r="B31" i="668"/>
  <c r="A31" i="668"/>
  <c r="D30" i="668"/>
  <c r="B30" i="668"/>
  <c r="A30" i="668"/>
  <c r="D29" i="668"/>
  <c r="B29" i="668"/>
  <c r="A29" i="668"/>
  <c r="D28" i="668"/>
  <c r="B28" i="668"/>
  <c r="A28" i="668"/>
  <c r="D27" i="668"/>
  <c r="B27" i="668"/>
  <c r="A27" i="668"/>
  <c r="D26" i="668"/>
  <c r="B26" i="668"/>
  <c r="A26" i="668"/>
  <c r="E25" i="668"/>
  <c r="D25" i="668"/>
  <c r="B25" i="668"/>
  <c r="A25" i="668"/>
  <c r="A23" i="668"/>
  <c r="A21" i="668"/>
  <c r="B20" i="668"/>
  <c r="A20" i="668"/>
  <c r="B19" i="668"/>
  <c r="A19" i="668"/>
  <c r="B18" i="668"/>
  <c r="A18" i="668"/>
  <c r="B17" i="668"/>
  <c r="A17" i="668"/>
  <c r="B16" i="668"/>
  <c r="A16" i="668"/>
  <c r="B15" i="668"/>
  <c r="A15" i="668"/>
  <c r="B14" i="668"/>
  <c r="A14" i="668"/>
  <c r="B13" i="668"/>
  <c r="A13" i="668"/>
  <c r="E12" i="668"/>
  <c r="D12" i="668"/>
  <c r="B12" i="668"/>
  <c r="A12" i="668"/>
  <c r="A10" i="668"/>
  <c r="B8" i="668"/>
  <c r="A8" i="668"/>
  <c r="B7" i="668"/>
  <c r="A7" i="668"/>
  <c r="E88" i="668"/>
  <c r="E89" i="668" s="1"/>
  <c r="E94" i="668" s="1"/>
  <c r="B6" i="668"/>
  <c r="A6" i="668"/>
  <c r="E5" i="668"/>
  <c r="B5" i="668"/>
  <c r="A5" i="668"/>
  <c r="B4" i="668"/>
  <c r="A4" i="668"/>
  <c r="A3" i="668"/>
  <c r="A1" i="668"/>
  <c r="A140" i="667"/>
  <c r="A139" i="667"/>
  <c r="A138" i="667"/>
  <c r="A137" i="667"/>
  <c r="B136" i="667"/>
  <c r="A136" i="667"/>
  <c r="A135" i="667"/>
  <c r="A134" i="667"/>
  <c r="A133" i="667"/>
  <c r="A132" i="667"/>
  <c r="A131" i="667"/>
  <c r="E130" i="667"/>
  <c r="A130" i="667"/>
  <c r="A128" i="667"/>
  <c r="A126" i="667"/>
  <c r="A125" i="667"/>
  <c r="B124" i="667"/>
  <c r="A124" i="667"/>
  <c r="C123" i="667"/>
  <c r="B123" i="667"/>
  <c r="A123" i="667"/>
  <c r="C122" i="667"/>
  <c r="B122" i="667"/>
  <c r="A122" i="667"/>
  <c r="D121" i="667"/>
  <c r="C121" i="667"/>
  <c r="B121" i="667"/>
  <c r="A121" i="667"/>
  <c r="B120" i="667"/>
  <c r="A120" i="667"/>
  <c r="B119" i="667"/>
  <c r="A119" i="667"/>
  <c r="E118" i="667"/>
  <c r="C118" i="667"/>
  <c r="B118" i="667"/>
  <c r="A118" i="667"/>
  <c r="A116" i="667"/>
  <c r="A114" i="667"/>
  <c r="B113" i="667"/>
  <c r="A113" i="667"/>
  <c r="B112" i="667"/>
  <c r="A112" i="667"/>
  <c r="B111" i="667"/>
  <c r="A111" i="667"/>
  <c r="B110" i="667"/>
  <c r="A110" i="667"/>
  <c r="B109" i="667"/>
  <c r="A109" i="667"/>
  <c r="E108" i="667"/>
  <c r="D108" i="667"/>
  <c r="B108" i="667"/>
  <c r="A108" i="667"/>
  <c r="A106" i="667"/>
  <c r="A104" i="667"/>
  <c r="B103" i="667"/>
  <c r="A103" i="667"/>
  <c r="B102" i="667"/>
  <c r="A102" i="667"/>
  <c r="B101" i="667"/>
  <c r="A101" i="667"/>
  <c r="E100" i="667"/>
  <c r="D100" i="667"/>
  <c r="B100" i="667"/>
  <c r="A100" i="667"/>
  <c r="A98" i="667"/>
  <c r="D97" i="667"/>
  <c r="B97" i="667"/>
  <c r="A97" i="667"/>
  <c r="E96" i="667"/>
  <c r="D96" i="667"/>
  <c r="B96" i="667"/>
  <c r="A96" i="667"/>
  <c r="E94" i="667"/>
  <c r="E102" i="667" s="1"/>
  <c r="A94" i="667"/>
  <c r="D93" i="667"/>
  <c r="B93" i="667"/>
  <c r="A93" i="667"/>
  <c r="E92" i="667"/>
  <c r="D92" i="667"/>
  <c r="B92" i="667"/>
  <c r="A92" i="667"/>
  <c r="A90" i="667"/>
  <c r="B89" i="667"/>
  <c r="A89" i="667"/>
  <c r="B88" i="667"/>
  <c r="A88" i="667"/>
  <c r="B87" i="667"/>
  <c r="A87" i="667"/>
  <c r="B86" i="667"/>
  <c r="A86" i="667"/>
  <c r="B85" i="667"/>
  <c r="A85" i="667"/>
  <c r="B84" i="667"/>
  <c r="A84" i="667"/>
  <c r="E83" i="667"/>
  <c r="D83" i="667"/>
  <c r="B83" i="667"/>
  <c r="A83" i="667"/>
  <c r="A81" i="667"/>
  <c r="A79" i="667"/>
  <c r="B78" i="667"/>
  <c r="A78" i="667"/>
  <c r="B77" i="667"/>
  <c r="A77" i="667"/>
  <c r="B76" i="667"/>
  <c r="A76" i="667"/>
  <c r="B75" i="667"/>
  <c r="A75" i="667"/>
  <c r="B74" i="667"/>
  <c r="A74" i="667"/>
  <c r="B73" i="667"/>
  <c r="A73" i="667"/>
  <c r="B72" i="667"/>
  <c r="A72" i="667"/>
  <c r="E71" i="667"/>
  <c r="D71" i="667"/>
  <c r="B71" i="667"/>
  <c r="A71" i="667"/>
  <c r="A69" i="667"/>
  <c r="A67" i="667"/>
  <c r="B66" i="667"/>
  <c r="A66" i="667"/>
  <c r="B65" i="667"/>
  <c r="A65" i="667"/>
  <c r="B64" i="667"/>
  <c r="A64" i="667"/>
  <c r="E63" i="667"/>
  <c r="B63" i="667"/>
  <c r="A63" i="667"/>
  <c r="A61" i="667"/>
  <c r="B60" i="667"/>
  <c r="A60" i="667"/>
  <c r="D59" i="667"/>
  <c r="B59" i="667"/>
  <c r="A59" i="667"/>
  <c r="B58" i="667"/>
  <c r="A58" i="667"/>
  <c r="B57" i="667"/>
  <c r="A57" i="667"/>
  <c r="B56" i="667"/>
  <c r="A56" i="667"/>
  <c r="B55" i="667"/>
  <c r="A55" i="667"/>
  <c r="B54" i="667"/>
  <c r="A54" i="667"/>
  <c r="B53" i="667"/>
  <c r="A53" i="667"/>
  <c r="E52" i="667"/>
  <c r="D52" i="667"/>
  <c r="B52" i="667"/>
  <c r="A52" i="667"/>
  <c r="A50" i="667"/>
  <c r="B49" i="667"/>
  <c r="A49" i="667"/>
  <c r="B48" i="667"/>
  <c r="B47" i="667"/>
  <c r="A47" i="667"/>
  <c r="B46" i="667"/>
  <c r="A46" i="667"/>
  <c r="E45" i="667"/>
  <c r="D45" i="667"/>
  <c r="B45" i="667"/>
  <c r="A45" i="667"/>
  <c r="A43" i="667"/>
  <c r="D42" i="667"/>
  <c r="B42" i="667"/>
  <c r="A42" i="667"/>
  <c r="D41" i="667"/>
  <c r="B41" i="667"/>
  <c r="A41" i="667"/>
  <c r="D40" i="667"/>
  <c r="B40" i="667"/>
  <c r="A40" i="667"/>
  <c r="D39" i="667"/>
  <c r="B39" i="667"/>
  <c r="A39" i="667"/>
  <c r="D38" i="667"/>
  <c r="B38" i="667"/>
  <c r="A38" i="667"/>
  <c r="D37" i="667"/>
  <c r="B37" i="667"/>
  <c r="A37" i="667"/>
  <c r="D36" i="667"/>
  <c r="B36" i="667"/>
  <c r="A36" i="667"/>
  <c r="D35" i="667"/>
  <c r="B35" i="667"/>
  <c r="A35" i="667"/>
  <c r="E34" i="667"/>
  <c r="D34" i="667"/>
  <c r="B34" i="667"/>
  <c r="A34" i="667"/>
  <c r="A32" i="667"/>
  <c r="A30" i="667"/>
  <c r="D29" i="667"/>
  <c r="H29" i="667" s="1"/>
  <c r="B29" i="667"/>
  <c r="A29" i="667"/>
  <c r="D28" i="667"/>
  <c r="H28" i="667" s="1"/>
  <c r="B28" i="667"/>
  <c r="A28" i="667"/>
  <c r="D27" i="667"/>
  <c r="B27" i="667"/>
  <c r="A27" i="667"/>
  <c r="H26" i="667"/>
  <c r="E26" i="667"/>
  <c r="B26" i="667"/>
  <c r="A26" i="667"/>
  <c r="B25" i="667"/>
  <c r="A25" i="667"/>
  <c r="B24" i="667"/>
  <c r="A24" i="667"/>
  <c r="D23" i="667"/>
  <c r="H23" i="667" s="1"/>
  <c r="B23" i="667"/>
  <c r="A23" i="667"/>
  <c r="E22" i="667"/>
  <c r="D22" i="667"/>
  <c r="B20" i="667"/>
  <c r="G17" i="667"/>
  <c r="G13" i="667"/>
  <c r="B12" i="667"/>
  <c r="A12" i="667"/>
  <c r="A10" i="667"/>
  <c r="B8" i="667"/>
  <c r="A8" i="667"/>
  <c r="B7" i="667"/>
  <c r="A7" i="667"/>
  <c r="B6" i="667"/>
  <c r="A6" i="667"/>
  <c r="E5" i="667"/>
  <c r="B5" i="667"/>
  <c r="A5" i="667"/>
  <c r="B4" i="667"/>
  <c r="A4" i="667"/>
  <c r="A3" i="667"/>
  <c r="A1" i="667"/>
  <c r="A131" i="666"/>
  <c r="A130" i="666"/>
  <c r="A129" i="666"/>
  <c r="A128" i="666"/>
  <c r="B127" i="666"/>
  <c r="A127" i="666"/>
  <c r="A126" i="666"/>
  <c r="A125" i="666"/>
  <c r="A124" i="666"/>
  <c r="A123" i="666"/>
  <c r="A122" i="666"/>
  <c r="E121" i="666"/>
  <c r="A121" i="666"/>
  <c r="A119" i="666"/>
  <c r="A117" i="666"/>
  <c r="A116" i="666"/>
  <c r="B115" i="666"/>
  <c r="A115" i="666"/>
  <c r="C114" i="666"/>
  <c r="B114" i="666"/>
  <c r="A114" i="666"/>
  <c r="C113" i="666"/>
  <c r="B113" i="666"/>
  <c r="A113" i="666"/>
  <c r="D112" i="666"/>
  <c r="C112" i="666"/>
  <c r="B112" i="666"/>
  <c r="A112" i="666"/>
  <c r="B111" i="666"/>
  <c r="A111" i="666"/>
  <c r="B110" i="666"/>
  <c r="A110" i="666"/>
  <c r="C109" i="666"/>
  <c r="B109" i="666"/>
  <c r="A109" i="666"/>
  <c r="A107" i="666"/>
  <c r="A105" i="666"/>
  <c r="E104" i="666"/>
  <c r="B104" i="666"/>
  <c r="A104" i="666"/>
  <c r="D103" i="666"/>
  <c r="E103" i="666" s="1"/>
  <c r="B103" i="666"/>
  <c r="A103" i="666"/>
  <c r="D102" i="666"/>
  <c r="E102" i="666" s="1"/>
  <c r="B102" i="666"/>
  <c r="A102" i="666"/>
  <c r="D101" i="666"/>
  <c r="E101" i="666" s="1"/>
  <c r="B101" i="666"/>
  <c r="A101" i="666"/>
  <c r="B100" i="666"/>
  <c r="A100" i="666"/>
  <c r="E99" i="666"/>
  <c r="D99" i="666"/>
  <c r="B99" i="666"/>
  <c r="A99" i="666"/>
  <c r="A97" i="666"/>
  <c r="A95" i="666"/>
  <c r="B94" i="666"/>
  <c r="A94" i="666"/>
  <c r="B93" i="666"/>
  <c r="A93" i="666"/>
  <c r="B92" i="666"/>
  <c r="A92" i="666"/>
  <c r="E91" i="666"/>
  <c r="D91" i="666"/>
  <c r="B91" i="666"/>
  <c r="A91" i="666"/>
  <c r="A89" i="666"/>
  <c r="D88" i="666"/>
  <c r="B88" i="666"/>
  <c r="A88" i="666"/>
  <c r="E87" i="666"/>
  <c r="D87" i="666"/>
  <c r="B87" i="666"/>
  <c r="A87" i="666"/>
  <c r="A85" i="666"/>
  <c r="D84" i="666"/>
  <c r="B84" i="666"/>
  <c r="A84" i="666"/>
  <c r="E83" i="666"/>
  <c r="D83" i="666"/>
  <c r="B83" i="666"/>
  <c r="A83" i="666"/>
  <c r="A81" i="666"/>
  <c r="B80" i="666"/>
  <c r="A80" i="666"/>
  <c r="B79" i="666"/>
  <c r="A79" i="666"/>
  <c r="B78" i="666"/>
  <c r="A78" i="666"/>
  <c r="B77" i="666"/>
  <c r="A77" i="666"/>
  <c r="B76" i="666"/>
  <c r="A76" i="666"/>
  <c r="B75" i="666"/>
  <c r="A75" i="666"/>
  <c r="E74" i="666"/>
  <c r="D74" i="666"/>
  <c r="B74" i="666"/>
  <c r="A74" i="666"/>
  <c r="A72" i="666"/>
  <c r="A70" i="666"/>
  <c r="B69" i="666"/>
  <c r="A69" i="666"/>
  <c r="B68" i="666"/>
  <c r="A68" i="666"/>
  <c r="B67" i="666"/>
  <c r="A67" i="666"/>
  <c r="B66" i="666"/>
  <c r="A66" i="666"/>
  <c r="B65" i="666"/>
  <c r="A65" i="666"/>
  <c r="B64" i="666"/>
  <c r="A64" i="666"/>
  <c r="B63" i="666"/>
  <c r="A63" i="666"/>
  <c r="E62" i="666"/>
  <c r="D62" i="666"/>
  <c r="B62" i="666"/>
  <c r="A62" i="666"/>
  <c r="A60" i="666"/>
  <c r="A58" i="666"/>
  <c r="B57" i="666"/>
  <c r="A57" i="666"/>
  <c r="B56" i="666"/>
  <c r="A56" i="666"/>
  <c r="B55" i="666"/>
  <c r="A55" i="666"/>
  <c r="E54" i="666"/>
  <c r="B54" i="666"/>
  <c r="A54" i="666"/>
  <c r="A52" i="666"/>
  <c r="B51" i="666"/>
  <c r="A51" i="666"/>
  <c r="B50" i="666"/>
  <c r="A50" i="666"/>
  <c r="B49" i="666"/>
  <c r="A49" i="666"/>
  <c r="B48" i="666"/>
  <c r="A48" i="666"/>
  <c r="B47" i="666"/>
  <c r="A47" i="666"/>
  <c r="B46" i="666"/>
  <c r="A46" i="666"/>
  <c r="B45" i="666"/>
  <c r="A45" i="666"/>
  <c r="B44" i="666"/>
  <c r="A44" i="666"/>
  <c r="E43" i="666"/>
  <c r="D43" i="666"/>
  <c r="B43" i="666"/>
  <c r="A43" i="666"/>
  <c r="A41" i="666"/>
  <c r="B40" i="666"/>
  <c r="A40" i="666"/>
  <c r="B39" i="666"/>
  <c r="B38" i="666"/>
  <c r="A38" i="666"/>
  <c r="B37" i="666"/>
  <c r="A37" i="666"/>
  <c r="E36" i="666"/>
  <c r="D36" i="666"/>
  <c r="B36" i="666"/>
  <c r="A36" i="666"/>
  <c r="A34" i="666"/>
  <c r="D33" i="666"/>
  <c r="B33" i="666"/>
  <c r="A33" i="666"/>
  <c r="D32" i="666"/>
  <c r="B32" i="666"/>
  <c r="A32" i="666"/>
  <c r="D31" i="666"/>
  <c r="B31" i="666"/>
  <c r="A31" i="666"/>
  <c r="D30" i="666"/>
  <c r="B30" i="666"/>
  <c r="A30" i="666"/>
  <c r="D29" i="666"/>
  <c r="B29" i="666"/>
  <c r="A29" i="666"/>
  <c r="D28" i="666"/>
  <c r="B28" i="666"/>
  <c r="A28" i="666"/>
  <c r="D27" i="666"/>
  <c r="B27" i="666"/>
  <c r="A27" i="666"/>
  <c r="D26" i="666"/>
  <c r="B26" i="666"/>
  <c r="A26" i="666"/>
  <c r="E25" i="666"/>
  <c r="D25" i="666"/>
  <c r="B25" i="666"/>
  <c r="A25" i="666"/>
  <c r="A23" i="666"/>
  <c r="A21" i="666"/>
  <c r="D20" i="666"/>
  <c r="B20" i="666"/>
  <c r="A20" i="666"/>
  <c r="D19" i="666"/>
  <c r="B19" i="666"/>
  <c r="A19" i="666"/>
  <c r="D18" i="666"/>
  <c r="B18" i="666"/>
  <c r="A18" i="666"/>
  <c r="B17" i="666"/>
  <c r="A17" i="666"/>
  <c r="B16" i="666"/>
  <c r="A16" i="666"/>
  <c r="B15" i="666"/>
  <c r="A15" i="666"/>
  <c r="B14" i="666"/>
  <c r="A14" i="666"/>
  <c r="B13" i="666"/>
  <c r="A13" i="666"/>
  <c r="E12" i="666"/>
  <c r="D12" i="666"/>
  <c r="B12" i="666"/>
  <c r="A12" i="666"/>
  <c r="A10" i="666"/>
  <c r="B8" i="666"/>
  <c r="A8" i="666"/>
  <c r="B7" i="666"/>
  <c r="A7" i="666"/>
  <c r="E88" i="666"/>
  <c r="E89" i="666" s="1"/>
  <c r="E94" i="666" s="1"/>
  <c r="B6" i="666"/>
  <c r="A6" i="666"/>
  <c r="E5" i="666"/>
  <c r="B5" i="666"/>
  <c r="A5" i="666"/>
  <c r="B4" i="666"/>
  <c r="A4" i="666"/>
  <c r="A3" i="666"/>
  <c r="A1" i="666"/>
  <c r="A140" i="665"/>
  <c r="A139" i="665"/>
  <c r="A138" i="665"/>
  <c r="A137" i="665"/>
  <c r="B136" i="665"/>
  <c r="A136" i="665"/>
  <c r="A135" i="665"/>
  <c r="A134" i="665"/>
  <c r="A133" i="665"/>
  <c r="A132" i="665"/>
  <c r="A131" i="665"/>
  <c r="E130" i="665"/>
  <c r="A130" i="665"/>
  <c r="A128" i="665"/>
  <c r="A126" i="665"/>
  <c r="A125" i="665"/>
  <c r="B124" i="665"/>
  <c r="A124" i="665"/>
  <c r="C123" i="665"/>
  <c r="B123" i="665"/>
  <c r="A123" i="665"/>
  <c r="C122" i="665"/>
  <c r="B122" i="665"/>
  <c r="A122" i="665"/>
  <c r="D121" i="665"/>
  <c r="C121" i="665"/>
  <c r="B121" i="665"/>
  <c r="A121" i="665"/>
  <c r="B120" i="665"/>
  <c r="A120" i="665"/>
  <c r="B119" i="665"/>
  <c r="A119" i="665"/>
  <c r="E118" i="665"/>
  <c r="C118" i="665"/>
  <c r="B118" i="665"/>
  <c r="A118" i="665"/>
  <c r="A116" i="665"/>
  <c r="A114" i="665"/>
  <c r="B113" i="665"/>
  <c r="A113" i="665"/>
  <c r="B112" i="665"/>
  <c r="A112" i="665"/>
  <c r="B111" i="665"/>
  <c r="A111" i="665"/>
  <c r="B110" i="665"/>
  <c r="A110" i="665"/>
  <c r="B109" i="665"/>
  <c r="A109" i="665"/>
  <c r="E108" i="665"/>
  <c r="D108" i="665"/>
  <c r="B108" i="665"/>
  <c r="A108" i="665"/>
  <c r="A106" i="665"/>
  <c r="A104" i="665"/>
  <c r="B103" i="665"/>
  <c r="A103" i="665"/>
  <c r="B102" i="665"/>
  <c r="A102" i="665"/>
  <c r="B101" i="665"/>
  <c r="A101" i="665"/>
  <c r="E100" i="665"/>
  <c r="D100" i="665"/>
  <c r="B100" i="665"/>
  <c r="A100" i="665"/>
  <c r="A98" i="665"/>
  <c r="D97" i="665"/>
  <c r="B97" i="665"/>
  <c r="A97" i="665"/>
  <c r="E96" i="665"/>
  <c r="D96" i="665"/>
  <c r="B96" i="665"/>
  <c r="A96" i="665"/>
  <c r="E94" i="665"/>
  <c r="E102" i="665" s="1"/>
  <c r="A94" i="665"/>
  <c r="D93" i="665"/>
  <c r="B93" i="665"/>
  <c r="A93" i="665"/>
  <c r="E92" i="665"/>
  <c r="D92" i="665"/>
  <c r="B92" i="665"/>
  <c r="A92" i="665"/>
  <c r="A90" i="665"/>
  <c r="B89" i="665"/>
  <c r="A89" i="665"/>
  <c r="B88" i="665"/>
  <c r="A88" i="665"/>
  <c r="B87" i="665"/>
  <c r="A87" i="665"/>
  <c r="B86" i="665"/>
  <c r="A86" i="665"/>
  <c r="B85" i="665"/>
  <c r="A85" i="665"/>
  <c r="B84" i="665"/>
  <c r="A84" i="665"/>
  <c r="E83" i="665"/>
  <c r="D83" i="665"/>
  <c r="B83" i="665"/>
  <c r="A83" i="665"/>
  <c r="A81" i="665"/>
  <c r="A79" i="665"/>
  <c r="B78" i="665"/>
  <c r="A78" i="665"/>
  <c r="B77" i="665"/>
  <c r="A77" i="665"/>
  <c r="B76" i="665"/>
  <c r="A76" i="665"/>
  <c r="B75" i="665"/>
  <c r="A75" i="665"/>
  <c r="B74" i="665"/>
  <c r="A74" i="665"/>
  <c r="B73" i="665"/>
  <c r="A73" i="665"/>
  <c r="B72" i="665"/>
  <c r="A72" i="665"/>
  <c r="E71" i="665"/>
  <c r="D71" i="665"/>
  <c r="B71" i="665"/>
  <c r="A71" i="665"/>
  <c r="A69" i="665"/>
  <c r="A67" i="665"/>
  <c r="B66" i="665"/>
  <c r="A66" i="665"/>
  <c r="B65" i="665"/>
  <c r="A65" i="665"/>
  <c r="B64" i="665"/>
  <c r="A64" i="665"/>
  <c r="E63" i="665"/>
  <c r="B63" i="665"/>
  <c r="A63" i="665"/>
  <c r="A61" i="665"/>
  <c r="B60" i="665"/>
  <c r="A60" i="665"/>
  <c r="D59" i="665"/>
  <c r="B59" i="665"/>
  <c r="A59" i="665"/>
  <c r="B58" i="665"/>
  <c r="A58" i="665"/>
  <c r="B57" i="665"/>
  <c r="A57" i="665"/>
  <c r="B56" i="665"/>
  <c r="A56" i="665"/>
  <c r="B55" i="665"/>
  <c r="A55" i="665"/>
  <c r="B54" i="665"/>
  <c r="A54" i="665"/>
  <c r="B53" i="665"/>
  <c r="A53" i="665"/>
  <c r="E52" i="665"/>
  <c r="D52" i="665"/>
  <c r="B52" i="665"/>
  <c r="A52" i="665"/>
  <c r="A50" i="665"/>
  <c r="B49" i="665"/>
  <c r="A49" i="665"/>
  <c r="B48" i="665"/>
  <c r="B47" i="665"/>
  <c r="A47" i="665"/>
  <c r="B46" i="665"/>
  <c r="A46" i="665"/>
  <c r="E45" i="665"/>
  <c r="D45" i="665"/>
  <c r="B45" i="665"/>
  <c r="A45" i="665"/>
  <c r="A43" i="665"/>
  <c r="D42" i="665"/>
  <c r="B42" i="665"/>
  <c r="A42" i="665"/>
  <c r="D41" i="665"/>
  <c r="B41" i="665"/>
  <c r="A41" i="665"/>
  <c r="D40" i="665"/>
  <c r="B40" i="665"/>
  <c r="A40" i="665"/>
  <c r="D39" i="665"/>
  <c r="B39" i="665"/>
  <c r="A39" i="665"/>
  <c r="D38" i="665"/>
  <c r="B38" i="665"/>
  <c r="A38" i="665"/>
  <c r="D37" i="665"/>
  <c r="B37" i="665"/>
  <c r="A37" i="665"/>
  <c r="D36" i="665"/>
  <c r="B36" i="665"/>
  <c r="A36" i="665"/>
  <c r="D35" i="665"/>
  <c r="B35" i="665"/>
  <c r="A35" i="665"/>
  <c r="E34" i="665"/>
  <c r="D34" i="665"/>
  <c r="B34" i="665"/>
  <c r="A34" i="665"/>
  <c r="A32" i="665"/>
  <c r="A30" i="665"/>
  <c r="D29" i="665"/>
  <c r="B29" i="665"/>
  <c r="A29" i="665"/>
  <c r="D28" i="665"/>
  <c r="B28" i="665"/>
  <c r="A28" i="665"/>
  <c r="D27" i="665"/>
  <c r="B27" i="665"/>
  <c r="A27" i="665"/>
  <c r="H26" i="665"/>
  <c r="E26" i="665"/>
  <c r="B26" i="665"/>
  <c r="A26" i="665"/>
  <c r="D25" i="665"/>
  <c r="E25" i="665" s="1"/>
  <c r="B25" i="665"/>
  <c r="A25" i="665"/>
  <c r="B24" i="665"/>
  <c r="A24" i="665"/>
  <c r="D23" i="665"/>
  <c r="B23" i="665"/>
  <c r="A23" i="665"/>
  <c r="E22" i="665"/>
  <c r="I22" i="665" s="1"/>
  <c r="D22" i="665"/>
  <c r="B20" i="665"/>
  <c r="G17" i="665"/>
  <c r="G13" i="665"/>
  <c r="B12" i="665"/>
  <c r="A12" i="665"/>
  <c r="A10" i="665"/>
  <c r="B8" i="665"/>
  <c r="A8" i="665"/>
  <c r="B7" i="665"/>
  <c r="A7" i="665"/>
  <c r="B6" i="665"/>
  <c r="A6" i="665"/>
  <c r="E5" i="665"/>
  <c r="B5" i="665"/>
  <c r="A5" i="665"/>
  <c r="B4" i="665"/>
  <c r="A4" i="665"/>
  <c r="A3" i="665"/>
  <c r="A1" i="665"/>
  <c r="A131" i="664"/>
  <c r="A130" i="664"/>
  <c r="A129" i="664"/>
  <c r="A128" i="664"/>
  <c r="B127" i="664"/>
  <c r="A127" i="664"/>
  <c r="A126" i="664"/>
  <c r="A125" i="664"/>
  <c r="A124" i="664"/>
  <c r="A123" i="664"/>
  <c r="A122" i="664"/>
  <c r="E121" i="664"/>
  <c r="A121" i="664"/>
  <c r="A119" i="664"/>
  <c r="A117" i="664"/>
  <c r="A116" i="664"/>
  <c r="C115" i="664"/>
  <c r="B115" i="664"/>
  <c r="A115" i="664"/>
  <c r="C114" i="664"/>
  <c r="B114" i="664"/>
  <c r="A114" i="664"/>
  <c r="C113" i="664"/>
  <c r="B113" i="664"/>
  <c r="A113" i="664"/>
  <c r="D112" i="664"/>
  <c r="C112" i="664"/>
  <c r="B112" i="664"/>
  <c r="A112" i="664"/>
  <c r="B111" i="664"/>
  <c r="A111" i="664"/>
  <c r="B110" i="664"/>
  <c r="A110" i="664"/>
  <c r="C109" i="664"/>
  <c r="B109" i="664"/>
  <c r="A109" i="664"/>
  <c r="A107" i="664"/>
  <c r="A105" i="664"/>
  <c r="E104" i="664"/>
  <c r="B104" i="664"/>
  <c r="A104" i="664"/>
  <c r="D103" i="664"/>
  <c r="E103" i="664" s="1"/>
  <c r="B103" i="664"/>
  <c r="A103" i="664"/>
  <c r="D102" i="664"/>
  <c r="E102" i="664" s="1"/>
  <c r="B102" i="664"/>
  <c r="A102" i="664"/>
  <c r="D101" i="664"/>
  <c r="E101" i="664" s="1"/>
  <c r="B101" i="664"/>
  <c r="A101" i="664"/>
  <c r="B100" i="664"/>
  <c r="A100" i="664"/>
  <c r="E99" i="664"/>
  <c r="D99" i="664"/>
  <c r="B99" i="664"/>
  <c r="A99" i="664"/>
  <c r="A97" i="664"/>
  <c r="A95" i="664"/>
  <c r="B94" i="664"/>
  <c r="A94" i="664"/>
  <c r="B93" i="664"/>
  <c r="A93" i="664"/>
  <c r="B92" i="664"/>
  <c r="A92" i="664"/>
  <c r="E91" i="664"/>
  <c r="D91" i="664"/>
  <c r="B91" i="664"/>
  <c r="A91" i="664"/>
  <c r="A89" i="664"/>
  <c r="D88" i="664"/>
  <c r="B88" i="664"/>
  <c r="A88" i="664"/>
  <c r="E87" i="664"/>
  <c r="D87" i="664"/>
  <c r="B87" i="664"/>
  <c r="A87" i="664"/>
  <c r="A85" i="664"/>
  <c r="B84" i="664"/>
  <c r="A84" i="664"/>
  <c r="E83" i="664"/>
  <c r="D83" i="664"/>
  <c r="B83" i="664"/>
  <c r="A83" i="664"/>
  <c r="A81" i="664"/>
  <c r="B80" i="664"/>
  <c r="A80" i="664"/>
  <c r="B79" i="664"/>
  <c r="A79" i="664"/>
  <c r="B78" i="664"/>
  <c r="A78" i="664"/>
  <c r="B77" i="664"/>
  <c r="A77" i="664"/>
  <c r="B76" i="664"/>
  <c r="A76" i="664"/>
  <c r="B75" i="664"/>
  <c r="A75" i="664"/>
  <c r="E74" i="664"/>
  <c r="D74" i="664"/>
  <c r="B74" i="664"/>
  <c r="A74" i="664"/>
  <c r="A72" i="664"/>
  <c r="A70" i="664"/>
  <c r="B69" i="664"/>
  <c r="A69" i="664"/>
  <c r="B68" i="664"/>
  <c r="A68" i="664"/>
  <c r="B67" i="664"/>
  <c r="A67" i="664"/>
  <c r="B66" i="664"/>
  <c r="A66" i="664"/>
  <c r="B65" i="664"/>
  <c r="A65" i="664"/>
  <c r="B64" i="664"/>
  <c r="A64" i="664"/>
  <c r="B63" i="664"/>
  <c r="A63" i="664"/>
  <c r="E62" i="664"/>
  <c r="D62" i="664"/>
  <c r="B62" i="664"/>
  <c r="A62" i="664"/>
  <c r="A60" i="664"/>
  <c r="A58" i="664"/>
  <c r="B57" i="664"/>
  <c r="A57" i="664"/>
  <c r="B56" i="664"/>
  <c r="A56" i="664"/>
  <c r="B55" i="664"/>
  <c r="A55" i="664"/>
  <c r="E54" i="664"/>
  <c r="B54" i="664"/>
  <c r="A54" i="664"/>
  <c r="A52" i="664"/>
  <c r="B51" i="664"/>
  <c r="A51" i="664"/>
  <c r="B50" i="664"/>
  <c r="A50" i="664"/>
  <c r="B49" i="664"/>
  <c r="A49" i="664"/>
  <c r="B48" i="664"/>
  <c r="A48" i="664"/>
  <c r="B47" i="664"/>
  <c r="A47" i="664"/>
  <c r="B46" i="664"/>
  <c r="A46" i="664"/>
  <c r="B45" i="664"/>
  <c r="A45" i="664"/>
  <c r="B44" i="664"/>
  <c r="A44" i="664"/>
  <c r="E43" i="664"/>
  <c r="D43" i="664"/>
  <c r="B43" i="664"/>
  <c r="A43" i="664"/>
  <c r="A41" i="664"/>
  <c r="B40" i="664"/>
  <c r="A40" i="664"/>
  <c r="B39" i="664"/>
  <c r="B38" i="664"/>
  <c r="A38" i="664"/>
  <c r="B37" i="664"/>
  <c r="A37" i="664"/>
  <c r="E36" i="664"/>
  <c r="D36" i="664"/>
  <c r="B36" i="664"/>
  <c r="A36" i="664"/>
  <c r="A34" i="664"/>
  <c r="D33" i="664"/>
  <c r="B33" i="664"/>
  <c r="A33" i="664"/>
  <c r="D32" i="664"/>
  <c r="B32" i="664"/>
  <c r="A32" i="664"/>
  <c r="D31" i="664"/>
  <c r="B31" i="664"/>
  <c r="A31" i="664"/>
  <c r="D30" i="664"/>
  <c r="B30" i="664"/>
  <c r="A30" i="664"/>
  <c r="D29" i="664"/>
  <c r="B29" i="664"/>
  <c r="A29" i="664"/>
  <c r="D28" i="664"/>
  <c r="B28" i="664"/>
  <c r="A28" i="664"/>
  <c r="D27" i="664"/>
  <c r="B27" i="664"/>
  <c r="A27" i="664"/>
  <c r="D26" i="664"/>
  <c r="B26" i="664"/>
  <c r="A26" i="664"/>
  <c r="E25" i="664"/>
  <c r="D25" i="664"/>
  <c r="B25" i="664"/>
  <c r="A25" i="664"/>
  <c r="A23" i="664"/>
  <c r="A21" i="664"/>
  <c r="B20" i="664"/>
  <c r="A20" i="664"/>
  <c r="B19" i="664"/>
  <c r="A19" i="664"/>
  <c r="B18" i="664"/>
  <c r="A18" i="664"/>
  <c r="B17" i="664"/>
  <c r="A17" i="664"/>
  <c r="B16" i="664"/>
  <c r="A16" i="664"/>
  <c r="B15" i="664"/>
  <c r="A15" i="664"/>
  <c r="B14" i="664"/>
  <c r="A14" i="664"/>
  <c r="B13" i="664"/>
  <c r="A13" i="664"/>
  <c r="E12" i="664"/>
  <c r="D12" i="664"/>
  <c r="B12" i="664"/>
  <c r="A12" i="664"/>
  <c r="A10" i="664"/>
  <c r="B8" i="664"/>
  <c r="A8" i="664"/>
  <c r="B7" i="664"/>
  <c r="A7" i="664"/>
  <c r="E88" i="664"/>
  <c r="E89" i="664" s="1"/>
  <c r="E94" i="664" s="1"/>
  <c r="B6" i="664"/>
  <c r="A6" i="664"/>
  <c r="E5" i="664"/>
  <c r="B5" i="664"/>
  <c r="A5" i="664"/>
  <c r="B4" i="664"/>
  <c r="A4" i="664"/>
  <c r="A3" i="664"/>
  <c r="A1" i="664"/>
  <c r="A140" i="663"/>
  <c r="A139" i="663"/>
  <c r="A138" i="663"/>
  <c r="A137" i="663"/>
  <c r="B136" i="663"/>
  <c r="A136" i="663"/>
  <c r="A135" i="663"/>
  <c r="A134" i="663"/>
  <c r="A133" i="663"/>
  <c r="A132" i="663"/>
  <c r="A131" i="663"/>
  <c r="E130" i="663"/>
  <c r="A130" i="663"/>
  <c r="A128" i="663"/>
  <c r="A126" i="663"/>
  <c r="A125" i="663"/>
  <c r="B124" i="663"/>
  <c r="A124" i="663"/>
  <c r="C123" i="663"/>
  <c r="B123" i="663"/>
  <c r="A123" i="663"/>
  <c r="C122" i="663"/>
  <c r="B122" i="663"/>
  <c r="A122" i="663"/>
  <c r="D121" i="663"/>
  <c r="C121" i="663"/>
  <c r="B121" i="663"/>
  <c r="A121" i="663"/>
  <c r="B120" i="663"/>
  <c r="A120" i="663"/>
  <c r="B119" i="663"/>
  <c r="A119" i="663"/>
  <c r="E118" i="663"/>
  <c r="C118" i="663"/>
  <c r="B118" i="663"/>
  <c r="A118" i="663"/>
  <c r="A116" i="663"/>
  <c r="A114" i="663"/>
  <c r="B113" i="663"/>
  <c r="A113" i="663"/>
  <c r="B112" i="663"/>
  <c r="A112" i="663"/>
  <c r="B111" i="663"/>
  <c r="A111" i="663"/>
  <c r="B110" i="663"/>
  <c r="A110" i="663"/>
  <c r="B109" i="663"/>
  <c r="A109" i="663"/>
  <c r="E108" i="663"/>
  <c r="D108" i="663"/>
  <c r="B108" i="663"/>
  <c r="A108" i="663"/>
  <c r="A106" i="663"/>
  <c r="A104" i="663"/>
  <c r="B103" i="663"/>
  <c r="A103" i="663"/>
  <c r="B102" i="663"/>
  <c r="A102" i="663"/>
  <c r="B101" i="663"/>
  <c r="A101" i="663"/>
  <c r="E100" i="663"/>
  <c r="D100" i="663"/>
  <c r="B100" i="663"/>
  <c r="A100" i="663"/>
  <c r="A98" i="663"/>
  <c r="D97" i="663"/>
  <c r="B97" i="663"/>
  <c r="A97" i="663"/>
  <c r="E96" i="663"/>
  <c r="D96" i="663"/>
  <c r="B96" i="663"/>
  <c r="A96" i="663"/>
  <c r="E94" i="663"/>
  <c r="E102" i="663" s="1"/>
  <c r="A94" i="663"/>
  <c r="D93" i="663"/>
  <c r="B93" i="663"/>
  <c r="A93" i="663"/>
  <c r="E92" i="663"/>
  <c r="D92" i="663"/>
  <c r="B92" i="663"/>
  <c r="A92" i="663"/>
  <c r="A90" i="663"/>
  <c r="B89" i="663"/>
  <c r="A89" i="663"/>
  <c r="B88" i="663"/>
  <c r="A88" i="663"/>
  <c r="B87" i="663"/>
  <c r="A87" i="663"/>
  <c r="B86" i="663"/>
  <c r="A86" i="663"/>
  <c r="B85" i="663"/>
  <c r="A85" i="663"/>
  <c r="B84" i="663"/>
  <c r="A84" i="663"/>
  <c r="E83" i="663"/>
  <c r="D83" i="663"/>
  <c r="B83" i="663"/>
  <c r="A83" i="663"/>
  <c r="A81" i="663"/>
  <c r="A79" i="663"/>
  <c r="B78" i="663"/>
  <c r="A78" i="663"/>
  <c r="B77" i="663"/>
  <c r="A77" i="663"/>
  <c r="B76" i="663"/>
  <c r="A76" i="663"/>
  <c r="B75" i="663"/>
  <c r="A75" i="663"/>
  <c r="B74" i="663"/>
  <c r="A74" i="663"/>
  <c r="B73" i="663"/>
  <c r="A73" i="663"/>
  <c r="B72" i="663"/>
  <c r="A72" i="663"/>
  <c r="E71" i="663"/>
  <c r="D71" i="663"/>
  <c r="B71" i="663"/>
  <c r="A71" i="663"/>
  <c r="A69" i="663"/>
  <c r="A67" i="663"/>
  <c r="B66" i="663"/>
  <c r="A66" i="663"/>
  <c r="B65" i="663"/>
  <c r="A65" i="663"/>
  <c r="B64" i="663"/>
  <c r="A64" i="663"/>
  <c r="E63" i="663"/>
  <c r="B63" i="663"/>
  <c r="A63" i="663"/>
  <c r="A61" i="663"/>
  <c r="B60" i="663"/>
  <c r="A60" i="663"/>
  <c r="D59" i="663"/>
  <c r="B59" i="663"/>
  <c r="A59" i="663"/>
  <c r="B58" i="663"/>
  <c r="A58" i="663"/>
  <c r="B57" i="663"/>
  <c r="A57" i="663"/>
  <c r="B56" i="663"/>
  <c r="A56" i="663"/>
  <c r="B55" i="663"/>
  <c r="A55" i="663"/>
  <c r="B54" i="663"/>
  <c r="A54" i="663"/>
  <c r="B53" i="663"/>
  <c r="A53" i="663"/>
  <c r="E52" i="663"/>
  <c r="D52" i="663"/>
  <c r="B52" i="663"/>
  <c r="A52" i="663"/>
  <c r="A50" i="663"/>
  <c r="B49" i="663"/>
  <c r="A49" i="663"/>
  <c r="B48" i="663"/>
  <c r="B47" i="663"/>
  <c r="A47" i="663"/>
  <c r="B46" i="663"/>
  <c r="A46" i="663"/>
  <c r="E45" i="663"/>
  <c r="D45" i="663"/>
  <c r="B45" i="663"/>
  <c r="A45" i="663"/>
  <c r="A43" i="663"/>
  <c r="D42" i="663"/>
  <c r="B42" i="663"/>
  <c r="A42" i="663"/>
  <c r="D41" i="663"/>
  <c r="B41" i="663"/>
  <c r="A41" i="663"/>
  <c r="D40" i="663"/>
  <c r="B40" i="663"/>
  <c r="A40" i="663"/>
  <c r="D39" i="663"/>
  <c r="B39" i="663"/>
  <c r="A39" i="663"/>
  <c r="D38" i="663"/>
  <c r="B38" i="663"/>
  <c r="A38" i="663"/>
  <c r="D37" i="663"/>
  <c r="B37" i="663"/>
  <c r="A37" i="663"/>
  <c r="D36" i="663"/>
  <c r="B36" i="663"/>
  <c r="A36" i="663"/>
  <c r="D35" i="663"/>
  <c r="B35" i="663"/>
  <c r="A35" i="663"/>
  <c r="E34" i="663"/>
  <c r="D34" i="663"/>
  <c r="B34" i="663"/>
  <c r="A34" i="663"/>
  <c r="A32" i="663"/>
  <c r="A30" i="663"/>
  <c r="D29" i="663"/>
  <c r="H29" i="663" s="1"/>
  <c r="B29" i="663"/>
  <c r="A29" i="663"/>
  <c r="D28" i="663"/>
  <c r="B28" i="663"/>
  <c r="A28" i="663"/>
  <c r="D27" i="663"/>
  <c r="B27" i="663"/>
  <c r="A27" i="663"/>
  <c r="H26" i="663"/>
  <c r="E26" i="663"/>
  <c r="B26" i="663"/>
  <c r="A26" i="663"/>
  <c r="B25" i="663"/>
  <c r="A25" i="663"/>
  <c r="B24" i="663"/>
  <c r="A24" i="663"/>
  <c r="D23" i="663"/>
  <c r="B23" i="663"/>
  <c r="A23" i="663"/>
  <c r="E22" i="663"/>
  <c r="H22" i="663" s="1"/>
  <c r="D22" i="663"/>
  <c r="B20" i="663"/>
  <c r="G17" i="663"/>
  <c r="G13" i="663"/>
  <c r="B12" i="663"/>
  <c r="A12" i="663"/>
  <c r="A10" i="663"/>
  <c r="B8" i="663"/>
  <c r="A8" i="663"/>
  <c r="B7" i="663"/>
  <c r="A7" i="663"/>
  <c r="B6" i="663"/>
  <c r="A6" i="663"/>
  <c r="E5" i="663"/>
  <c r="B5" i="663"/>
  <c r="A5" i="663"/>
  <c r="B4" i="663"/>
  <c r="A4" i="663"/>
  <c r="A3" i="663"/>
  <c r="A1" i="663"/>
  <c r="A131" i="662"/>
  <c r="A130" i="662"/>
  <c r="A129" i="662"/>
  <c r="A128" i="662"/>
  <c r="B127" i="662"/>
  <c r="A127" i="662"/>
  <c r="A126" i="662"/>
  <c r="A125" i="662"/>
  <c r="A124" i="662"/>
  <c r="A123" i="662"/>
  <c r="A122" i="662"/>
  <c r="E121" i="662"/>
  <c r="A121" i="662"/>
  <c r="A119" i="662"/>
  <c r="A117" i="662"/>
  <c r="A116" i="662"/>
  <c r="B115" i="662"/>
  <c r="A115" i="662"/>
  <c r="C114" i="662"/>
  <c r="B114" i="662"/>
  <c r="A114" i="662"/>
  <c r="C113" i="662"/>
  <c r="B113" i="662"/>
  <c r="A113" i="662"/>
  <c r="D112" i="662"/>
  <c r="C112" i="662"/>
  <c r="B112" i="662"/>
  <c r="A112" i="662"/>
  <c r="B111" i="662"/>
  <c r="A111" i="662"/>
  <c r="B110" i="662"/>
  <c r="A110" i="662"/>
  <c r="C109" i="662"/>
  <c r="B109" i="662"/>
  <c r="A109" i="662"/>
  <c r="A107" i="662"/>
  <c r="A105" i="662"/>
  <c r="E104" i="662"/>
  <c r="B104" i="662"/>
  <c r="A104" i="662"/>
  <c r="D103" i="662"/>
  <c r="E103" i="662" s="1"/>
  <c r="B103" i="662"/>
  <c r="A103" i="662"/>
  <c r="D102" i="662"/>
  <c r="E102" i="662" s="1"/>
  <c r="B102" i="662"/>
  <c r="A102" i="662"/>
  <c r="D101" i="662"/>
  <c r="E101" i="662" s="1"/>
  <c r="B101" i="662"/>
  <c r="A101" i="662"/>
  <c r="B100" i="662"/>
  <c r="A100" i="662"/>
  <c r="E99" i="662"/>
  <c r="D99" i="662"/>
  <c r="B99" i="662"/>
  <c r="A99" i="662"/>
  <c r="A97" i="662"/>
  <c r="A95" i="662"/>
  <c r="B94" i="662"/>
  <c r="A94" i="662"/>
  <c r="B93" i="662"/>
  <c r="A93" i="662"/>
  <c r="B92" i="662"/>
  <c r="A92" i="662"/>
  <c r="E91" i="662"/>
  <c r="D91" i="662"/>
  <c r="B91" i="662"/>
  <c r="A91" i="662"/>
  <c r="A89" i="662"/>
  <c r="D88" i="662"/>
  <c r="B88" i="662"/>
  <c r="A88" i="662"/>
  <c r="E87" i="662"/>
  <c r="D87" i="662"/>
  <c r="B87" i="662"/>
  <c r="A87" i="662"/>
  <c r="A85" i="662"/>
  <c r="B84" i="662"/>
  <c r="A84" i="662"/>
  <c r="E83" i="662"/>
  <c r="D83" i="662"/>
  <c r="B83" i="662"/>
  <c r="A83" i="662"/>
  <c r="A81" i="662"/>
  <c r="B80" i="662"/>
  <c r="A80" i="662"/>
  <c r="B79" i="662"/>
  <c r="A79" i="662"/>
  <c r="B78" i="662"/>
  <c r="A78" i="662"/>
  <c r="B77" i="662"/>
  <c r="A77" i="662"/>
  <c r="B76" i="662"/>
  <c r="A76" i="662"/>
  <c r="B75" i="662"/>
  <c r="A75" i="662"/>
  <c r="E74" i="662"/>
  <c r="D74" i="662"/>
  <c r="B74" i="662"/>
  <c r="A74" i="662"/>
  <c r="A72" i="662"/>
  <c r="A70" i="662"/>
  <c r="B69" i="662"/>
  <c r="A69" i="662"/>
  <c r="B68" i="662"/>
  <c r="A68" i="662"/>
  <c r="B67" i="662"/>
  <c r="A67" i="662"/>
  <c r="B66" i="662"/>
  <c r="A66" i="662"/>
  <c r="B65" i="662"/>
  <c r="A65" i="662"/>
  <c r="B64" i="662"/>
  <c r="A64" i="662"/>
  <c r="B63" i="662"/>
  <c r="A63" i="662"/>
  <c r="E62" i="662"/>
  <c r="D62" i="662"/>
  <c r="B62" i="662"/>
  <c r="A62" i="662"/>
  <c r="A60" i="662"/>
  <c r="A58" i="662"/>
  <c r="B57" i="662"/>
  <c r="A57" i="662"/>
  <c r="B56" i="662"/>
  <c r="A56" i="662"/>
  <c r="B55" i="662"/>
  <c r="A55" i="662"/>
  <c r="E54" i="662"/>
  <c r="B54" i="662"/>
  <c r="A54" i="662"/>
  <c r="A52" i="662"/>
  <c r="B51" i="662"/>
  <c r="A51" i="662"/>
  <c r="B50" i="662"/>
  <c r="A50" i="662"/>
  <c r="B49" i="662"/>
  <c r="A49" i="662"/>
  <c r="B48" i="662"/>
  <c r="A48" i="662"/>
  <c r="B47" i="662"/>
  <c r="A47" i="662"/>
  <c r="B46" i="662"/>
  <c r="A46" i="662"/>
  <c r="B45" i="662"/>
  <c r="A45" i="662"/>
  <c r="B44" i="662"/>
  <c r="A44" i="662"/>
  <c r="E43" i="662"/>
  <c r="D43" i="662"/>
  <c r="B43" i="662"/>
  <c r="A43" i="662"/>
  <c r="A41" i="662"/>
  <c r="B40" i="662"/>
  <c r="A40" i="662"/>
  <c r="B39" i="662"/>
  <c r="B38" i="662"/>
  <c r="A38" i="662"/>
  <c r="B37" i="662"/>
  <c r="A37" i="662"/>
  <c r="E36" i="662"/>
  <c r="D36" i="662"/>
  <c r="B36" i="662"/>
  <c r="A36" i="662"/>
  <c r="A34" i="662"/>
  <c r="D33" i="662"/>
  <c r="B33" i="662"/>
  <c r="A33" i="662"/>
  <c r="D32" i="662"/>
  <c r="B32" i="662"/>
  <c r="A32" i="662"/>
  <c r="D31" i="662"/>
  <c r="B31" i="662"/>
  <c r="A31" i="662"/>
  <c r="D30" i="662"/>
  <c r="B30" i="662"/>
  <c r="A30" i="662"/>
  <c r="D29" i="662"/>
  <c r="B29" i="662"/>
  <c r="A29" i="662"/>
  <c r="D28" i="662"/>
  <c r="B28" i="662"/>
  <c r="A28" i="662"/>
  <c r="D27" i="662"/>
  <c r="B27" i="662"/>
  <c r="A27" i="662"/>
  <c r="D26" i="662"/>
  <c r="B26" i="662"/>
  <c r="A26" i="662"/>
  <c r="E25" i="662"/>
  <c r="D25" i="662"/>
  <c r="B25" i="662"/>
  <c r="A25" i="662"/>
  <c r="A23" i="662"/>
  <c r="A21" i="662"/>
  <c r="D20" i="662"/>
  <c r="B20" i="662"/>
  <c r="A20" i="662"/>
  <c r="D19" i="662"/>
  <c r="B19" i="662"/>
  <c r="A19" i="662"/>
  <c r="D18" i="662"/>
  <c r="B18" i="662"/>
  <c r="A18" i="662"/>
  <c r="B17" i="662"/>
  <c r="A17" i="662"/>
  <c r="B16" i="662"/>
  <c r="A16" i="662"/>
  <c r="B15" i="662"/>
  <c r="A15" i="662"/>
  <c r="B14" i="662"/>
  <c r="A14" i="662"/>
  <c r="B13" i="662"/>
  <c r="A13" i="662"/>
  <c r="E12" i="662"/>
  <c r="D12" i="662"/>
  <c r="B12" i="662"/>
  <c r="A12" i="662"/>
  <c r="A10" i="662"/>
  <c r="B8" i="662"/>
  <c r="A8" i="662"/>
  <c r="B7" i="662"/>
  <c r="A7" i="662"/>
  <c r="E88" i="662"/>
  <c r="E89" i="662" s="1"/>
  <c r="E94" i="662" s="1"/>
  <c r="B6" i="662"/>
  <c r="A6" i="662"/>
  <c r="E5" i="662"/>
  <c r="B5" i="662"/>
  <c r="A5" i="662"/>
  <c r="B4" i="662"/>
  <c r="A4" i="662"/>
  <c r="A3" i="662"/>
  <c r="A1" i="662"/>
  <c r="A140" i="661"/>
  <c r="A139" i="661"/>
  <c r="A138" i="661"/>
  <c r="A137" i="661"/>
  <c r="B136" i="661"/>
  <c r="A136" i="661"/>
  <c r="A135" i="661"/>
  <c r="A134" i="661"/>
  <c r="A133" i="661"/>
  <c r="A132" i="661"/>
  <c r="A131" i="661"/>
  <c r="E130" i="661"/>
  <c r="A130" i="661"/>
  <c r="A128" i="661"/>
  <c r="A126" i="661"/>
  <c r="A125" i="661"/>
  <c r="B124" i="661"/>
  <c r="A124" i="661"/>
  <c r="C123" i="661"/>
  <c r="B123" i="661"/>
  <c r="A123" i="661"/>
  <c r="C122" i="661"/>
  <c r="B122" i="661"/>
  <c r="A122" i="661"/>
  <c r="D121" i="661"/>
  <c r="C121" i="661"/>
  <c r="B121" i="661"/>
  <c r="A121" i="661"/>
  <c r="B120" i="661"/>
  <c r="A120" i="661"/>
  <c r="B119" i="661"/>
  <c r="A119" i="661"/>
  <c r="E118" i="661"/>
  <c r="C118" i="661"/>
  <c r="B118" i="661"/>
  <c r="A118" i="661"/>
  <c r="A116" i="661"/>
  <c r="A114" i="661"/>
  <c r="B113" i="661"/>
  <c r="A113" i="661"/>
  <c r="B112" i="661"/>
  <c r="A112" i="661"/>
  <c r="B111" i="661"/>
  <c r="A111" i="661"/>
  <c r="B110" i="661"/>
  <c r="A110" i="661"/>
  <c r="B109" i="661"/>
  <c r="A109" i="661"/>
  <c r="E108" i="661"/>
  <c r="D108" i="661"/>
  <c r="B108" i="661"/>
  <c r="A108" i="661"/>
  <c r="A106" i="661"/>
  <c r="A104" i="661"/>
  <c r="B103" i="661"/>
  <c r="A103" i="661"/>
  <c r="B102" i="661"/>
  <c r="A102" i="661"/>
  <c r="B101" i="661"/>
  <c r="A101" i="661"/>
  <c r="E100" i="661"/>
  <c r="D100" i="661"/>
  <c r="B100" i="661"/>
  <c r="A100" i="661"/>
  <c r="A98" i="661"/>
  <c r="D97" i="661"/>
  <c r="B97" i="661"/>
  <c r="A97" i="661"/>
  <c r="E96" i="661"/>
  <c r="D96" i="661"/>
  <c r="B96" i="661"/>
  <c r="A96" i="661"/>
  <c r="E94" i="661"/>
  <c r="E102" i="661" s="1"/>
  <c r="A94" i="661"/>
  <c r="D93" i="661"/>
  <c r="B93" i="661"/>
  <c r="A93" i="661"/>
  <c r="E92" i="661"/>
  <c r="D92" i="661"/>
  <c r="B92" i="661"/>
  <c r="A92" i="661"/>
  <c r="A90" i="661"/>
  <c r="B89" i="661"/>
  <c r="A89" i="661"/>
  <c r="B88" i="661"/>
  <c r="A88" i="661"/>
  <c r="B87" i="661"/>
  <c r="A87" i="661"/>
  <c r="B86" i="661"/>
  <c r="A86" i="661"/>
  <c r="B85" i="661"/>
  <c r="A85" i="661"/>
  <c r="B84" i="661"/>
  <c r="A84" i="661"/>
  <c r="E83" i="661"/>
  <c r="D83" i="661"/>
  <c r="B83" i="661"/>
  <c r="A83" i="661"/>
  <c r="A81" i="661"/>
  <c r="A79" i="661"/>
  <c r="B78" i="661"/>
  <c r="A78" i="661"/>
  <c r="B77" i="661"/>
  <c r="A77" i="661"/>
  <c r="B76" i="661"/>
  <c r="A76" i="661"/>
  <c r="B75" i="661"/>
  <c r="A75" i="661"/>
  <c r="B74" i="661"/>
  <c r="A74" i="661"/>
  <c r="B73" i="661"/>
  <c r="A73" i="661"/>
  <c r="B72" i="661"/>
  <c r="A72" i="661"/>
  <c r="E71" i="661"/>
  <c r="D71" i="661"/>
  <c r="B71" i="661"/>
  <c r="A71" i="661"/>
  <c r="A69" i="661"/>
  <c r="A67" i="661"/>
  <c r="B66" i="661"/>
  <c r="A66" i="661"/>
  <c r="B65" i="661"/>
  <c r="A65" i="661"/>
  <c r="B64" i="661"/>
  <c r="A64" i="661"/>
  <c r="E63" i="661"/>
  <c r="B63" i="661"/>
  <c r="A63" i="661"/>
  <c r="A61" i="661"/>
  <c r="B60" i="661"/>
  <c r="A60" i="661"/>
  <c r="D59" i="661"/>
  <c r="B59" i="661"/>
  <c r="A59" i="661"/>
  <c r="B58" i="661"/>
  <c r="A58" i="661"/>
  <c r="B57" i="661"/>
  <c r="A57" i="661"/>
  <c r="B56" i="661"/>
  <c r="A56" i="661"/>
  <c r="B55" i="661"/>
  <c r="A55" i="661"/>
  <c r="B54" i="661"/>
  <c r="A54" i="661"/>
  <c r="B53" i="661"/>
  <c r="A53" i="661"/>
  <c r="E52" i="661"/>
  <c r="D52" i="661"/>
  <c r="B52" i="661"/>
  <c r="A52" i="661"/>
  <c r="A50" i="661"/>
  <c r="B49" i="661"/>
  <c r="A49" i="661"/>
  <c r="B48" i="661"/>
  <c r="B47" i="661"/>
  <c r="A47" i="661"/>
  <c r="B46" i="661"/>
  <c r="A46" i="661"/>
  <c r="E45" i="661"/>
  <c r="D45" i="661"/>
  <c r="B45" i="661"/>
  <c r="A45" i="661"/>
  <c r="A43" i="661"/>
  <c r="D42" i="661"/>
  <c r="B42" i="661"/>
  <c r="A42" i="661"/>
  <c r="D41" i="661"/>
  <c r="B41" i="661"/>
  <c r="A41" i="661"/>
  <c r="D40" i="661"/>
  <c r="B40" i="661"/>
  <c r="A40" i="661"/>
  <c r="D39" i="661"/>
  <c r="B39" i="661"/>
  <c r="A39" i="661"/>
  <c r="D38" i="661"/>
  <c r="B38" i="661"/>
  <c r="A38" i="661"/>
  <c r="D37" i="661"/>
  <c r="B37" i="661"/>
  <c r="A37" i="661"/>
  <c r="D36" i="661"/>
  <c r="B36" i="661"/>
  <c r="A36" i="661"/>
  <c r="D35" i="661"/>
  <c r="B35" i="661"/>
  <c r="A35" i="661"/>
  <c r="E34" i="661"/>
  <c r="D34" i="661"/>
  <c r="B34" i="661"/>
  <c r="A34" i="661"/>
  <c r="A32" i="661"/>
  <c r="A30" i="661"/>
  <c r="D29" i="661"/>
  <c r="B29" i="661"/>
  <c r="A29" i="661"/>
  <c r="D28" i="661"/>
  <c r="B28" i="661"/>
  <c r="A28" i="661"/>
  <c r="D27" i="661"/>
  <c r="B27" i="661"/>
  <c r="A27" i="661"/>
  <c r="H26" i="661"/>
  <c r="E26" i="661"/>
  <c r="B26" i="661"/>
  <c r="A26" i="661"/>
  <c r="B25" i="661"/>
  <c r="A25" i="661"/>
  <c r="B24" i="661"/>
  <c r="A24" i="661"/>
  <c r="D23" i="661"/>
  <c r="B23" i="661"/>
  <c r="A23" i="661"/>
  <c r="E22" i="661"/>
  <c r="I22" i="661" s="1"/>
  <c r="D22" i="661"/>
  <c r="B20" i="661"/>
  <c r="G17" i="661"/>
  <c r="G13" i="661"/>
  <c r="B12" i="661"/>
  <c r="A12" i="661"/>
  <c r="A10" i="661"/>
  <c r="B8" i="661"/>
  <c r="A8" i="661"/>
  <c r="B7" i="661"/>
  <c r="A7" i="661"/>
  <c r="B6" i="661"/>
  <c r="A6" i="661"/>
  <c r="E5" i="661"/>
  <c r="B5" i="661"/>
  <c r="A5" i="661"/>
  <c r="C124" i="661"/>
  <c r="C125" i="661" s="1"/>
  <c r="B4" i="661"/>
  <c r="A4" i="661"/>
  <c r="A3" i="661"/>
  <c r="A1" i="661"/>
  <c r="A131" i="660"/>
  <c r="A130" i="660"/>
  <c r="A129" i="660"/>
  <c r="A128" i="660"/>
  <c r="B127" i="660"/>
  <c r="A127" i="660"/>
  <c r="A126" i="660"/>
  <c r="A125" i="660"/>
  <c r="A124" i="660"/>
  <c r="A123" i="660"/>
  <c r="A122" i="660"/>
  <c r="E121" i="660"/>
  <c r="A121" i="660"/>
  <c r="A119" i="660"/>
  <c r="A117" i="660"/>
  <c r="A116" i="660"/>
  <c r="B115" i="660"/>
  <c r="A115" i="660"/>
  <c r="C114" i="660"/>
  <c r="B114" i="660"/>
  <c r="A114" i="660"/>
  <c r="C113" i="660"/>
  <c r="B113" i="660"/>
  <c r="A113" i="660"/>
  <c r="D112" i="660"/>
  <c r="C112" i="660"/>
  <c r="B112" i="660"/>
  <c r="A112" i="660"/>
  <c r="B111" i="660"/>
  <c r="A111" i="660"/>
  <c r="B110" i="660"/>
  <c r="A110" i="660"/>
  <c r="C109" i="660"/>
  <c r="B109" i="660"/>
  <c r="A109" i="660"/>
  <c r="A107" i="660"/>
  <c r="A105" i="660"/>
  <c r="E104" i="660"/>
  <c r="B104" i="660"/>
  <c r="A104" i="660"/>
  <c r="D103" i="660"/>
  <c r="E103" i="660" s="1"/>
  <c r="B103" i="660"/>
  <c r="A103" i="660"/>
  <c r="D102" i="660"/>
  <c r="E102" i="660" s="1"/>
  <c r="B102" i="660"/>
  <c r="A102" i="660"/>
  <c r="D101" i="660"/>
  <c r="E101" i="660" s="1"/>
  <c r="B101" i="660"/>
  <c r="A101" i="660"/>
  <c r="B100" i="660"/>
  <c r="A100" i="660"/>
  <c r="E99" i="660"/>
  <c r="D99" i="660"/>
  <c r="B99" i="660"/>
  <c r="A99" i="660"/>
  <c r="A97" i="660"/>
  <c r="A95" i="660"/>
  <c r="B94" i="660"/>
  <c r="A94" i="660"/>
  <c r="B93" i="660"/>
  <c r="A93" i="660"/>
  <c r="B92" i="660"/>
  <c r="A92" i="660"/>
  <c r="E91" i="660"/>
  <c r="D91" i="660"/>
  <c r="B91" i="660"/>
  <c r="A91" i="660"/>
  <c r="A89" i="660"/>
  <c r="D88" i="660"/>
  <c r="B88" i="660"/>
  <c r="A88" i="660"/>
  <c r="E87" i="660"/>
  <c r="D87" i="660"/>
  <c r="B87" i="660"/>
  <c r="A87" i="660"/>
  <c r="A85" i="660"/>
  <c r="B84" i="660"/>
  <c r="A84" i="660"/>
  <c r="E83" i="660"/>
  <c r="D83" i="660"/>
  <c r="B83" i="660"/>
  <c r="A83" i="660"/>
  <c r="A81" i="660"/>
  <c r="B80" i="660"/>
  <c r="A80" i="660"/>
  <c r="B79" i="660"/>
  <c r="A79" i="660"/>
  <c r="B78" i="660"/>
  <c r="A78" i="660"/>
  <c r="B77" i="660"/>
  <c r="A77" i="660"/>
  <c r="B76" i="660"/>
  <c r="A76" i="660"/>
  <c r="B75" i="660"/>
  <c r="A75" i="660"/>
  <c r="E74" i="660"/>
  <c r="D74" i="660"/>
  <c r="B74" i="660"/>
  <c r="A74" i="660"/>
  <c r="A72" i="660"/>
  <c r="A70" i="660"/>
  <c r="B69" i="660"/>
  <c r="A69" i="660"/>
  <c r="B68" i="660"/>
  <c r="A68" i="660"/>
  <c r="B67" i="660"/>
  <c r="A67" i="660"/>
  <c r="B66" i="660"/>
  <c r="A66" i="660"/>
  <c r="B65" i="660"/>
  <c r="A65" i="660"/>
  <c r="B64" i="660"/>
  <c r="A64" i="660"/>
  <c r="B63" i="660"/>
  <c r="A63" i="660"/>
  <c r="E62" i="660"/>
  <c r="D62" i="660"/>
  <c r="B62" i="660"/>
  <c r="A62" i="660"/>
  <c r="A60" i="660"/>
  <c r="A58" i="660"/>
  <c r="B57" i="660"/>
  <c r="A57" i="660"/>
  <c r="B56" i="660"/>
  <c r="A56" i="660"/>
  <c r="B55" i="660"/>
  <c r="A55" i="660"/>
  <c r="E54" i="660"/>
  <c r="B54" i="660"/>
  <c r="A54" i="660"/>
  <c r="A52" i="660"/>
  <c r="B51" i="660"/>
  <c r="A51" i="660"/>
  <c r="B50" i="660"/>
  <c r="A50" i="660"/>
  <c r="B49" i="660"/>
  <c r="A49" i="660"/>
  <c r="B48" i="660"/>
  <c r="A48" i="660"/>
  <c r="B47" i="660"/>
  <c r="A47" i="660"/>
  <c r="B46" i="660"/>
  <c r="A46" i="660"/>
  <c r="B45" i="660"/>
  <c r="A45" i="660"/>
  <c r="B44" i="660"/>
  <c r="A44" i="660"/>
  <c r="E43" i="660"/>
  <c r="D43" i="660"/>
  <c r="B43" i="660"/>
  <c r="A43" i="660"/>
  <c r="A41" i="660"/>
  <c r="B40" i="660"/>
  <c r="A40" i="660"/>
  <c r="B39" i="660"/>
  <c r="B38" i="660"/>
  <c r="A38" i="660"/>
  <c r="B37" i="660"/>
  <c r="A37" i="660"/>
  <c r="E36" i="660"/>
  <c r="D36" i="660"/>
  <c r="B36" i="660"/>
  <c r="A36" i="660"/>
  <c r="A34" i="660"/>
  <c r="D33" i="660"/>
  <c r="B33" i="660"/>
  <c r="A33" i="660"/>
  <c r="D32" i="660"/>
  <c r="B32" i="660"/>
  <c r="A32" i="660"/>
  <c r="D31" i="660"/>
  <c r="B31" i="660"/>
  <c r="A31" i="660"/>
  <c r="D30" i="660"/>
  <c r="B30" i="660"/>
  <c r="A30" i="660"/>
  <c r="D29" i="660"/>
  <c r="B29" i="660"/>
  <c r="A29" i="660"/>
  <c r="D28" i="660"/>
  <c r="B28" i="660"/>
  <c r="A28" i="660"/>
  <c r="D27" i="660"/>
  <c r="B27" i="660"/>
  <c r="A27" i="660"/>
  <c r="D26" i="660"/>
  <c r="B26" i="660"/>
  <c r="A26" i="660"/>
  <c r="E25" i="660"/>
  <c r="D25" i="660"/>
  <c r="B25" i="660"/>
  <c r="A25" i="660"/>
  <c r="A23" i="660"/>
  <c r="A21" i="660"/>
  <c r="B20" i="660"/>
  <c r="A20" i="660"/>
  <c r="B19" i="660"/>
  <c r="A19" i="660"/>
  <c r="B18" i="660"/>
  <c r="A18" i="660"/>
  <c r="B17" i="660"/>
  <c r="A17" i="660"/>
  <c r="B16" i="660"/>
  <c r="A16" i="660"/>
  <c r="B15" i="660"/>
  <c r="A15" i="660"/>
  <c r="B14" i="660"/>
  <c r="A14" i="660"/>
  <c r="B13" i="660"/>
  <c r="A13" i="660"/>
  <c r="E12" i="660"/>
  <c r="D12" i="660"/>
  <c r="B12" i="660"/>
  <c r="A12" i="660"/>
  <c r="A10" i="660"/>
  <c r="B8" i="660"/>
  <c r="A8" i="660"/>
  <c r="B7" i="660"/>
  <c r="A7" i="660"/>
  <c r="E88" i="660"/>
  <c r="E89" i="660" s="1"/>
  <c r="E94" i="660" s="1"/>
  <c r="B6" i="660"/>
  <c r="A6" i="660"/>
  <c r="E5" i="660"/>
  <c r="B5" i="660"/>
  <c r="A5" i="660"/>
  <c r="B4" i="660"/>
  <c r="A4" i="660"/>
  <c r="A3" i="660"/>
  <c r="A1" i="660"/>
  <c r="A140" i="659"/>
  <c r="A139" i="659"/>
  <c r="A138" i="659"/>
  <c r="A137" i="659"/>
  <c r="B136" i="659"/>
  <c r="A136" i="659"/>
  <c r="A135" i="659"/>
  <c r="A134" i="659"/>
  <c r="A133" i="659"/>
  <c r="A132" i="659"/>
  <c r="A131" i="659"/>
  <c r="E130" i="659"/>
  <c r="A130" i="659"/>
  <c r="A128" i="659"/>
  <c r="A126" i="659"/>
  <c r="A125" i="659"/>
  <c r="B124" i="659"/>
  <c r="A124" i="659"/>
  <c r="C123" i="659"/>
  <c r="B123" i="659"/>
  <c r="A123" i="659"/>
  <c r="C122" i="659"/>
  <c r="B122" i="659"/>
  <c r="A122" i="659"/>
  <c r="D121" i="659"/>
  <c r="C121" i="659"/>
  <c r="B121" i="659"/>
  <c r="A121" i="659"/>
  <c r="B120" i="659"/>
  <c r="A120" i="659"/>
  <c r="B119" i="659"/>
  <c r="A119" i="659"/>
  <c r="E118" i="659"/>
  <c r="C118" i="659"/>
  <c r="B118" i="659"/>
  <c r="A118" i="659"/>
  <c r="A116" i="659"/>
  <c r="A114" i="659"/>
  <c r="B113" i="659"/>
  <c r="A113" i="659"/>
  <c r="B112" i="659"/>
  <c r="A112" i="659"/>
  <c r="B111" i="659"/>
  <c r="A111" i="659"/>
  <c r="B110" i="659"/>
  <c r="A110" i="659"/>
  <c r="B109" i="659"/>
  <c r="A109" i="659"/>
  <c r="E108" i="659"/>
  <c r="D108" i="659"/>
  <c r="B108" i="659"/>
  <c r="A108" i="659"/>
  <c r="A106" i="659"/>
  <c r="A104" i="659"/>
  <c r="B103" i="659"/>
  <c r="A103" i="659"/>
  <c r="B102" i="659"/>
  <c r="A102" i="659"/>
  <c r="B101" i="659"/>
  <c r="A101" i="659"/>
  <c r="E100" i="659"/>
  <c r="D100" i="659"/>
  <c r="B100" i="659"/>
  <c r="A100" i="659"/>
  <c r="A98" i="659"/>
  <c r="D97" i="659"/>
  <c r="B97" i="659"/>
  <c r="A97" i="659"/>
  <c r="E96" i="659"/>
  <c r="D96" i="659"/>
  <c r="B96" i="659"/>
  <c r="A96" i="659"/>
  <c r="E94" i="659"/>
  <c r="E102" i="659" s="1"/>
  <c r="A94" i="659"/>
  <c r="D93" i="659"/>
  <c r="B93" i="659"/>
  <c r="A93" i="659"/>
  <c r="E92" i="659"/>
  <c r="D92" i="659"/>
  <c r="B92" i="659"/>
  <c r="A92" i="659"/>
  <c r="A90" i="659"/>
  <c r="B89" i="659"/>
  <c r="A89" i="659"/>
  <c r="B88" i="659"/>
  <c r="A88" i="659"/>
  <c r="B87" i="659"/>
  <c r="A87" i="659"/>
  <c r="B86" i="659"/>
  <c r="A86" i="659"/>
  <c r="B85" i="659"/>
  <c r="A85" i="659"/>
  <c r="B84" i="659"/>
  <c r="A84" i="659"/>
  <c r="E83" i="659"/>
  <c r="D83" i="659"/>
  <c r="B83" i="659"/>
  <c r="A83" i="659"/>
  <c r="A81" i="659"/>
  <c r="A79" i="659"/>
  <c r="B78" i="659"/>
  <c r="A78" i="659"/>
  <c r="B77" i="659"/>
  <c r="A77" i="659"/>
  <c r="B76" i="659"/>
  <c r="A76" i="659"/>
  <c r="B75" i="659"/>
  <c r="A75" i="659"/>
  <c r="B74" i="659"/>
  <c r="A74" i="659"/>
  <c r="B73" i="659"/>
  <c r="A73" i="659"/>
  <c r="B72" i="659"/>
  <c r="A72" i="659"/>
  <c r="E71" i="659"/>
  <c r="D71" i="659"/>
  <c r="B71" i="659"/>
  <c r="A71" i="659"/>
  <c r="A69" i="659"/>
  <c r="A67" i="659"/>
  <c r="B66" i="659"/>
  <c r="A66" i="659"/>
  <c r="B65" i="659"/>
  <c r="A65" i="659"/>
  <c r="B64" i="659"/>
  <c r="A64" i="659"/>
  <c r="E63" i="659"/>
  <c r="B63" i="659"/>
  <c r="A63" i="659"/>
  <c r="A61" i="659"/>
  <c r="B60" i="659"/>
  <c r="A60" i="659"/>
  <c r="D59" i="659"/>
  <c r="B59" i="659"/>
  <c r="A59" i="659"/>
  <c r="B58" i="659"/>
  <c r="A58" i="659"/>
  <c r="B57" i="659"/>
  <c r="A57" i="659"/>
  <c r="B56" i="659"/>
  <c r="A56" i="659"/>
  <c r="B55" i="659"/>
  <c r="A55" i="659"/>
  <c r="B54" i="659"/>
  <c r="A54" i="659"/>
  <c r="B53" i="659"/>
  <c r="A53" i="659"/>
  <c r="E52" i="659"/>
  <c r="D52" i="659"/>
  <c r="B52" i="659"/>
  <c r="A52" i="659"/>
  <c r="A50" i="659"/>
  <c r="B49" i="659"/>
  <c r="A49" i="659"/>
  <c r="B48" i="659"/>
  <c r="B47" i="659"/>
  <c r="A47" i="659"/>
  <c r="B46" i="659"/>
  <c r="A46" i="659"/>
  <c r="E45" i="659"/>
  <c r="D45" i="659"/>
  <c r="B45" i="659"/>
  <c r="A45" i="659"/>
  <c r="A43" i="659"/>
  <c r="D42" i="659"/>
  <c r="B42" i="659"/>
  <c r="A42" i="659"/>
  <c r="D41" i="659"/>
  <c r="B41" i="659"/>
  <c r="A41" i="659"/>
  <c r="D40" i="659"/>
  <c r="B40" i="659"/>
  <c r="A40" i="659"/>
  <c r="D39" i="659"/>
  <c r="B39" i="659"/>
  <c r="A39" i="659"/>
  <c r="D38" i="659"/>
  <c r="B38" i="659"/>
  <c r="A38" i="659"/>
  <c r="D37" i="659"/>
  <c r="B37" i="659"/>
  <c r="A37" i="659"/>
  <c r="D36" i="659"/>
  <c r="B36" i="659"/>
  <c r="A36" i="659"/>
  <c r="D35" i="659"/>
  <c r="B35" i="659"/>
  <c r="A35" i="659"/>
  <c r="E34" i="659"/>
  <c r="D34" i="659"/>
  <c r="B34" i="659"/>
  <c r="A34" i="659"/>
  <c r="A32" i="659"/>
  <c r="A30" i="659"/>
  <c r="D29" i="659"/>
  <c r="H29" i="659" s="1"/>
  <c r="B29" i="659"/>
  <c r="A29" i="659"/>
  <c r="D28" i="659"/>
  <c r="B28" i="659"/>
  <c r="A28" i="659"/>
  <c r="D27" i="659"/>
  <c r="B27" i="659"/>
  <c r="A27" i="659"/>
  <c r="H26" i="659"/>
  <c r="E26" i="659"/>
  <c r="B26" i="659"/>
  <c r="A26" i="659"/>
  <c r="B25" i="659"/>
  <c r="A25" i="659"/>
  <c r="B24" i="659"/>
  <c r="A24" i="659"/>
  <c r="D23" i="659"/>
  <c r="B23" i="659"/>
  <c r="A23" i="659"/>
  <c r="E22" i="659"/>
  <c r="D22" i="659"/>
  <c r="B20" i="659"/>
  <c r="G17" i="659"/>
  <c r="G13" i="659"/>
  <c r="B12" i="659"/>
  <c r="A12" i="659"/>
  <c r="A10" i="659"/>
  <c r="B8" i="659"/>
  <c r="A8" i="659"/>
  <c r="B7" i="659"/>
  <c r="A7" i="659"/>
  <c r="B6" i="659"/>
  <c r="A6" i="659"/>
  <c r="E5" i="659"/>
  <c r="B5" i="659"/>
  <c r="A5" i="659"/>
  <c r="B4" i="659"/>
  <c r="A4" i="659"/>
  <c r="A3" i="659"/>
  <c r="A1" i="659"/>
  <c r="A131" i="658"/>
  <c r="A130" i="658"/>
  <c r="A129" i="658"/>
  <c r="A128" i="658"/>
  <c r="B127" i="658"/>
  <c r="A127" i="658"/>
  <c r="A126" i="658"/>
  <c r="A125" i="658"/>
  <c r="A124" i="658"/>
  <c r="A123" i="658"/>
  <c r="A122" i="658"/>
  <c r="E121" i="658"/>
  <c r="A121" i="658"/>
  <c r="A119" i="658"/>
  <c r="A117" i="658"/>
  <c r="A116" i="658"/>
  <c r="B115" i="658"/>
  <c r="A115" i="658"/>
  <c r="C114" i="658"/>
  <c r="B114" i="658"/>
  <c r="A114" i="658"/>
  <c r="C113" i="658"/>
  <c r="B113" i="658"/>
  <c r="A113" i="658"/>
  <c r="D112" i="658"/>
  <c r="C112" i="658"/>
  <c r="B112" i="658"/>
  <c r="A112" i="658"/>
  <c r="B111" i="658"/>
  <c r="A111" i="658"/>
  <c r="B110" i="658"/>
  <c r="A110" i="658"/>
  <c r="C109" i="658"/>
  <c r="B109" i="658"/>
  <c r="A109" i="658"/>
  <c r="A107" i="658"/>
  <c r="A105" i="658"/>
  <c r="E104" i="658"/>
  <c r="B104" i="658"/>
  <c r="A104" i="658"/>
  <c r="D103" i="658"/>
  <c r="E103" i="658" s="1"/>
  <c r="B103" i="658"/>
  <c r="A103" i="658"/>
  <c r="D102" i="658"/>
  <c r="E102" i="658" s="1"/>
  <c r="B102" i="658"/>
  <c r="A102" i="658"/>
  <c r="D101" i="658"/>
  <c r="E101" i="658" s="1"/>
  <c r="B101" i="658"/>
  <c r="A101" i="658"/>
  <c r="B100" i="658"/>
  <c r="A100" i="658"/>
  <c r="E99" i="658"/>
  <c r="D99" i="658"/>
  <c r="B99" i="658"/>
  <c r="A99" i="658"/>
  <c r="A97" i="658"/>
  <c r="A95" i="658"/>
  <c r="B94" i="658"/>
  <c r="A94" i="658"/>
  <c r="B93" i="658"/>
  <c r="A93" i="658"/>
  <c r="B92" i="658"/>
  <c r="A92" i="658"/>
  <c r="E91" i="658"/>
  <c r="D91" i="658"/>
  <c r="B91" i="658"/>
  <c r="A91" i="658"/>
  <c r="A89" i="658"/>
  <c r="D88" i="658"/>
  <c r="B88" i="658"/>
  <c r="A88" i="658"/>
  <c r="E87" i="658"/>
  <c r="D87" i="658"/>
  <c r="B87" i="658"/>
  <c r="A87" i="658"/>
  <c r="A85" i="658"/>
  <c r="B84" i="658"/>
  <c r="A84" i="658"/>
  <c r="E83" i="658"/>
  <c r="D83" i="658"/>
  <c r="B83" i="658"/>
  <c r="A83" i="658"/>
  <c r="A81" i="658"/>
  <c r="B80" i="658"/>
  <c r="A80" i="658"/>
  <c r="B79" i="658"/>
  <c r="A79" i="658"/>
  <c r="B78" i="658"/>
  <c r="A78" i="658"/>
  <c r="B77" i="658"/>
  <c r="A77" i="658"/>
  <c r="B76" i="658"/>
  <c r="A76" i="658"/>
  <c r="B75" i="658"/>
  <c r="A75" i="658"/>
  <c r="E74" i="658"/>
  <c r="D74" i="658"/>
  <c r="B74" i="658"/>
  <c r="A74" i="658"/>
  <c r="A72" i="658"/>
  <c r="A70" i="658"/>
  <c r="B69" i="658"/>
  <c r="A69" i="658"/>
  <c r="B68" i="658"/>
  <c r="A68" i="658"/>
  <c r="B67" i="658"/>
  <c r="A67" i="658"/>
  <c r="B66" i="658"/>
  <c r="A66" i="658"/>
  <c r="B65" i="658"/>
  <c r="A65" i="658"/>
  <c r="B64" i="658"/>
  <c r="A64" i="658"/>
  <c r="B63" i="658"/>
  <c r="A63" i="658"/>
  <c r="E62" i="658"/>
  <c r="D62" i="658"/>
  <c r="B62" i="658"/>
  <c r="A62" i="658"/>
  <c r="A60" i="658"/>
  <c r="A58" i="658"/>
  <c r="B57" i="658"/>
  <c r="A57" i="658"/>
  <c r="B56" i="658"/>
  <c r="A56" i="658"/>
  <c r="B55" i="658"/>
  <c r="A55" i="658"/>
  <c r="E54" i="658"/>
  <c r="B54" i="658"/>
  <c r="A54" i="658"/>
  <c r="A52" i="658"/>
  <c r="B51" i="658"/>
  <c r="A51" i="658"/>
  <c r="B50" i="658"/>
  <c r="A50" i="658"/>
  <c r="B49" i="658"/>
  <c r="A49" i="658"/>
  <c r="B48" i="658"/>
  <c r="A48" i="658"/>
  <c r="B47" i="658"/>
  <c r="A47" i="658"/>
  <c r="B46" i="658"/>
  <c r="A46" i="658"/>
  <c r="B45" i="658"/>
  <c r="A45" i="658"/>
  <c r="B44" i="658"/>
  <c r="A44" i="658"/>
  <c r="E43" i="658"/>
  <c r="D43" i="658"/>
  <c r="B43" i="658"/>
  <c r="A43" i="658"/>
  <c r="A41" i="658"/>
  <c r="B40" i="658"/>
  <c r="A40" i="658"/>
  <c r="B39" i="658"/>
  <c r="B38" i="658"/>
  <c r="A38" i="658"/>
  <c r="B37" i="658"/>
  <c r="A37" i="658"/>
  <c r="E36" i="658"/>
  <c r="D36" i="658"/>
  <c r="B36" i="658"/>
  <c r="A36" i="658"/>
  <c r="A34" i="658"/>
  <c r="D33" i="658"/>
  <c r="B33" i="658"/>
  <c r="A33" i="658"/>
  <c r="D32" i="658"/>
  <c r="B32" i="658"/>
  <c r="A32" i="658"/>
  <c r="D31" i="658"/>
  <c r="B31" i="658"/>
  <c r="A31" i="658"/>
  <c r="D30" i="658"/>
  <c r="B30" i="658"/>
  <c r="A30" i="658"/>
  <c r="D29" i="658"/>
  <c r="B29" i="658"/>
  <c r="A29" i="658"/>
  <c r="D28" i="658"/>
  <c r="B28" i="658"/>
  <c r="A28" i="658"/>
  <c r="D27" i="658"/>
  <c r="B27" i="658"/>
  <c r="A27" i="658"/>
  <c r="D26" i="658"/>
  <c r="B26" i="658"/>
  <c r="A26" i="658"/>
  <c r="E25" i="658"/>
  <c r="D25" i="658"/>
  <c r="B25" i="658"/>
  <c r="A25" i="658"/>
  <c r="A23" i="658"/>
  <c r="A21" i="658"/>
  <c r="B20" i="658"/>
  <c r="A20" i="658"/>
  <c r="B19" i="658"/>
  <c r="A19" i="658"/>
  <c r="B18" i="658"/>
  <c r="A18" i="658"/>
  <c r="B17" i="658"/>
  <c r="A17" i="658"/>
  <c r="B16" i="658"/>
  <c r="A16" i="658"/>
  <c r="B15" i="658"/>
  <c r="A15" i="658"/>
  <c r="B14" i="658"/>
  <c r="A14" i="658"/>
  <c r="B13" i="658"/>
  <c r="A13" i="658"/>
  <c r="E12" i="658"/>
  <c r="D12" i="658"/>
  <c r="B12" i="658"/>
  <c r="A12" i="658"/>
  <c r="A10" i="658"/>
  <c r="B8" i="658"/>
  <c r="A8" i="658"/>
  <c r="B7" i="658"/>
  <c r="A7" i="658"/>
  <c r="E88" i="658"/>
  <c r="E89" i="658" s="1"/>
  <c r="E94" i="658" s="1"/>
  <c r="B6" i="658"/>
  <c r="A6" i="658"/>
  <c r="E5" i="658"/>
  <c r="B5" i="658"/>
  <c r="A5" i="658"/>
  <c r="B4" i="658"/>
  <c r="A4" i="658"/>
  <c r="A3" i="658"/>
  <c r="A1" i="658"/>
  <c r="A140" i="657"/>
  <c r="A139" i="657"/>
  <c r="A138" i="657"/>
  <c r="A137" i="657"/>
  <c r="B136" i="657"/>
  <c r="A136" i="657"/>
  <c r="A135" i="657"/>
  <c r="A134" i="657"/>
  <c r="A133" i="657"/>
  <c r="A132" i="657"/>
  <c r="A131" i="657"/>
  <c r="E130" i="657"/>
  <c r="A130" i="657"/>
  <c r="A128" i="657"/>
  <c r="A126" i="657"/>
  <c r="A125" i="657"/>
  <c r="B124" i="657"/>
  <c r="A124" i="657"/>
  <c r="C123" i="657"/>
  <c r="B123" i="657"/>
  <c r="A123" i="657"/>
  <c r="C122" i="657"/>
  <c r="B122" i="657"/>
  <c r="A122" i="657"/>
  <c r="D121" i="657"/>
  <c r="C121" i="657"/>
  <c r="B121" i="657"/>
  <c r="A121" i="657"/>
  <c r="B120" i="657"/>
  <c r="A120" i="657"/>
  <c r="B119" i="657"/>
  <c r="A119" i="657"/>
  <c r="E118" i="657"/>
  <c r="C118" i="657"/>
  <c r="B118" i="657"/>
  <c r="A118" i="657"/>
  <c r="A116" i="657"/>
  <c r="A114" i="657"/>
  <c r="B113" i="657"/>
  <c r="A113" i="657"/>
  <c r="B112" i="657"/>
  <c r="A112" i="657"/>
  <c r="B111" i="657"/>
  <c r="A111" i="657"/>
  <c r="B110" i="657"/>
  <c r="A110" i="657"/>
  <c r="B109" i="657"/>
  <c r="A109" i="657"/>
  <c r="E108" i="657"/>
  <c r="D108" i="657"/>
  <c r="B108" i="657"/>
  <c r="A108" i="657"/>
  <c r="A106" i="657"/>
  <c r="A104" i="657"/>
  <c r="B103" i="657"/>
  <c r="A103" i="657"/>
  <c r="B102" i="657"/>
  <c r="A102" i="657"/>
  <c r="B101" i="657"/>
  <c r="A101" i="657"/>
  <c r="E100" i="657"/>
  <c r="D100" i="657"/>
  <c r="B100" i="657"/>
  <c r="A100" i="657"/>
  <c r="A98" i="657"/>
  <c r="D97" i="657"/>
  <c r="B97" i="657"/>
  <c r="A97" i="657"/>
  <c r="E96" i="657"/>
  <c r="D96" i="657"/>
  <c r="B96" i="657"/>
  <c r="A96" i="657"/>
  <c r="E94" i="657"/>
  <c r="E102" i="657" s="1"/>
  <c r="A94" i="657"/>
  <c r="D93" i="657"/>
  <c r="B93" i="657"/>
  <c r="A93" i="657"/>
  <c r="E92" i="657"/>
  <c r="D92" i="657"/>
  <c r="B92" i="657"/>
  <c r="A92" i="657"/>
  <c r="A90" i="657"/>
  <c r="B89" i="657"/>
  <c r="A89" i="657"/>
  <c r="B88" i="657"/>
  <c r="A88" i="657"/>
  <c r="B87" i="657"/>
  <c r="A87" i="657"/>
  <c r="B86" i="657"/>
  <c r="A86" i="657"/>
  <c r="B85" i="657"/>
  <c r="A85" i="657"/>
  <c r="B84" i="657"/>
  <c r="A84" i="657"/>
  <c r="E83" i="657"/>
  <c r="D83" i="657"/>
  <c r="B83" i="657"/>
  <c r="A83" i="657"/>
  <c r="A81" i="657"/>
  <c r="A79" i="657"/>
  <c r="B78" i="657"/>
  <c r="A78" i="657"/>
  <c r="B77" i="657"/>
  <c r="A77" i="657"/>
  <c r="B76" i="657"/>
  <c r="A76" i="657"/>
  <c r="B75" i="657"/>
  <c r="A75" i="657"/>
  <c r="B74" i="657"/>
  <c r="A74" i="657"/>
  <c r="B73" i="657"/>
  <c r="A73" i="657"/>
  <c r="B72" i="657"/>
  <c r="A72" i="657"/>
  <c r="E71" i="657"/>
  <c r="D71" i="657"/>
  <c r="B71" i="657"/>
  <c r="A71" i="657"/>
  <c r="A69" i="657"/>
  <c r="A67" i="657"/>
  <c r="B66" i="657"/>
  <c r="A66" i="657"/>
  <c r="B65" i="657"/>
  <c r="A65" i="657"/>
  <c r="B64" i="657"/>
  <c r="A64" i="657"/>
  <c r="E63" i="657"/>
  <c r="B63" i="657"/>
  <c r="A63" i="657"/>
  <c r="A61" i="657"/>
  <c r="B60" i="657"/>
  <c r="A60" i="657"/>
  <c r="D59" i="657"/>
  <c r="B59" i="657"/>
  <c r="A59" i="657"/>
  <c r="B58" i="657"/>
  <c r="A58" i="657"/>
  <c r="B57" i="657"/>
  <c r="A57" i="657"/>
  <c r="B56" i="657"/>
  <c r="A56" i="657"/>
  <c r="B55" i="657"/>
  <c r="A55" i="657"/>
  <c r="B54" i="657"/>
  <c r="A54" i="657"/>
  <c r="B53" i="657"/>
  <c r="A53" i="657"/>
  <c r="E52" i="657"/>
  <c r="D52" i="657"/>
  <c r="B52" i="657"/>
  <c r="A52" i="657"/>
  <c r="A50" i="657"/>
  <c r="B49" i="657"/>
  <c r="A49" i="657"/>
  <c r="B48" i="657"/>
  <c r="B47" i="657"/>
  <c r="A47" i="657"/>
  <c r="B46" i="657"/>
  <c r="A46" i="657"/>
  <c r="E45" i="657"/>
  <c r="D45" i="657"/>
  <c r="B45" i="657"/>
  <c r="A45" i="657"/>
  <c r="A43" i="657"/>
  <c r="D42" i="657"/>
  <c r="B42" i="657"/>
  <c r="A42" i="657"/>
  <c r="D41" i="657"/>
  <c r="B41" i="657"/>
  <c r="A41" i="657"/>
  <c r="D40" i="657"/>
  <c r="B40" i="657"/>
  <c r="A40" i="657"/>
  <c r="D39" i="657"/>
  <c r="B39" i="657"/>
  <c r="A39" i="657"/>
  <c r="D38" i="657"/>
  <c r="B38" i="657"/>
  <c r="A38" i="657"/>
  <c r="D37" i="657"/>
  <c r="B37" i="657"/>
  <c r="A37" i="657"/>
  <c r="D36" i="657"/>
  <c r="B36" i="657"/>
  <c r="A36" i="657"/>
  <c r="D35" i="657"/>
  <c r="B35" i="657"/>
  <c r="A35" i="657"/>
  <c r="E34" i="657"/>
  <c r="D34" i="657"/>
  <c r="B34" i="657"/>
  <c r="A34" i="657"/>
  <c r="A32" i="657"/>
  <c r="A30" i="657"/>
  <c r="D29" i="657"/>
  <c r="H29" i="657" s="1"/>
  <c r="B29" i="657"/>
  <c r="A29" i="657"/>
  <c r="D28" i="657"/>
  <c r="B28" i="657"/>
  <c r="A28" i="657"/>
  <c r="D27" i="657"/>
  <c r="B27" i="657"/>
  <c r="A27" i="657"/>
  <c r="H26" i="657"/>
  <c r="E26" i="657"/>
  <c r="B26" i="657"/>
  <c r="A26" i="657"/>
  <c r="B25" i="657"/>
  <c r="A25" i="657"/>
  <c r="B24" i="657"/>
  <c r="A24" i="657"/>
  <c r="D23" i="657"/>
  <c r="B23" i="657"/>
  <c r="A23" i="657"/>
  <c r="E22" i="657"/>
  <c r="D22" i="657"/>
  <c r="B20" i="657"/>
  <c r="G17" i="657"/>
  <c r="G13" i="657"/>
  <c r="B12" i="657"/>
  <c r="A12" i="657"/>
  <c r="A10" i="657"/>
  <c r="B8" i="657"/>
  <c r="A8" i="657"/>
  <c r="B7" i="657"/>
  <c r="A7" i="657"/>
  <c r="B6" i="657"/>
  <c r="A6" i="657"/>
  <c r="E5" i="657"/>
  <c r="B5" i="657"/>
  <c r="A5" i="657"/>
  <c r="B4" i="657"/>
  <c r="A4" i="657"/>
  <c r="A3" i="657"/>
  <c r="A1" i="657"/>
  <c r="A131" i="656"/>
  <c r="A130" i="656"/>
  <c r="A129" i="656"/>
  <c r="A128" i="656"/>
  <c r="B127" i="656"/>
  <c r="A127" i="656"/>
  <c r="A126" i="656"/>
  <c r="A125" i="656"/>
  <c r="A124" i="656"/>
  <c r="A123" i="656"/>
  <c r="A122" i="656"/>
  <c r="E121" i="656"/>
  <c r="A121" i="656"/>
  <c r="A119" i="656"/>
  <c r="A117" i="656"/>
  <c r="A116" i="656"/>
  <c r="B115" i="656"/>
  <c r="A115" i="656"/>
  <c r="C114" i="656"/>
  <c r="B114" i="656"/>
  <c r="A114" i="656"/>
  <c r="C113" i="656"/>
  <c r="B113" i="656"/>
  <c r="A113" i="656"/>
  <c r="D112" i="656"/>
  <c r="C112" i="656"/>
  <c r="B112" i="656"/>
  <c r="A112" i="656"/>
  <c r="B111" i="656"/>
  <c r="A111" i="656"/>
  <c r="B110" i="656"/>
  <c r="A110" i="656"/>
  <c r="C109" i="656"/>
  <c r="B109" i="656"/>
  <c r="A109" i="656"/>
  <c r="A107" i="656"/>
  <c r="A105" i="656"/>
  <c r="E104" i="656"/>
  <c r="B104" i="656"/>
  <c r="A104" i="656"/>
  <c r="D103" i="656"/>
  <c r="E103" i="656" s="1"/>
  <c r="B103" i="656"/>
  <c r="A103" i="656"/>
  <c r="D102" i="656"/>
  <c r="E102" i="656" s="1"/>
  <c r="B102" i="656"/>
  <c r="A102" i="656"/>
  <c r="D101" i="656"/>
  <c r="E101" i="656" s="1"/>
  <c r="B101" i="656"/>
  <c r="A101" i="656"/>
  <c r="B100" i="656"/>
  <c r="A100" i="656"/>
  <c r="E99" i="656"/>
  <c r="D99" i="656"/>
  <c r="B99" i="656"/>
  <c r="A99" i="656"/>
  <c r="A97" i="656"/>
  <c r="A95" i="656"/>
  <c r="B94" i="656"/>
  <c r="A94" i="656"/>
  <c r="B93" i="656"/>
  <c r="A93" i="656"/>
  <c r="B92" i="656"/>
  <c r="A92" i="656"/>
  <c r="E91" i="656"/>
  <c r="D91" i="656"/>
  <c r="B91" i="656"/>
  <c r="A91" i="656"/>
  <c r="A89" i="656"/>
  <c r="D88" i="656"/>
  <c r="B88" i="656"/>
  <c r="A88" i="656"/>
  <c r="E87" i="656"/>
  <c r="D87" i="656"/>
  <c r="B87" i="656"/>
  <c r="A87" i="656"/>
  <c r="A85" i="656"/>
  <c r="B84" i="656"/>
  <c r="A84" i="656"/>
  <c r="E83" i="656"/>
  <c r="D83" i="656"/>
  <c r="B83" i="656"/>
  <c r="A83" i="656"/>
  <c r="A81" i="656"/>
  <c r="B80" i="656"/>
  <c r="A80" i="656"/>
  <c r="B79" i="656"/>
  <c r="A79" i="656"/>
  <c r="B78" i="656"/>
  <c r="A78" i="656"/>
  <c r="B77" i="656"/>
  <c r="A77" i="656"/>
  <c r="B76" i="656"/>
  <c r="A76" i="656"/>
  <c r="B75" i="656"/>
  <c r="A75" i="656"/>
  <c r="E74" i="656"/>
  <c r="D74" i="656"/>
  <c r="B74" i="656"/>
  <c r="A74" i="656"/>
  <c r="A72" i="656"/>
  <c r="A70" i="656"/>
  <c r="B69" i="656"/>
  <c r="A69" i="656"/>
  <c r="B68" i="656"/>
  <c r="A68" i="656"/>
  <c r="B67" i="656"/>
  <c r="A67" i="656"/>
  <c r="B66" i="656"/>
  <c r="A66" i="656"/>
  <c r="B65" i="656"/>
  <c r="A65" i="656"/>
  <c r="B64" i="656"/>
  <c r="A64" i="656"/>
  <c r="B63" i="656"/>
  <c r="A63" i="656"/>
  <c r="E62" i="656"/>
  <c r="D62" i="656"/>
  <c r="B62" i="656"/>
  <c r="A62" i="656"/>
  <c r="A60" i="656"/>
  <c r="A58" i="656"/>
  <c r="B57" i="656"/>
  <c r="A57" i="656"/>
  <c r="B56" i="656"/>
  <c r="A56" i="656"/>
  <c r="B55" i="656"/>
  <c r="A55" i="656"/>
  <c r="E54" i="656"/>
  <c r="B54" i="656"/>
  <c r="A54" i="656"/>
  <c r="A52" i="656"/>
  <c r="B51" i="656"/>
  <c r="A51" i="656"/>
  <c r="B50" i="656"/>
  <c r="A50" i="656"/>
  <c r="B49" i="656"/>
  <c r="A49" i="656"/>
  <c r="B48" i="656"/>
  <c r="A48" i="656"/>
  <c r="B47" i="656"/>
  <c r="A47" i="656"/>
  <c r="B46" i="656"/>
  <c r="A46" i="656"/>
  <c r="B45" i="656"/>
  <c r="A45" i="656"/>
  <c r="B44" i="656"/>
  <c r="A44" i="656"/>
  <c r="E43" i="656"/>
  <c r="D43" i="656"/>
  <c r="B43" i="656"/>
  <c r="A43" i="656"/>
  <c r="A41" i="656"/>
  <c r="B40" i="656"/>
  <c r="A40" i="656"/>
  <c r="B39" i="656"/>
  <c r="B38" i="656"/>
  <c r="A38" i="656"/>
  <c r="B37" i="656"/>
  <c r="A37" i="656"/>
  <c r="E36" i="656"/>
  <c r="D36" i="656"/>
  <c r="B36" i="656"/>
  <c r="A36" i="656"/>
  <c r="A34" i="656"/>
  <c r="D33" i="656"/>
  <c r="B33" i="656"/>
  <c r="A33" i="656"/>
  <c r="D32" i="656"/>
  <c r="B32" i="656"/>
  <c r="A32" i="656"/>
  <c r="D31" i="656"/>
  <c r="B31" i="656"/>
  <c r="A31" i="656"/>
  <c r="D30" i="656"/>
  <c r="B30" i="656"/>
  <c r="A30" i="656"/>
  <c r="D29" i="656"/>
  <c r="B29" i="656"/>
  <c r="A29" i="656"/>
  <c r="D28" i="656"/>
  <c r="B28" i="656"/>
  <c r="A28" i="656"/>
  <c r="D27" i="656"/>
  <c r="B27" i="656"/>
  <c r="A27" i="656"/>
  <c r="D26" i="656"/>
  <c r="B26" i="656"/>
  <c r="A26" i="656"/>
  <c r="E25" i="656"/>
  <c r="D25" i="656"/>
  <c r="B25" i="656"/>
  <c r="A25" i="656"/>
  <c r="A23" i="656"/>
  <c r="A21" i="656"/>
  <c r="D20" i="656"/>
  <c r="B20" i="656"/>
  <c r="A20" i="656"/>
  <c r="D19" i="656"/>
  <c r="B19" i="656"/>
  <c r="A19" i="656"/>
  <c r="D18" i="656"/>
  <c r="B18" i="656"/>
  <c r="A18" i="656"/>
  <c r="B17" i="656"/>
  <c r="A17" i="656"/>
  <c r="B16" i="656"/>
  <c r="A16" i="656"/>
  <c r="D15" i="656"/>
  <c r="E15" i="656" s="1"/>
  <c r="B15" i="656"/>
  <c r="A15" i="656"/>
  <c r="D14" i="656"/>
  <c r="B14" i="656"/>
  <c r="A14" i="656"/>
  <c r="B13" i="656"/>
  <c r="A13" i="656"/>
  <c r="E12" i="656"/>
  <c r="D12" i="656"/>
  <c r="B12" i="656"/>
  <c r="A12" i="656"/>
  <c r="A10" i="656"/>
  <c r="B8" i="656"/>
  <c r="A8" i="656"/>
  <c r="D84" i="656"/>
  <c r="B7" i="656"/>
  <c r="A7" i="656"/>
  <c r="E88" i="656"/>
  <c r="E89" i="656" s="1"/>
  <c r="E94" i="656" s="1"/>
  <c r="B6" i="656"/>
  <c r="A6" i="656"/>
  <c r="E5" i="656"/>
  <c r="B5" i="656"/>
  <c r="A5" i="656"/>
  <c r="B4" i="656"/>
  <c r="A4" i="656"/>
  <c r="A3" i="656"/>
  <c r="A1" i="656"/>
  <c r="A140" i="655"/>
  <c r="A139" i="655"/>
  <c r="A138" i="655"/>
  <c r="A137" i="655"/>
  <c r="B136" i="655"/>
  <c r="A136" i="655"/>
  <c r="A135" i="655"/>
  <c r="A134" i="655"/>
  <c r="A133" i="655"/>
  <c r="A132" i="655"/>
  <c r="A131" i="655"/>
  <c r="E130" i="655"/>
  <c r="A130" i="655"/>
  <c r="A128" i="655"/>
  <c r="A126" i="655"/>
  <c r="A125" i="655"/>
  <c r="B124" i="655"/>
  <c r="A124" i="655"/>
  <c r="C123" i="655"/>
  <c r="B123" i="655"/>
  <c r="A123" i="655"/>
  <c r="C122" i="655"/>
  <c r="B122" i="655"/>
  <c r="A122" i="655"/>
  <c r="D121" i="655"/>
  <c r="C121" i="655"/>
  <c r="B121" i="655"/>
  <c r="A121" i="655"/>
  <c r="B120" i="655"/>
  <c r="A120" i="655"/>
  <c r="B119" i="655"/>
  <c r="A119" i="655"/>
  <c r="E118" i="655"/>
  <c r="C118" i="655"/>
  <c r="B118" i="655"/>
  <c r="A118" i="655"/>
  <c r="A116" i="655"/>
  <c r="A114" i="655"/>
  <c r="B113" i="655"/>
  <c r="A113" i="655"/>
  <c r="B112" i="655"/>
  <c r="A112" i="655"/>
  <c r="B111" i="655"/>
  <c r="A111" i="655"/>
  <c r="B110" i="655"/>
  <c r="A110" i="655"/>
  <c r="B109" i="655"/>
  <c r="A109" i="655"/>
  <c r="E108" i="655"/>
  <c r="D108" i="655"/>
  <c r="B108" i="655"/>
  <c r="A108" i="655"/>
  <c r="A106" i="655"/>
  <c r="A104" i="655"/>
  <c r="B103" i="655"/>
  <c r="A103" i="655"/>
  <c r="B102" i="655"/>
  <c r="A102" i="655"/>
  <c r="B101" i="655"/>
  <c r="A101" i="655"/>
  <c r="E100" i="655"/>
  <c r="D100" i="655"/>
  <c r="B100" i="655"/>
  <c r="A100" i="655"/>
  <c r="A98" i="655"/>
  <c r="D97" i="655"/>
  <c r="B97" i="655"/>
  <c r="A97" i="655"/>
  <c r="E96" i="655"/>
  <c r="D96" i="655"/>
  <c r="B96" i="655"/>
  <c r="A96" i="655"/>
  <c r="E94" i="655"/>
  <c r="E102" i="655" s="1"/>
  <c r="A94" i="655"/>
  <c r="D93" i="655"/>
  <c r="B93" i="655"/>
  <c r="A93" i="655"/>
  <c r="E92" i="655"/>
  <c r="D92" i="655"/>
  <c r="B92" i="655"/>
  <c r="A92" i="655"/>
  <c r="A90" i="655"/>
  <c r="B89" i="655"/>
  <c r="A89" i="655"/>
  <c r="B88" i="655"/>
  <c r="A88" i="655"/>
  <c r="B87" i="655"/>
  <c r="A87" i="655"/>
  <c r="B86" i="655"/>
  <c r="A86" i="655"/>
  <c r="B85" i="655"/>
  <c r="A85" i="655"/>
  <c r="B84" i="655"/>
  <c r="A84" i="655"/>
  <c r="E83" i="655"/>
  <c r="D83" i="655"/>
  <c r="B83" i="655"/>
  <c r="A83" i="655"/>
  <c r="A81" i="655"/>
  <c r="A79" i="655"/>
  <c r="B78" i="655"/>
  <c r="A78" i="655"/>
  <c r="B77" i="655"/>
  <c r="A77" i="655"/>
  <c r="B76" i="655"/>
  <c r="A76" i="655"/>
  <c r="B75" i="655"/>
  <c r="A75" i="655"/>
  <c r="B74" i="655"/>
  <c r="A74" i="655"/>
  <c r="B73" i="655"/>
  <c r="A73" i="655"/>
  <c r="B72" i="655"/>
  <c r="A72" i="655"/>
  <c r="E71" i="655"/>
  <c r="D71" i="655"/>
  <c r="B71" i="655"/>
  <c r="A71" i="655"/>
  <c r="A69" i="655"/>
  <c r="A67" i="655"/>
  <c r="B66" i="655"/>
  <c r="A66" i="655"/>
  <c r="B65" i="655"/>
  <c r="A65" i="655"/>
  <c r="B64" i="655"/>
  <c r="A64" i="655"/>
  <c r="E63" i="655"/>
  <c r="B63" i="655"/>
  <c r="A63" i="655"/>
  <c r="A61" i="655"/>
  <c r="B60" i="655"/>
  <c r="A60" i="655"/>
  <c r="D59" i="655"/>
  <c r="B59" i="655"/>
  <c r="A59" i="655"/>
  <c r="B58" i="655"/>
  <c r="A58" i="655"/>
  <c r="B57" i="655"/>
  <c r="A57" i="655"/>
  <c r="B56" i="655"/>
  <c r="A56" i="655"/>
  <c r="B55" i="655"/>
  <c r="A55" i="655"/>
  <c r="B54" i="655"/>
  <c r="A54" i="655"/>
  <c r="B53" i="655"/>
  <c r="A53" i="655"/>
  <c r="E52" i="655"/>
  <c r="D52" i="655"/>
  <c r="B52" i="655"/>
  <c r="A52" i="655"/>
  <c r="A50" i="655"/>
  <c r="B49" i="655"/>
  <c r="A49" i="655"/>
  <c r="B48" i="655"/>
  <c r="B47" i="655"/>
  <c r="A47" i="655"/>
  <c r="B46" i="655"/>
  <c r="A46" i="655"/>
  <c r="E45" i="655"/>
  <c r="D45" i="655"/>
  <c r="B45" i="655"/>
  <c r="A45" i="655"/>
  <c r="A43" i="655"/>
  <c r="D42" i="655"/>
  <c r="B42" i="655"/>
  <c r="A42" i="655"/>
  <c r="D41" i="655"/>
  <c r="B41" i="655"/>
  <c r="A41" i="655"/>
  <c r="D40" i="655"/>
  <c r="B40" i="655"/>
  <c r="A40" i="655"/>
  <c r="D39" i="655"/>
  <c r="B39" i="655"/>
  <c r="A39" i="655"/>
  <c r="D38" i="655"/>
  <c r="B38" i="655"/>
  <c r="A38" i="655"/>
  <c r="D37" i="655"/>
  <c r="B37" i="655"/>
  <c r="A37" i="655"/>
  <c r="D36" i="655"/>
  <c r="B36" i="655"/>
  <c r="A36" i="655"/>
  <c r="D35" i="655"/>
  <c r="B35" i="655"/>
  <c r="A35" i="655"/>
  <c r="E34" i="655"/>
  <c r="D34" i="655"/>
  <c r="B34" i="655"/>
  <c r="A34" i="655"/>
  <c r="A32" i="655"/>
  <c r="A30" i="655"/>
  <c r="D29" i="655"/>
  <c r="B29" i="655"/>
  <c r="A29" i="655"/>
  <c r="D28" i="655"/>
  <c r="H28" i="655" s="1"/>
  <c r="B28" i="655"/>
  <c r="A28" i="655"/>
  <c r="D27" i="655"/>
  <c r="H27" i="655" s="1"/>
  <c r="B27" i="655"/>
  <c r="A27" i="655"/>
  <c r="H26" i="655"/>
  <c r="E26" i="655"/>
  <c r="B26" i="655"/>
  <c r="A26" i="655"/>
  <c r="D25" i="655"/>
  <c r="E25" i="655" s="1"/>
  <c r="B25" i="655"/>
  <c r="A25" i="655"/>
  <c r="B24" i="655"/>
  <c r="A24" i="655"/>
  <c r="D23" i="655"/>
  <c r="H23" i="655" s="1"/>
  <c r="B23" i="655"/>
  <c r="A23" i="655"/>
  <c r="E22" i="655"/>
  <c r="D22" i="655"/>
  <c r="B20" i="655"/>
  <c r="G17" i="655"/>
  <c r="G13" i="655"/>
  <c r="B12" i="655"/>
  <c r="A12" i="655"/>
  <c r="A10" i="655"/>
  <c r="B8" i="655"/>
  <c r="A8" i="655"/>
  <c r="B7" i="655"/>
  <c r="A7" i="655"/>
  <c r="B6" i="655"/>
  <c r="A6" i="655"/>
  <c r="E5" i="655"/>
  <c r="B5" i="655"/>
  <c r="A5" i="655"/>
  <c r="C124" i="655"/>
  <c r="B4" i="655"/>
  <c r="A4" i="655"/>
  <c r="A3" i="655"/>
  <c r="A1" i="655"/>
  <c r="A131" i="654"/>
  <c r="A130" i="654"/>
  <c r="A129" i="654"/>
  <c r="A128" i="654"/>
  <c r="B127" i="654"/>
  <c r="A127" i="654"/>
  <c r="A126" i="654"/>
  <c r="A125" i="654"/>
  <c r="A124" i="654"/>
  <c r="A123" i="654"/>
  <c r="A122" i="654"/>
  <c r="E121" i="654"/>
  <c r="A121" i="654"/>
  <c r="A119" i="654"/>
  <c r="A117" i="654"/>
  <c r="A116" i="654"/>
  <c r="B115" i="654"/>
  <c r="A115" i="654"/>
  <c r="C114" i="654"/>
  <c r="B114" i="654"/>
  <c r="A114" i="654"/>
  <c r="C113" i="654"/>
  <c r="B113" i="654"/>
  <c r="A113" i="654"/>
  <c r="D112" i="654"/>
  <c r="C112" i="654"/>
  <c r="B112" i="654"/>
  <c r="A112" i="654"/>
  <c r="B111" i="654"/>
  <c r="A111" i="654"/>
  <c r="B110" i="654"/>
  <c r="A110" i="654"/>
  <c r="C109" i="654"/>
  <c r="B109" i="654"/>
  <c r="A109" i="654"/>
  <c r="A107" i="654"/>
  <c r="A105" i="654"/>
  <c r="E104" i="654"/>
  <c r="B104" i="654"/>
  <c r="A104" i="654"/>
  <c r="D103" i="654"/>
  <c r="E103" i="654" s="1"/>
  <c r="B103" i="654"/>
  <c r="A103" i="654"/>
  <c r="D102" i="654"/>
  <c r="E102" i="654" s="1"/>
  <c r="B102" i="654"/>
  <c r="A102" i="654"/>
  <c r="D101" i="654"/>
  <c r="E101" i="654" s="1"/>
  <c r="B101" i="654"/>
  <c r="A101" i="654"/>
  <c r="B100" i="654"/>
  <c r="A100" i="654"/>
  <c r="E99" i="654"/>
  <c r="D99" i="654"/>
  <c r="B99" i="654"/>
  <c r="A99" i="654"/>
  <c r="A97" i="654"/>
  <c r="A95" i="654"/>
  <c r="B94" i="654"/>
  <c r="A94" i="654"/>
  <c r="B93" i="654"/>
  <c r="A93" i="654"/>
  <c r="B92" i="654"/>
  <c r="A92" i="654"/>
  <c r="E91" i="654"/>
  <c r="D91" i="654"/>
  <c r="B91" i="654"/>
  <c r="A91" i="654"/>
  <c r="A89" i="654"/>
  <c r="D88" i="654"/>
  <c r="B88" i="654"/>
  <c r="A88" i="654"/>
  <c r="E87" i="654"/>
  <c r="D87" i="654"/>
  <c r="B87" i="654"/>
  <c r="A87" i="654"/>
  <c r="A85" i="654"/>
  <c r="B84" i="654"/>
  <c r="A84" i="654"/>
  <c r="E83" i="654"/>
  <c r="D83" i="654"/>
  <c r="B83" i="654"/>
  <c r="A83" i="654"/>
  <c r="A81" i="654"/>
  <c r="B80" i="654"/>
  <c r="A80" i="654"/>
  <c r="B79" i="654"/>
  <c r="A79" i="654"/>
  <c r="B78" i="654"/>
  <c r="A78" i="654"/>
  <c r="B77" i="654"/>
  <c r="A77" i="654"/>
  <c r="B76" i="654"/>
  <c r="A76" i="654"/>
  <c r="B75" i="654"/>
  <c r="A75" i="654"/>
  <c r="E74" i="654"/>
  <c r="D74" i="654"/>
  <c r="B74" i="654"/>
  <c r="A74" i="654"/>
  <c r="A72" i="654"/>
  <c r="A70" i="654"/>
  <c r="B69" i="654"/>
  <c r="A69" i="654"/>
  <c r="B68" i="654"/>
  <c r="A68" i="654"/>
  <c r="B67" i="654"/>
  <c r="A67" i="654"/>
  <c r="B66" i="654"/>
  <c r="A66" i="654"/>
  <c r="B65" i="654"/>
  <c r="A65" i="654"/>
  <c r="B64" i="654"/>
  <c r="A64" i="654"/>
  <c r="B63" i="654"/>
  <c r="A63" i="654"/>
  <c r="E62" i="654"/>
  <c r="D62" i="654"/>
  <c r="B62" i="654"/>
  <c r="A62" i="654"/>
  <c r="A60" i="654"/>
  <c r="A58" i="654"/>
  <c r="B57" i="654"/>
  <c r="A57" i="654"/>
  <c r="B56" i="654"/>
  <c r="A56" i="654"/>
  <c r="B55" i="654"/>
  <c r="A55" i="654"/>
  <c r="E54" i="654"/>
  <c r="B54" i="654"/>
  <c r="A54" i="654"/>
  <c r="A52" i="654"/>
  <c r="B51" i="654"/>
  <c r="A51" i="654"/>
  <c r="B50" i="654"/>
  <c r="A50" i="654"/>
  <c r="B49" i="654"/>
  <c r="A49" i="654"/>
  <c r="B48" i="654"/>
  <c r="A48" i="654"/>
  <c r="B47" i="654"/>
  <c r="A47" i="654"/>
  <c r="B46" i="654"/>
  <c r="A46" i="654"/>
  <c r="B45" i="654"/>
  <c r="A45" i="654"/>
  <c r="B44" i="654"/>
  <c r="A44" i="654"/>
  <c r="E43" i="654"/>
  <c r="D43" i="654"/>
  <c r="B43" i="654"/>
  <c r="A43" i="654"/>
  <c r="A41" i="654"/>
  <c r="B40" i="654"/>
  <c r="A40" i="654"/>
  <c r="B39" i="654"/>
  <c r="B38" i="654"/>
  <c r="A38" i="654"/>
  <c r="B37" i="654"/>
  <c r="A37" i="654"/>
  <c r="E36" i="654"/>
  <c r="D36" i="654"/>
  <c r="B36" i="654"/>
  <c r="A36" i="654"/>
  <c r="A34" i="654"/>
  <c r="D33" i="654"/>
  <c r="B33" i="654"/>
  <c r="A33" i="654"/>
  <c r="D32" i="654"/>
  <c r="B32" i="654"/>
  <c r="A32" i="654"/>
  <c r="D31" i="654"/>
  <c r="B31" i="654"/>
  <c r="A31" i="654"/>
  <c r="D30" i="654"/>
  <c r="B30" i="654"/>
  <c r="A30" i="654"/>
  <c r="D29" i="654"/>
  <c r="B29" i="654"/>
  <c r="A29" i="654"/>
  <c r="D28" i="654"/>
  <c r="B28" i="654"/>
  <c r="A28" i="654"/>
  <c r="D27" i="654"/>
  <c r="B27" i="654"/>
  <c r="A27" i="654"/>
  <c r="D26" i="654"/>
  <c r="B26" i="654"/>
  <c r="A26" i="654"/>
  <c r="E25" i="654"/>
  <c r="D25" i="654"/>
  <c r="B25" i="654"/>
  <c r="A25" i="654"/>
  <c r="A23" i="654"/>
  <c r="A21" i="654"/>
  <c r="D20" i="654"/>
  <c r="B20" i="654"/>
  <c r="A20" i="654"/>
  <c r="D19" i="654"/>
  <c r="B19" i="654"/>
  <c r="A19" i="654"/>
  <c r="D18" i="654"/>
  <c r="B18" i="654"/>
  <c r="A18" i="654"/>
  <c r="B17" i="654"/>
  <c r="A17" i="654"/>
  <c r="B16" i="654"/>
  <c r="A16" i="654"/>
  <c r="B15" i="654"/>
  <c r="A15" i="654"/>
  <c r="B14" i="654"/>
  <c r="A14" i="654"/>
  <c r="B13" i="654"/>
  <c r="A13" i="654"/>
  <c r="E12" i="654"/>
  <c r="D12" i="654"/>
  <c r="B12" i="654"/>
  <c r="A12" i="654"/>
  <c r="A10" i="654"/>
  <c r="B8" i="654"/>
  <c r="A8" i="654"/>
  <c r="B7" i="654"/>
  <c r="A7" i="654"/>
  <c r="E88" i="654"/>
  <c r="E89" i="654" s="1"/>
  <c r="E94" i="654" s="1"/>
  <c r="B6" i="654"/>
  <c r="A6" i="654"/>
  <c r="E5" i="654"/>
  <c r="B5" i="654"/>
  <c r="A5" i="654"/>
  <c r="B4" i="654"/>
  <c r="A4" i="654"/>
  <c r="A3" i="654"/>
  <c r="A1" i="654"/>
  <c r="A140" i="653"/>
  <c r="A139" i="653"/>
  <c r="A138" i="653"/>
  <c r="A137" i="653"/>
  <c r="B136" i="653"/>
  <c r="A136" i="653"/>
  <c r="A135" i="653"/>
  <c r="A134" i="653"/>
  <c r="A133" i="653"/>
  <c r="A132" i="653"/>
  <c r="A131" i="653"/>
  <c r="E130" i="653"/>
  <c r="A130" i="653"/>
  <c r="A128" i="653"/>
  <c r="A126" i="653"/>
  <c r="A125" i="653"/>
  <c r="B124" i="653"/>
  <c r="A124" i="653"/>
  <c r="C123" i="653"/>
  <c r="B123" i="653"/>
  <c r="A123" i="653"/>
  <c r="C122" i="653"/>
  <c r="B122" i="653"/>
  <c r="A122" i="653"/>
  <c r="D121" i="653"/>
  <c r="C121" i="653"/>
  <c r="B121" i="653"/>
  <c r="A121" i="653"/>
  <c r="B120" i="653"/>
  <c r="A120" i="653"/>
  <c r="B119" i="653"/>
  <c r="A119" i="653"/>
  <c r="E118" i="653"/>
  <c r="C118" i="653"/>
  <c r="B118" i="653"/>
  <c r="A118" i="653"/>
  <c r="A116" i="653"/>
  <c r="A114" i="653"/>
  <c r="B113" i="653"/>
  <c r="A113" i="653"/>
  <c r="B112" i="653"/>
  <c r="A112" i="653"/>
  <c r="B111" i="653"/>
  <c r="A111" i="653"/>
  <c r="B110" i="653"/>
  <c r="A110" i="653"/>
  <c r="B109" i="653"/>
  <c r="A109" i="653"/>
  <c r="E108" i="653"/>
  <c r="D108" i="653"/>
  <c r="B108" i="653"/>
  <c r="A108" i="653"/>
  <c r="A106" i="653"/>
  <c r="A104" i="653"/>
  <c r="B103" i="653"/>
  <c r="A103" i="653"/>
  <c r="B102" i="653"/>
  <c r="A102" i="653"/>
  <c r="B101" i="653"/>
  <c r="A101" i="653"/>
  <c r="E100" i="653"/>
  <c r="D100" i="653"/>
  <c r="B100" i="653"/>
  <c r="A100" i="653"/>
  <c r="A98" i="653"/>
  <c r="D97" i="653"/>
  <c r="B97" i="653"/>
  <c r="A97" i="653"/>
  <c r="E96" i="653"/>
  <c r="D96" i="653"/>
  <c r="B96" i="653"/>
  <c r="A96" i="653"/>
  <c r="E94" i="653"/>
  <c r="E102" i="653" s="1"/>
  <c r="A94" i="653"/>
  <c r="D93" i="653"/>
  <c r="B93" i="653"/>
  <c r="A93" i="653"/>
  <c r="E92" i="653"/>
  <c r="D92" i="653"/>
  <c r="B92" i="653"/>
  <c r="A92" i="653"/>
  <c r="A90" i="653"/>
  <c r="B89" i="653"/>
  <c r="A89" i="653"/>
  <c r="B88" i="653"/>
  <c r="A88" i="653"/>
  <c r="B87" i="653"/>
  <c r="A87" i="653"/>
  <c r="B86" i="653"/>
  <c r="A86" i="653"/>
  <c r="B85" i="653"/>
  <c r="A85" i="653"/>
  <c r="B84" i="653"/>
  <c r="A84" i="653"/>
  <c r="E83" i="653"/>
  <c r="D83" i="653"/>
  <c r="B83" i="653"/>
  <c r="A83" i="653"/>
  <c r="A81" i="653"/>
  <c r="A79" i="653"/>
  <c r="B78" i="653"/>
  <c r="A78" i="653"/>
  <c r="B77" i="653"/>
  <c r="A77" i="653"/>
  <c r="B76" i="653"/>
  <c r="A76" i="653"/>
  <c r="B75" i="653"/>
  <c r="A75" i="653"/>
  <c r="B74" i="653"/>
  <c r="A74" i="653"/>
  <c r="B73" i="653"/>
  <c r="A73" i="653"/>
  <c r="B72" i="653"/>
  <c r="A72" i="653"/>
  <c r="E71" i="653"/>
  <c r="D71" i="653"/>
  <c r="B71" i="653"/>
  <c r="A71" i="653"/>
  <c r="A69" i="653"/>
  <c r="A67" i="653"/>
  <c r="B66" i="653"/>
  <c r="A66" i="653"/>
  <c r="B65" i="653"/>
  <c r="A65" i="653"/>
  <c r="B64" i="653"/>
  <c r="A64" i="653"/>
  <c r="E63" i="653"/>
  <c r="B63" i="653"/>
  <c r="A63" i="653"/>
  <c r="A61" i="653"/>
  <c r="B60" i="653"/>
  <c r="A60" i="653"/>
  <c r="D59" i="653"/>
  <c r="B59" i="653"/>
  <c r="A59" i="653"/>
  <c r="B58" i="653"/>
  <c r="A58" i="653"/>
  <c r="B57" i="653"/>
  <c r="A57" i="653"/>
  <c r="B56" i="653"/>
  <c r="A56" i="653"/>
  <c r="B55" i="653"/>
  <c r="A55" i="653"/>
  <c r="B54" i="653"/>
  <c r="A54" i="653"/>
  <c r="B53" i="653"/>
  <c r="A53" i="653"/>
  <c r="E52" i="653"/>
  <c r="D52" i="653"/>
  <c r="B52" i="653"/>
  <c r="A52" i="653"/>
  <c r="A50" i="653"/>
  <c r="B49" i="653"/>
  <c r="A49" i="653"/>
  <c r="B48" i="653"/>
  <c r="B47" i="653"/>
  <c r="A47" i="653"/>
  <c r="B46" i="653"/>
  <c r="A46" i="653"/>
  <c r="E45" i="653"/>
  <c r="D45" i="653"/>
  <c r="B45" i="653"/>
  <c r="A45" i="653"/>
  <c r="A43" i="653"/>
  <c r="D42" i="653"/>
  <c r="B42" i="653"/>
  <c r="A42" i="653"/>
  <c r="D41" i="653"/>
  <c r="B41" i="653"/>
  <c r="A41" i="653"/>
  <c r="D40" i="653"/>
  <c r="B40" i="653"/>
  <c r="A40" i="653"/>
  <c r="D39" i="653"/>
  <c r="B39" i="653"/>
  <c r="A39" i="653"/>
  <c r="D38" i="653"/>
  <c r="B38" i="653"/>
  <c r="A38" i="653"/>
  <c r="D37" i="653"/>
  <c r="B37" i="653"/>
  <c r="A37" i="653"/>
  <c r="D36" i="653"/>
  <c r="B36" i="653"/>
  <c r="A36" i="653"/>
  <c r="D35" i="653"/>
  <c r="B35" i="653"/>
  <c r="A35" i="653"/>
  <c r="E34" i="653"/>
  <c r="D34" i="653"/>
  <c r="B34" i="653"/>
  <c r="A34" i="653"/>
  <c r="A32" i="653"/>
  <c r="A30" i="653"/>
  <c r="D29" i="653"/>
  <c r="B29" i="653"/>
  <c r="A29" i="653"/>
  <c r="D28" i="653"/>
  <c r="H28" i="653" s="1"/>
  <c r="B28" i="653"/>
  <c r="A28" i="653"/>
  <c r="D27" i="653"/>
  <c r="B27" i="653"/>
  <c r="A27" i="653"/>
  <c r="H26" i="653"/>
  <c r="E26" i="653"/>
  <c r="B26" i="653"/>
  <c r="A26" i="653"/>
  <c r="D25" i="653"/>
  <c r="E25" i="653" s="1"/>
  <c r="B25" i="653"/>
  <c r="A25" i="653"/>
  <c r="B24" i="653"/>
  <c r="A24" i="653"/>
  <c r="D23" i="653"/>
  <c r="H23" i="653" s="1"/>
  <c r="B23" i="653"/>
  <c r="A23" i="653"/>
  <c r="E22" i="653"/>
  <c r="I22" i="653" s="1"/>
  <c r="D22" i="653"/>
  <c r="B20" i="653"/>
  <c r="G17" i="653"/>
  <c r="G13" i="653"/>
  <c r="B12" i="653"/>
  <c r="A12" i="653"/>
  <c r="A10" i="653"/>
  <c r="B8" i="653"/>
  <c r="A8" i="653"/>
  <c r="B7" i="653"/>
  <c r="A7" i="653"/>
  <c r="B6" i="653"/>
  <c r="A6" i="653"/>
  <c r="E5" i="653"/>
  <c r="B5" i="653"/>
  <c r="A5" i="653"/>
  <c r="C124" i="653"/>
  <c r="C125" i="653" s="1"/>
  <c r="B4" i="653"/>
  <c r="A4" i="653"/>
  <c r="A3" i="653"/>
  <c r="A1" i="653"/>
  <c r="A131" i="652"/>
  <c r="A130" i="652"/>
  <c r="A129" i="652"/>
  <c r="A128" i="652"/>
  <c r="B127" i="652"/>
  <c r="A127" i="652"/>
  <c r="A126" i="652"/>
  <c r="A125" i="652"/>
  <c r="A124" i="652"/>
  <c r="A123" i="652"/>
  <c r="A122" i="652"/>
  <c r="E121" i="652"/>
  <c r="A121" i="652"/>
  <c r="A119" i="652"/>
  <c r="A117" i="652"/>
  <c r="A116" i="652"/>
  <c r="B115" i="652"/>
  <c r="A115" i="652"/>
  <c r="C114" i="652"/>
  <c r="B114" i="652"/>
  <c r="A114" i="652"/>
  <c r="C113" i="652"/>
  <c r="B113" i="652"/>
  <c r="A113" i="652"/>
  <c r="D112" i="652"/>
  <c r="C112" i="652"/>
  <c r="B112" i="652"/>
  <c r="A112" i="652"/>
  <c r="B111" i="652"/>
  <c r="A111" i="652"/>
  <c r="B110" i="652"/>
  <c r="A110" i="652"/>
  <c r="C109" i="652"/>
  <c r="B109" i="652"/>
  <c r="A109" i="652"/>
  <c r="A107" i="652"/>
  <c r="A105" i="652"/>
  <c r="E104" i="652"/>
  <c r="B104" i="652"/>
  <c r="A104" i="652"/>
  <c r="D103" i="652"/>
  <c r="E103" i="652" s="1"/>
  <c r="B103" i="652"/>
  <c r="A103" i="652"/>
  <c r="D102" i="652"/>
  <c r="E102" i="652" s="1"/>
  <c r="B102" i="652"/>
  <c r="A102" i="652"/>
  <c r="D101" i="652"/>
  <c r="E101" i="652" s="1"/>
  <c r="B101" i="652"/>
  <c r="A101" i="652"/>
  <c r="B100" i="652"/>
  <c r="A100" i="652"/>
  <c r="E99" i="652"/>
  <c r="D99" i="652"/>
  <c r="B99" i="652"/>
  <c r="A99" i="652"/>
  <c r="A97" i="652"/>
  <c r="A95" i="652"/>
  <c r="B94" i="652"/>
  <c r="A94" i="652"/>
  <c r="B93" i="652"/>
  <c r="A93" i="652"/>
  <c r="B92" i="652"/>
  <c r="A92" i="652"/>
  <c r="E91" i="652"/>
  <c r="D91" i="652"/>
  <c r="B91" i="652"/>
  <c r="A91" i="652"/>
  <c r="A89" i="652"/>
  <c r="D88" i="652"/>
  <c r="B88" i="652"/>
  <c r="A88" i="652"/>
  <c r="E87" i="652"/>
  <c r="D87" i="652"/>
  <c r="B87" i="652"/>
  <c r="A87" i="652"/>
  <c r="A85" i="652"/>
  <c r="B84" i="652"/>
  <c r="A84" i="652"/>
  <c r="E83" i="652"/>
  <c r="D83" i="652"/>
  <c r="B83" i="652"/>
  <c r="A83" i="652"/>
  <c r="A81" i="652"/>
  <c r="B80" i="652"/>
  <c r="A80" i="652"/>
  <c r="B79" i="652"/>
  <c r="A79" i="652"/>
  <c r="B78" i="652"/>
  <c r="A78" i="652"/>
  <c r="B77" i="652"/>
  <c r="A77" i="652"/>
  <c r="B76" i="652"/>
  <c r="A76" i="652"/>
  <c r="B75" i="652"/>
  <c r="A75" i="652"/>
  <c r="E74" i="652"/>
  <c r="D74" i="652"/>
  <c r="B74" i="652"/>
  <c r="A74" i="652"/>
  <c r="A72" i="652"/>
  <c r="A70" i="652"/>
  <c r="B69" i="652"/>
  <c r="A69" i="652"/>
  <c r="B68" i="652"/>
  <c r="A68" i="652"/>
  <c r="B67" i="652"/>
  <c r="A67" i="652"/>
  <c r="B66" i="652"/>
  <c r="A66" i="652"/>
  <c r="B65" i="652"/>
  <c r="A65" i="652"/>
  <c r="B64" i="652"/>
  <c r="A64" i="652"/>
  <c r="B63" i="652"/>
  <c r="A63" i="652"/>
  <c r="E62" i="652"/>
  <c r="D62" i="652"/>
  <c r="B62" i="652"/>
  <c r="A62" i="652"/>
  <c r="A60" i="652"/>
  <c r="A58" i="652"/>
  <c r="B57" i="652"/>
  <c r="A57" i="652"/>
  <c r="B56" i="652"/>
  <c r="A56" i="652"/>
  <c r="B55" i="652"/>
  <c r="A55" i="652"/>
  <c r="E54" i="652"/>
  <c r="B54" i="652"/>
  <c r="A54" i="652"/>
  <c r="A52" i="652"/>
  <c r="B51" i="652"/>
  <c r="A51" i="652"/>
  <c r="B50" i="652"/>
  <c r="A50" i="652"/>
  <c r="B49" i="652"/>
  <c r="A49" i="652"/>
  <c r="B48" i="652"/>
  <c r="A48" i="652"/>
  <c r="B47" i="652"/>
  <c r="A47" i="652"/>
  <c r="B46" i="652"/>
  <c r="A46" i="652"/>
  <c r="B45" i="652"/>
  <c r="A45" i="652"/>
  <c r="B44" i="652"/>
  <c r="A44" i="652"/>
  <c r="E43" i="652"/>
  <c r="D43" i="652"/>
  <c r="B43" i="652"/>
  <c r="A43" i="652"/>
  <c r="A41" i="652"/>
  <c r="B40" i="652"/>
  <c r="A40" i="652"/>
  <c r="B39" i="652"/>
  <c r="B38" i="652"/>
  <c r="A38" i="652"/>
  <c r="B37" i="652"/>
  <c r="A37" i="652"/>
  <c r="E36" i="652"/>
  <c r="D36" i="652"/>
  <c r="B36" i="652"/>
  <c r="A36" i="652"/>
  <c r="A34" i="652"/>
  <c r="D33" i="652"/>
  <c r="B33" i="652"/>
  <c r="A33" i="652"/>
  <c r="D32" i="652"/>
  <c r="B32" i="652"/>
  <c r="A32" i="652"/>
  <c r="D31" i="652"/>
  <c r="B31" i="652"/>
  <c r="A31" i="652"/>
  <c r="D30" i="652"/>
  <c r="B30" i="652"/>
  <c r="A30" i="652"/>
  <c r="D29" i="652"/>
  <c r="B29" i="652"/>
  <c r="A29" i="652"/>
  <c r="D28" i="652"/>
  <c r="B28" i="652"/>
  <c r="A28" i="652"/>
  <c r="D27" i="652"/>
  <c r="B27" i="652"/>
  <c r="A27" i="652"/>
  <c r="D26" i="652"/>
  <c r="B26" i="652"/>
  <c r="A26" i="652"/>
  <c r="E25" i="652"/>
  <c r="D25" i="652"/>
  <c r="B25" i="652"/>
  <c r="A25" i="652"/>
  <c r="A23" i="652"/>
  <c r="A21" i="652"/>
  <c r="B20" i="652"/>
  <c r="A20" i="652"/>
  <c r="B19" i="652"/>
  <c r="A19" i="652"/>
  <c r="B18" i="652"/>
  <c r="A18" i="652"/>
  <c r="B17" i="652"/>
  <c r="A17" i="652"/>
  <c r="B16" i="652"/>
  <c r="A16" i="652"/>
  <c r="B15" i="652"/>
  <c r="A15" i="652"/>
  <c r="B14" i="652"/>
  <c r="A14" i="652"/>
  <c r="B13" i="652"/>
  <c r="A13" i="652"/>
  <c r="E12" i="652"/>
  <c r="D12" i="652"/>
  <c r="B12" i="652"/>
  <c r="A12" i="652"/>
  <c r="A10" i="652"/>
  <c r="B8" i="652"/>
  <c r="A8" i="652"/>
  <c r="B7" i="652"/>
  <c r="A7" i="652"/>
  <c r="E88" i="652"/>
  <c r="E89" i="652" s="1"/>
  <c r="E94" i="652" s="1"/>
  <c r="B6" i="652"/>
  <c r="A6" i="652"/>
  <c r="E5" i="652"/>
  <c r="B5" i="652"/>
  <c r="A5" i="652"/>
  <c r="B4" i="652"/>
  <c r="A4" i="652"/>
  <c r="A3" i="652"/>
  <c r="A1" i="652"/>
  <c r="A140" i="651"/>
  <c r="A139" i="651"/>
  <c r="A138" i="651"/>
  <c r="A137" i="651"/>
  <c r="B136" i="651"/>
  <c r="A136" i="651"/>
  <c r="A135" i="651"/>
  <c r="A134" i="651"/>
  <c r="A133" i="651"/>
  <c r="A132" i="651"/>
  <c r="A131" i="651"/>
  <c r="E130" i="651"/>
  <c r="A130" i="651"/>
  <c r="A128" i="651"/>
  <c r="A126" i="651"/>
  <c r="A125" i="651"/>
  <c r="B124" i="651"/>
  <c r="A124" i="651"/>
  <c r="C123" i="651"/>
  <c r="B123" i="651"/>
  <c r="A123" i="651"/>
  <c r="C122" i="651"/>
  <c r="B122" i="651"/>
  <c r="A122" i="651"/>
  <c r="D121" i="651"/>
  <c r="C121" i="651"/>
  <c r="B121" i="651"/>
  <c r="A121" i="651"/>
  <c r="B120" i="651"/>
  <c r="A120" i="651"/>
  <c r="B119" i="651"/>
  <c r="A119" i="651"/>
  <c r="E118" i="651"/>
  <c r="C118" i="651"/>
  <c r="B118" i="651"/>
  <c r="A118" i="651"/>
  <c r="A116" i="651"/>
  <c r="A114" i="651"/>
  <c r="B113" i="651"/>
  <c r="A113" i="651"/>
  <c r="B112" i="651"/>
  <c r="A112" i="651"/>
  <c r="B111" i="651"/>
  <c r="A111" i="651"/>
  <c r="B110" i="651"/>
  <c r="A110" i="651"/>
  <c r="B109" i="651"/>
  <c r="A109" i="651"/>
  <c r="E108" i="651"/>
  <c r="D108" i="651"/>
  <c r="B108" i="651"/>
  <c r="A108" i="651"/>
  <c r="A106" i="651"/>
  <c r="A104" i="651"/>
  <c r="B103" i="651"/>
  <c r="A103" i="651"/>
  <c r="B102" i="651"/>
  <c r="A102" i="651"/>
  <c r="B101" i="651"/>
  <c r="A101" i="651"/>
  <c r="E100" i="651"/>
  <c r="D100" i="651"/>
  <c r="B100" i="651"/>
  <c r="A100" i="651"/>
  <c r="A98" i="651"/>
  <c r="D97" i="651"/>
  <c r="B97" i="651"/>
  <c r="A97" i="651"/>
  <c r="E96" i="651"/>
  <c r="D96" i="651"/>
  <c r="B96" i="651"/>
  <c r="A96" i="651"/>
  <c r="E94" i="651"/>
  <c r="E102" i="651" s="1"/>
  <c r="A94" i="651"/>
  <c r="D93" i="651"/>
  <c r="B93" i="651"/>
  <c r="A93" i="651"/>
  <c r="E92" i="651"/>
  <c r="D92" i="651"/>
  <c r="B92" i="651"/>
  <c r="A92" i="651"/>
  <c r="A90" i="651"/>
  <c r="B89" i="651"/>
  <c r="A89" i="651"/>
  <c r="B88" i="651"/>
  <c r="A88" i="651"/>
  <c r="B87" i="651"/>
  <c r="A87" i="651"/>
  <c r="B86" i="651"/>
  <c r="A86" i="651"/>
  <c r="B85" i="651"/>
  <c r="A85" i="651"/>
  <c r="B84" i="651"/>
  <c r="A84" i="651"/>
  <c r="E83" i="651"/>
  <c r="D83" i="651"/>
  <c r="B83" i="651"/>
  <c r="A83" i="651"/>
  <c r="A81" i="651"/>
  <c r="A79" i="651"/>
  <c r="B78" i="651"/>
  <c r="A78" i="651"/>
  <c r="B77" i="651"/>
  <c r="A77" i="651"/>
  <c r="B76" i="651"/>
  <c r="A76" i="651"/>
  <c r="B75" i="651"/>
  <c r="A75" i="651"/>
  <c r="B74" i="651"/>
  <c r="A74" i="651"/>
  <c r="B73" i="651"/>
  <c r="A73" i="651"/>
  <c r="B72" i="651"/>
  <c r="A72" i="651"/>
  <c r="E71" i="651"/>
  <c r="D71" i="651"/>
  <c r="B71" i="651"/>
  <c r="A71" i="651"/>
  <c r="A69" i="651"/>
  <c r="A67" i="651"/>
  <c r="B66" i="651"/>
  <c r="A66" i="651"/>
  <c r="B65" i="651"/>
  <c r="A65" i="651"/>
  <c r="B64" i="651"/>
  <c r="A64" i="651"/>
  <c r="E63" i="651"/>
  <c r="B63" i="651"/>
  <c r="A63" i="651"/>
  <c r="A61" i="651"/>
  <c r="B60" i="651"/>
  <c r="A60" i="651"/>
  <c r="D59" i="651"/>
  <c r="B59" i="651"/>
  <c r="A59" i="651"/>
  <c r="B58" i="651"/>
  <c r="A58" i="651"/>
  <c r="B57" i="651"/>
  <c r="A57" i="651"/>
  <c r="B56" i="651"/>
  <c r="A56" i="651"/>
  <c r="B55" i="651"/>
  <c r="A55" i="651"/>
  <c r="B54" i="651"/>
  <c r="A54" i="651"/>
  <c r="B53" i="651"/>
  <c r="A53" i="651"/>
  <c r="E52" i="651"/>
  <c r="D52" i="651"/>
  <c r="B52" i="651"/>
  <c r="A52" i="651"/>
  <c r="A50" i="651"/>
  <c r="B49" i="651"/>
  <c r="A49" i="651"/>
  <c r="B48" i="651"/>
  <c r="B47" i="651"/>
  <c r="A47" i="651"/>
  <c r="B46" i="651"/>
  <c r="A46" i="651"/>
  <c r="E45" i="651"/>
  <c r="D45" i="651"/>
  <c r="B45" i="651"/>
  <c r="A45" i="651"/>
  <c r="A43" i="651"/>
  <c r="D42" i="651"/>
  <c r="B42" i="651"/>
  <c r="A42" i="651"/>
  <c r="D41" i="651"/>
  <c r="B41" i="651"/>
  <c r="A41" i="651"/>
  <c r="D40" i="651"/>
  <c r="B40" i="651"/>
  <c r="A40" i="651"/>
  <c r="D39" i="651"/>
  <c r="B39" i="651"/>
  <c r="A39" i="651"/>
  <c r="D38" i="651"/>
  <c r="B38" i="651"/>
  <c r="A38" i="651"/>
  <c r="D37" i="651"/>
  <c r="B37" i="651"/>
  <c r="A37" i="651"/>
  <c r="D36" i="651"/>
  <c r="B36" i="651"/>
  <c r="A36" i="651"/>
  <c r="D35" i="651"/>
  <c r="B35" i="651"/>
  <c r="A35" i="651"/>
  <c r="E34" i="651"/>
  <c r="D34" i="651"/>
  <c r="B34" i="651"/>
  <c r="A34" i="651"/>
  <c r="A32" i="651"/>
  <c r="A30" i="651"/>
  <c r="D29" i="651"/>
  <c r="H29" i="651" s="1"/>
  <c r="B29" i="651"/>
  <c r="A29" i="651"/>
  <c r="D28" i="651"/>
  <c r="B28" i="651"/>
  <c r="A28" i="651"/>
  <c r="D27" i="651"/>
  <c r="H27" i="651" s="1"/>
  <c r="B27" i="651"/>
  <c r="A27" i="651"/>
  <c r="H26" i="651"/>
  <c r="E26" i="651"/>
  <c r="B26" i="651"/>
  <c r="A26" i="651"/>
  <c r="B25" i="651"/>
  <c r="A25" i="651"/>
  <c r="B24" i="651"/>
  <c r="A24" i="651"/>
  <c r="D23" i="651"/>
  <c r="B23" i="651"/>
  <c r="A23" i="651"/>
  <c r="E22" i="651"/>
  <c r="I22" i="651" s="1"/>
  <c r="D22" i="651"/>
  <c r="B20" i="651"/>
  <c r="G17" i="651"/>
  <c r="G13" i="651"/>
  <c r="B12" i="651"/>
  <c r="A12" i="651"/>
  <c r="A10" i="651"/>
  <c r="B8" i="651"/>
  <c r="A8" i="651"/>
  <c r="B7" i="651"/>
  <c r="A7" i="651"/>
  <c r="B6" i="651"/>
  <c r="A6" i="651"/>
  <c r="E5" i="651"/>
  <c r="B5" i="651"/>
  <c r="A5" i="651"/>
  <c r="B4" i="651"/>
  <c r="A4" i="651"/>
  <c r="A3" i="651"/>
  <c r="A1" i="651"/>
  <c r="A131" i="650"/>
  <c r="A130" i="650"/>
  <c r="A129" i="650"/>
  <c r="A128" i="650"/>
  <c r="B127" i="650"/>
  <c r="A127" i="650"/>
  <c r="A126" i="650"/>
  <c r="A125" i="650"/>
  <c r="A124" i="650"/>
  <c r="A123" i="650"/>
  <c r="A122" i="650"/>
  <c r="E121" i="650"/>
  <c r="A121" i="650"/>
  <c r="A119" i="650"/>
  <c r="A117" i="650"/>
  <c r="A116" i="650"/>
  <c r="B115" i="650"/>
  <c r="A115" i="650"/>
  <c r="C114" i="650"/>
  <c r="B114" i="650"/>
  <c r="A114" i="650"/>
  <c r="C113" i="650"/>
  <c r="B113" i="650"/>
  <c r="A113" i="650"/>
  <c r="D112" i="650"/>
  <c r="C112" i="650"/>
  <c r="B112" i="650"/>
  <c r="A112" i="650"/>
  <c r="B111" i="650"/>
  <c r="A111" i="650"/>
  <c r="B110" i="650"/>
  <c r="A110" i="650"/>
  <c r="C109" i="650"/>
  <c r="B109" i="650"/>
  <c r="A109" i="650"/>
  <c r="A107" i="650"/>
  <c r="A105" i="650"/>
  <c r="E104" i="650"/>
  <c r="B104" i="650"/>
  <c r="A104" i="650"/>
  <c r="D103" i="650"/>
  <c r="E103" i="650" s="1"/>
  <c r="B103" i="650"/>
  <c r="A103" i="650"/>
  <c r="D102" i="650"/>
  <c r="E102" i="650" s="1"/>
  <c r="B102" i="650"/>
  <c r="A102" i="650"/>
  <c r="D101" i="650"/>
  <c r="E101" i="650" s="1"/>
  <c r="B101" i="650"/>
  <c r="A101" i="650"/>
  <c r="B100" i="650"/>
  <c r="A100" i="650"/>
  <c r="E99" i="650"/>
  <c r="D99" i="650"/>
  <c r="B99" i="650"/>
  <c r="A99" i="650"/>
  <c r="A97" i="650"/>
  <c r="A95" i="650"/>
  <c r="B94" i="650"/>
  <c r="A94" i="650"/>
  <c r="B93" i="650"/>
  <c r="A93" i="650"/>
  <c r="B92" i="650"/>
  <c r="A92" i="650"/>
  <c r="E91" i="650"/>
  <c r="D91" i="650"/>
  <c r="B91" i="650"/>
  <c r="A91" i="650"/>
  <c r="A89" i="650"/>
  <c r="D88" i="650"/>
  <c r="B88" i="650"/>
  <c r="A88" i="650"/>
  <c r="E87" i="650"/>
  <c r="D87" i="650"/>
  <c r="B87" i="650"/>
  <c r="A87" i="650"/>
  <c r="A85" i="650"/>
  <c r="B84" i="650"/>
  <c r="A84" i="650"/>
  <c r="E83" i="650"/>
  <c r="D83" i="650"/>
  <c r="B83" i="650"/>
  <c r="A83" i="650"/>
  <c r="A81" i="650"/>
  <c r="B80" i="650"/>
  <c r="A80" i="650"/>
  <c r="B79" i="650"/>
  <c r="A79" i="650"/>
  <c r="B78" i="650"/>
  <c r="A78" i="650"/>
  <c r="B77" i="650"/>
  <c r="A77" i="650"/>
  <c r="B76" i="650"/>
  <c r="A76" i="650"/>
  <c r="B75" i="650"/>
  <c r="A75" i="650"/>
  <c r="E74" i="650"/>
  <c r="D74" i="650"/>
  <c r="B74" i="650"/>
  <c r="A74" i="650"/>
  <c r="A72" i="650"/>
  <c r="A70" i="650"/>
  <c r="B69" i="650"/>
  <c r="A69" i="650"/>
  <c r="B68" i="650"/>
  <c r="A68" i="650"/>
  <c r="B67" i="650"/>
  <c r="A67" i="650"/>
  <c r="B66" i="650"/>
  <c r="A66" i="650"/>
  <c r="B65" i="650"/>
  <c r="A65" i="650"/>
  <c r="B64" i="650"/>
  <c r="A64" i="650"/>
  <c r="B63" i="650"/>
  <c r="A63" i="650"/>
  <c r="E62" i="650"/>
  <c r="D62" i="650"/>
  <c r="B62" i="650"/>
  <c r="A62" i="650"/>
  <c r="A60" i="650"/>
  <c r="A58" i="650"/>
  <c r="B57" i="650"/>
  <c r="A57" i="650"/>
  <c r="B56" i="650"/>
  <c r="A56" i="650"/>
  <c r="B55" i="650"/>
  <c r="A55" i="650"/>
  <c r="E54" i="650"/>
  <c r="B54" i="650"/>
  <c r="A54" i="650"/>
  <c r="A52" i="650"/>
  <c r="B51" i="650"/>
  <c r="A51" i="650"/>
  <c r="B50" i="650"/>
  <c r="A50" i="650"/>
  <c r="B49" i="650"/>
  <c r="A49" i="650"/>
  <c r="B48" i="650"/>
  <c r="A48" i="650"/>
  <c r="B47" i="650"/>
  <c r="A47" i="650"/>
  <c r="B46" i="650"/>
  <c r="A46" i="650"/>
  <c r="B45" i="650"/>
  <c r="A45" i="650"/>
  <c r="B44" i="650"/>
  <c r="A44" i="650"/>
  <c r="E43" i="650"/>
  <c r="D43" i="650"/>
  <c r="B43" i="650"/>
  <c r="A43" i="650"/>
  <c r="A41" i="650"/>
  <c r="B40" i="650"/>
  <c r="A40" i="650"/>
  <c r="B39" i="650"/>
  <c r="B38" i="650"/>
  <c r="A38" i="650"/>
  <c r="B37" i="650"/>
  <c r="A37" i="650"/>
  <c r="E36" i="650"/>
  <c r="D36" i="650"/>
  <c r="B36" i="650"/>
  <c r="A36" i="650"/>
  <c r="A34" i="650"/>
  <c r="D33" i="650"/>
  <c r="B33" i="650"/>
  <c r="A33" i="650"/>
  <c r="D32" i="650"/>
  <c r="B32" i="650"/>
  <c r="A32" i="650"/>
  <c r="D31" i="650"/>
  <c r="B31" i="650"/>
  <c r="A31" i="650"/>
  <c r="D30" i="650"/>
  <c r="B30" i="650"/>
  <c r="A30" i="650"/>
  <c r="D29" i="650"/>
  <c r="B29" i="650"/>
  <c r="A29" i="650"/>
  <c r="D28" i="650"/>
  <c r="B28" i="650"/>
  <c r="A28" i="650"/>
  <c r="D27" i="650"/>
  <c r="B27" i="650"/>
  <c r="A27" i="650"/>
  <c r="D26" i="650"/>
  <c r="B26" i="650"/>
  <c r="A26" i="650"/>
  <c r="E25" i="650"/>
  <c r="D25" i="650"/>
  <c r="B25" i="650"/>
  <c r="A25" i="650"/>
  <c r="A23" i="650"/>
  <c r="A21" i="650"/>
  <c r="D20" i="650"/>
  <c r="B20" i="650"/>
  <c r="A20" i="650"/>
  <c r="D19" i="650"/>
  <c r="B19" i="650"/>
  <c r="A19" i="650"/>
  <c r="D18" i="650"/>
  <c r="B18" i="650"/>
  <c r="A18" i="650"/>
  <c r="B17" i="650"/>
  <c r="A17" i="650"/>
  <c r="B16" i="650"/>
  <c r="A16" i="650"/>
  <c r="B15" i="650"/>
  <c r="A15" i="650"/>
  <c r="B14" i="650"/>
  <c r="A14" i="650"/>
  <c r="B13" i="650"/>
  <c r="A13" i="650"/>
  <c r="E12" i="650"/>
  <c r="D12" i="650"/>
  <c r="B12" i="650"/>
  <c r="A12" i="650"/>
  <c r="A10" i="650"/>
  <c r="B8" i="650"/>
  <c r="A8" i="650"/>
  <c r="B7" i="650"/>
  <c r="A7" i="650"/>
  <c r="E88" i="650"/>
  <c r="E89" i="650" s="1"/>
  <c r="E94" i="650" s="1"/>
  <c r="B6" i="650"/>
  <c r="A6" i="650"/>
  <c r="E5" i="650"/>
  <c r="B5" i="650"/>
  <c r="A5" i="650"/>
  <c r="B4" i="650"/>
  <c r="A4" i="650"/>
  <c r="A3" i="650"/>
  <c r="A1" i="650"/>
  <c r="A140" i="649"/>
  <c r="A139" i="649"/>
  <c r="A138" i="649"/>
  <c r="A137" i="649"/>
  <c r="B136" i="649"/>
  <c r="A136" i="649"/>
  <c r="A135" i="649"/>
  <c r="A134" i="649"/>
  <c r="A133" i="649"/>
  <c r="A132" i="649"/>
  <c r="A131" i="649"/>
  <c r="E130" i="649"/>
  <c r="A130" i="649"/>
  <c r="A128" i="649"/>
  <c r="A126" i="649"/>
  <c r="A125" i="649"/>
  <c r="B124" i="649"/>
  <c r="A124" i="649"/>
  <c r="C123" i="649"/>
  <c r="B123" i="649"/>
  <c r="A123" i="649"/>
  <c r="C122" i="649"/>
  <c r="B122" i="649"/>
  <c r="A122" i="649"/>
  <c r="D121" i="649"/>
  <c r="C121" i="649"/>
  <c r="B121" i="649"/>
  <c r="A121" i="649"/>
  <c r="B120" i="649"/>
  <c r="A120" i="649"/>
  <c r="B119" i="649"/>
  <c r="A119" i="649"/>
  <c r="E118" i="649"/>
  <c r="C118" i="649"/>
  <c r="B118" i="649"/>
  <c r="A118" i="649"/>
  <c r="A116" i="649"/>
  <c r="A114" i="649"/>
  <c r="B113" i="649"/>
  <c r="A113" i="649"/>
  <c r="B112" i="649"/>
  <c r="A112" i="649"/>
  <c r="B111" i="649"/>
  <c r="A111" i="649"/>
  <c r="B110" i="649"/>
  <c r="A110" i="649"/>
  <c r="B109" i="649"/>
  <c r="A109" i="649"/>
  <c r="E108" i="649"/>
  <c r="D108" i="649"/>
  <c r="B108" i="649"/>
  <c r="A108" i="649"/>
  <c r="A106" i="649"/>
  <c r="A104" i="649"/>
  <c r="B103" i="649"/>
  <c r="A103" i="649"/>
  <c r="B102" i="649"/>
  <c r="A102" i="649"/>
  <c r="B101" i="649"/>
  <c r="A101" i="649"/>
  <c r="E100" i="649"/>
  <c r="D100" i="649"/>
  <c r="B100" i="649"/>
  <c r="A100" i="649"/>
  <c r="A98" i="649"/>
  <c r="D97" i="649"/>
  <c r="B97" i="649"/>
  <c r="A97" i="649"/>
  <c r="E96" i="649"/>
  <c r="D96" i="649"/>
  <c r="B96" i="649"/>
  <c r="A96" i="649"/>
  <c r="E94" i="649"/>
  <c r="E102" i="649" s="1"/>
  <c r="A94" i="649"/>
  <c r="D93" i="649"/>
  <c r="B93" i="649"/>
  <c r="A93" i="649"/>
  <c r="E92" i="649"/>
  <c r="D92" i="649"/>
  <c r="B92" i="649"/>
  <c r="A92" i="649"/>
  <c r="A90" i="649"/>
  <c r="B89" i="649"/>
  <c r="A89" i="649"/>
  <c r="B88" i="649"/>
  <c r="A88" i="649"/>
  <c r="B87" i="649"/>
  <c r="A87" i="649"/>
  <c r="B86" i="649"/>
  <c r="A86" i="649"/>
  <c r="B85" i="649"/>
  <c r="A85" i="649"/>
  <c r="B84" i="649"/>
  <c r="A84" i="649"/>
  <c r="E83" i="649"/>
  <c r="D83" i="649"/>
  <c r="B83" i="649"/>
  <c r="A83" i="649"/>
  <c r="A81" i="649"/>
  <c r="A79" i="649"/>
  <c r="B78" i="649"/>
  <c r="A78" i="649"/>
  <c r="B77" i="649"/>
  <c r="A77" i="649"/>
  <c r="B76" i="649"/>
  <c r="A76" i="649"/>
  <c r="B75" i="649"/>
  <c r="A75" i="649"/>
  <c r="B74" i="649"/>
  <c r="A74" i="649"/>
  <c r="B73" i="649"/>
  <c r="A73" i="649"/>
  <c r="B72" i="649"/>
  <c r="A72" i="649"/>
  <c r="E71" i="649"/>
  <c r="D71" i="649"/>
  <c r="B71" i="649"/>
  <c r="A71" i="649"/>
  <c r="A69" i="649"/>
  <c r="A67" i="649"/>
  <c r="B66" i="649"/>
  <c r="A66" i="649"/>
  <c r="B65" i="649"/>
  <c r="A65" i="649"/>
  <c r="B64" i="649"/>
  <c r="A64" i="649"/>
  <c r="E63" i="649"/>
  <c r="B63" i="649"/>
  <c r="A63" i="649"/>
  <c r="A61" i="649"/>
  <c r="B60" i="649"/>
  <c r="A60" i="649"/>
  <c r="D59" i="649"/>
  <c r="B59" i="649"/>
  <c r="A59" i="649"/>
  <c r="B58" i="649"/>
  <c r="A58" i="649"/>
  <c r="B57" i="649"/>
  <c r="A57" i="649"/>
  <c r="B56" i="649"/>
  <c r="A56" i="649"/>
  <c r="B55" i="649"/>
  <c r="A55" i="649"/>
  <c r="B54" i="649"/>
  <c r="A54" i="649"/>
  <c r="B53" i="649"/>
  <c r="A53" i="649"/>
  <c r="E52" i="649"/>
  <c r="D52" i="649"/>
  <c r="B52" i="649"/>
  <c r="A52" i="649"/>
  <c r="A50" i="649"/>
  <c r="B49" i="649"/>
  <c r="A49" i="649"/>
  <c r="B48" i="649"/>
  <c r="B47" i="649"/>
  <c r="A47" i="649"/>
  <c r="B46" i="649"/>
  <c r="A46" i="649"/>
  <c r="E45" i="649"/>
  <c r="D45" i="649"/>
  <c r="B45" i="649"/>
  <c r="A45" i="649"/>
  <c r="A43" i="649"/>
  <c r="D42" i="649"/>
  <c r="B42" i="649"/>
  <c r="A42" i="649"/>
  <c r="D41" i="649"/>
  <c r="B41" i="649"/>
  <c r="A41" i="649"/>
  <c r="D40" i="649"/>
  <c r="B40" i="649"/>
  <c r="A40" i="649"/>
  <c r="D39" i="649"/>
  <c r="B39" i="649"/>
  <c r="A39" i="649"/>
  <c r="D38" i="649"/>
  <c r="B38" i="649"/>
  <c r="A38" i="649"/>
  <c r="D37" i="649"/>
  <c r="B37" i="649"/>
  <c r="A37" i="649"/>
  <c r="D36" i="649"/>
  <c r="B36" i="649"/>
  <c r="A36" i="649"/>
  <c r="D35" i="649"/>
  <c r="B35" i="649"/>
  <c r="A35" i="649"/>
  <c r="E34" i="649"/>
  <c r="D34" i="649"/>
  <c r="B34" i="649"/>
  <c r="A34" i="649"/>
  <c r="A32" i="649"/>
  <c r="A30" i="649"/>
  <c r="D29" i="649"/>
  <c r="B29" i="649"/>
  <c r="A29" i="649"/>
  <c r="D28" i="649"/>
  <c r="B28" i="649"/>
  <c r="A28" i="649"/>
  <c r="D27" i="649"/>
  <c r="B27" i="649"/>
  <c r="A27" i="649"/>
  <c r="H26" i="649"/>
  <c r="E26" i="649"/>
  <c r="B26" i="649"/>
  <c r="A26" i="649"/>
  <c r="D25" i="649"/>
  <c r="E25" i="649" s="1"/>
  <c r="B25" i="649"/>
  <c r="A25" i="649"/>
  <c r="B24" i="649"/>
  <c r="A24" i="649"/>
  <c r="D23" i="649"/>
  <c r="B23" i="649"/>
  <c r="A23" i="649"/>
  <c r="E22" i="649"/>
  <c r="I22" i="649" s="1"/>
  <c r="D22" i="649"/>
  <c r="B20" i="649"/>
  <c r="G17" i="649"/>
  <c r="G13" i="649"/>
  <c r="B12" i="649"/>
  <c r="A12" i="649"/>
  <c r="A10" i="649"/>
  <c r="B8" i="649"/>
  <c r="A8" i="649"/>
  <c r="B7" i="649"/>
  <c r="A7" i="649"/>
  <c r="B6" i="649"/>
  <c r="A6" i="649"/>
  <c r="E5" i="649"/>
  <c r="B5" i="649"/>
  <c r="A5" i="649"/>
  <c r="B4" i="649"/>
  <c r="A4" i="649"/>
  <c r="A3" i="649"/>
  <c r="A1" i="649"/>
  <c r="A131" i="648"/>
  <c r="A130" i="648"/>
  <c r="A129" i="648"/>
  <c r="A128" i="648"/>
  <c r="B127" i="648"/>
  <c r="A127" i="648"/>
  <c r="A126" i="648"/>
  <c r="A125" i="648"/>
  <c r="A124" i="648"/>
  <c r="A123" i="648"/>
  <c r="A122" i="648"/>
  <c r="E121" i="648"/>
  <c r="A121" i="648"/>
  <c r="A119" i="648"/>
  <c r="A117" i="648"/>
  <c r="A116" i="648"/>
  <c r="B115" i="648"/>
  <c r="A115" i="648"/>
  <c r="C114" i="648"/>
  <c r="B114" i="648"/>
  <c r="A114" i="648"/>
  <c r="C113" i="648"/>
  <c r="B113" i="648"/>
  <c r="A113" i="648"/>
  <c r="D112" i="648"/>
  <c r="C112" i="648"/>
  <c r="B112" i="648"/>
  <c r="A112" i="648"/>
  <c r="B111" i="648"/>
  <c r="A111" i="648"/>
  <c r="B110" i="648"/>
  <c r="A110" i="648"/>
  <c r="C109" i="648"/>
  <c r="B109" i="648"/>
  <c r="A109" i="648"/>
  <c r="A107" i="648"/>
  <c r="A105" i="648"/>
  <c r="E104" i="648"/>
  <c r="B104" i="648"/>
  <c r="A104" i="648"/>
  <c r="D103" i="648"/>
  <c r="E103" i="648" s="1"/>
  <c r="B103" i="648"/>
  <c r="A103" i="648"/>
  <c r="D102" i="648"/>
  <c r="E102" i="648" s="1"/>
  <c r="B102" i="648"/>
  <c r="A102" i="648"/>
  <c r="D101" i="648"/>
  <c r="E101" i="648" s="1"/>
  <c r="B101" i="648"/>
  <c r="A101" i="648"/>
  <c r="B100" i="648"/>
  <c r="A100" i="648"/>
  <c r="E99" i="648"/>
  <c r="D99" i="648"/>
  <c r="B99" i="648"/>
  <c r="A99" i="648"/>
  <c r="A97" i="648"/>
  <c r="A95" i="648"/>
  <c r="B94" i="648"/>
  <c r="A94" i="648"/>
  <c r="B93" i="648"/>
  <c r="A93" i="648"/>
  <c r="B92" i="648"/>
  <c r="A92" i="648"/>
  <c r="E91" i="648"/>
  <c r="D91" i="648"/>
  <c r="B91" i="648"/>
  <c r="A91" i="648"/>
  <c r="A89" i="648"/>
  <c r="D88" i="648"/>
  <c r="B88" i="648"/>
  <c r="A88" i="648"/>
  <c r="E87" i="648"/>
  <c r="D87" i="648"/>
  <c r="B87" i="648"/>
  <c r="A87" i="648"/>
  <c r="A85" i="648"/>
  <c r="B84" i="648"/>
  <c r="A84" i="648"/>
  <c r="E83" i="648"/>
  <c r="D83" i="648"/>
  <c r="B83" i="648"/>
  <c r="A83" i="648"/>
  <c r="A81" i="648"/>
  <c r="B80" i="648"/>
  <c r="A80" i="648"/>
  <c r="B79" i="648"/>
  <c r="A79" i="648"/>
  <c r="B78" i="648"/>
  <c r="A78" i="648"/>
  <c r="B77" i="648"/>
  <c r="A77" i="648"/>
  <c r="B76" i="648"/>
  <c r="A76" i="648"/>
  <c r="B75" i="648"/>
  <c r="A75" i="648"/>
  <c r="E74" i="648"/>
  <c r="D74" i="648"/>
  <c r="B74" i="648"/>
  <c r="A74" i="648"/>
  <c r="A72" i="648"/>
  <c r="A70" i="648"/>
  <c r="B69" i="648"/>
  <c r="A69" i="648"/>
  <c r="B68" i="648"/>
  <c r="A68" i="648"/>
  <c r="B67" i="648"/>
  <c r="A67" i="648"/>
  <c r="B66" i="648"/>
  <c r="A66" i="648"/>
  <c r="B65" i="648"/>
  <c r="A65" i="648"/>
  <c r="B64" i="648"/>
  <c r="A64" i="648"/>
  <c r="B63" i="648"/>
  <c r="A63" i="648"/>
  <c r="E62" i="648"/>
  <c r="D62" i="648"/>
  <c r="B62" i="648"/>
  <c r="A62" i="648"/>
  <c r="A60" i="648"/>
  <c r="A58" i="648"/>
  <c r="B57" i="648"/>
  <c r="A57" i="648"/>
  <c r="B56" i="648"/>
  <c r="A56" i="648"/>
  <c r="B55" i="648"/>
  <c r="A55" i="648"/>
  <c r="E54" i="648"/>
  <c r="B54" i="648"/>
  <c r="A54" i="648"/>
  <c r="A52" i="648"/>
  <c r="B51" i="648"/>
  <c r="A51" i="648"/>
  <c r="B50" i="648"/>
  <c r="A50" i="648"/>
  <c r="B49" i="648"/>
  <c r="A49" i="648"/>
  <c r="B48" i="648"/>
  <c r="A48" i="648"/>
  <c r="B47" i="648"/>
  <c r="A47" i="648"/>
  <c r="B46" i="648"/>
  <c r="A46" i="648"/>
  <c r="B45" i="648"/>
  <c r="A45" i="648"/>
  <c r="B44" i="648"/>
  <c r="A44" i="648"/>
  <c r="E43" i="648"/>
  <c r="D43" i="648"/>
  <c r="B43" i="648"/>
  <c r="A43" i="648"/>
  <c r="A41" i="648"/>
  <c r="B40" i="648"/>
  <c r="A40" i="648"/>
  <c r="B39" i="648"/>
  <c r="B38" i="648"/>
  <c r="A38" i="648"/>
  <c r="B37" i="648"/>
  <c r="A37" i="648"/>
  <c r="E36" i="648"/>
  <c r="D36" i="648"/>
  <c r="B36" i="648"/>
  <c r="A36" i="648"/>
  <c r="A34" i="648"/>
  <c r="D33" i="648"/>
  <c r="B33" i="648"/>
  <c r="A33" i="648"/>
  <c r="D32" i="648"/>
  <c r="B32" i="648"/>
  <c r="A32" i="648"/>
  <c r="D31" i="648"/>
  <c r="B31" i="648"/>
  <c r="A31" i="648"/>
  <c r="D30" i="648"/>
  <c r="B30" i="648"/>
  <c r="A30" i="648"/>
  <c r="D29" i="648"/>
  <c r="B29" i="648"/>
  <c r="A29" i="648"/>
  <c r="D28" i="648"/>
  <c r="B28" i="648"/>
  <c r="A28" i="648"/>
  <c r="D27" i="648"/>
  <c r="B27" i="648"/>
  <c r="A27" i="648"/>
  <c r="D26" i="648"/>
  <c r="B26" i="648"/>
  <c r="A26" i="648"/>
  <c r="E25" i="648"/>
  <c r="D25" i="648"/>
  <c r="B25" i="648"/>
  <c r="A25" i="648"/>
  <c r="A23" i="648"/>
  <c r="A21" i="648"/>
  <c r="D20" i="648"/>
  <c r="B20" i="648"/>
  <c r="A20" i="648"/>
  <c r="D19" i="648"/>
  <c r="B19" i="648"/>
  <c r="A19" i="648"/>
  <c r="D18" i="648"/>
  <c r="B18" i="648"/>
  <c r="A18" i="648"/>
  <c r="B17" i="648"/>
  <c r="A17" i="648"/>
  <c r="B16" i="648"/>
  <c r="A16" i="648"/>
  <c r="B15" i="648"/>
  <c r="A15" i="648"/>
  <c r="B14" i="648"/>
  <c r="A14" i="648"/>
  <c r="B13" i="648"/>
  <c r="A13" i="648"/>
  <c r="E12" i="648"/>
  <c r="D12" i="648"/>
  <c r="B12" i="648"/>
  <c r="A12" i="648"/>
  <c r="A10" i="648"/>
  <c r="B8" i="648"/>
  <c r="A8" i="648"/>
  <c r="B7" i="648"/>
  <c r="A7" i="648"/>
  <c r="E88" i="648"/>
  <c r="E89" i="648" s="1"/>
  <c r="E94" i="648" s="1"/>
  <c r="B6" i="648"/>
  <c r="A6" i="648"/>
  <c r="E5" i="648"/>
  <c r="B5" i="648"/>
  <c r="A5" i="648"/>
  <c r="B4" i="648"/>
  <c r="A4" i="648"/>
  <c r="A3" i="648"/>
  <c r="A1" i="648"/>
  <c r="A140" i="647"/>
  <c r="A139" i="647"/>
  <c r="A138" i="647"/>
  <c r="A137" i="647"/>
  <c r="B136" i="647"/>
  <c r="A136" i="647"/>
  <c r="A135" i="647"/>
  <c r="A134" i="647"/>
  <c r="A133" i="647"/>
  <c r="A132" i="647"/>
  <c r="A131" i="647"/>
  <c r="E130" i="647"/>
  <c r="A130" i="647"/>
  <c r="A128" i="647"/>
  <c r="A126" i="647"/>
  <c r="A125" i="647"/>
  <c r="B124" i="647"/>
  <c r="A124" i="647"/>
  <c r="C123" i="647"/>
  <c r="B123" i="647"/>
  <c r="A123" i="647"/>
  <c r="C122" i="647"/>
  <c r="B122" i="647"/>
  <c r="A122" i="647"/>
  <c r="D121" i="647"/>
  <c r="C121" i="647"/>
  <c r="B121" i="647"/>
  <c r="A121" i="647"/>
  <c r="B120" i="647"/>
  <c r="A120" i="647"/>
  <c r="B119" i="647"/>
  <c r="A119" i="647"/>
  <c r="E118" i="647"/>
  <c r="C118" i="647"/>
  <c r="B118" i="647"/>
  <c r="A118" i="647"/>
  <c r="A116" i="647"/>
  <c r="A114" i="647"/>
  <c r="B113" i="647"/>
  <c r="A113" i="647"/>
  <c r="B112" i="647"/>
  <c r="A112" i="647"/>
  <c r="B111" i="647"/>
  <c r="A111" i="647"/>
  <c r="B110" i="647"/>
  <c r="A110" i="647"/>
  <c r="B109" i="647"/>
  <c r="A109" i="647"/>
  <c r="E108" i="647"/>
  <c r="D108" i="647"/>
  <c r="B108" i="647"/>
  <c r="A108" i="647"/>
  <c r="A106" i="647"/>
  <c r="A104" i="647"/>
  <c r="B103" i="647"/>
  <c r="A103" i="647"/>
  <c r="B102" i="647"/>
  <c r="A102" i="647"/>
  <c r="B101" i="647"/>
  <c r="A101" i="647"/>
  <c r="E100" i="647"/>
  <c r="D100" i="647"/>
  <c r="B100" i="647"/>
  <c r="A100" i="647"/>
  <c r="A98" i="647"/>
  <c r="D97" i="647"/>
  <c r="B97" i="647"/>
  <c r="A97" i="647"/>
  <c r="E96" i="647"/>
  <c r="D96" i="647"/>
  <c r="B96" i="647"/>
  <c r="A96" i="647"/>
  <c r="E94" i="647"/>
  <c r="E102" i="647" s="1"/>
  <c r="A94" i="647"/>
  <c r="D93" i="647"/>
  <c r="B93" i="647"/>
  <c r="A93" i="647"/>
  <c r="E92" i="647"/>
  <c r="D92" i="647"/>
  <c r="B92" i="647"/>
  <c r="A92" i="647"/>
  <c r="A90" i="647"/>
  <c r="B89" i="647"/>
  <c r="A89" i="647"/>
  <c r="B88" i="647"/>
  <c r="A88" i="647"/>
  <c r="B87" i="647"/>
  <c r="A87" i="647"/>
  <c r="B86" i="647"/>
  <c r="A86" i="647"/>
  <c r="B85" i="647"/>
  <c r="A85" i="647"/>
  <c r="B84" i="647"/>
  <c r="A84" i="647"/>
  <c r="E83" i="647"/>
  <c r="D83" i="647"/>
  <c r="B83" i="647"/>
  <c r="A83" i="647"/>
  <c r="A81" i="647"/>
  <c r="A79" i="647"/>
  <c r="B78" i="647"/>
  <c r="A78" i="647"/>
  <c r="B77" i="647"/>
  <c r="A77" i="647"/>
  <c r="B76" i="647"/>
  <c r="A76" i="647"/>
  <c r="B75" i="647"/>
  <c r="A75" i="647"/>
  <c r="B74" i="647"/>
  <c r="A74" i="647"/>
  <c r="B73" i="647"/>
  <c r="A73" i="647"/>
  <c r="B72" i="647"/>
  <c r="A72" i="647"/>
  <c r="E71" i="647"/>
  <c r="D71" i="647"/>
  <c r="B71" i="647"/>
  <c r="A71" i="647"/>
  <c r="A69" i="647"/>
  <c r="A67" i="647"/>
  <c r="B66" i="647"/>
  <c r="A66" i="647"/>
  <c r="B65" i="647"/>
  <c r="A65" i="647"/>
  <c r="B64" i="647"/>
  <c r="A64" i="647"/>
  <c r="E63" i="647"/>
  <c r="B63" i="647"/>
  <c r="A63" i="647"/>
  <c r="A61" i="647"/>
  <c r="B60" i="647"/>
  <c r="A60" i="647"/>
  <c r="D59" i="647"/>
  <c r="B59" i="647"/>
  <c r="A59" i="647"/>
  <c r="B58" i="647"/>
  <c r="A58" i="647"/>
  <c r="B57" i="647"/>
  <c r="A57" i="647"/>
  <c r="B56" i="647"/>
  <c r="A56" i="647"/>
  <c r="B55" i="647"/>
  <c r="A55" i="647"/>
  <c r="B54" i="647"/>
  <c r="A54" i="647"/>
  <c r="B53" i="647"/>
  <c r="A53" i="647"/>
  <c r="E52" i="647"/>
  <c r="D52" i="647"/>
  <c r="B52" i="647"/>
  <c r="A52" i="647"/>
  <c r="A50" i="647"/>
  <c r="B49" i="647"/>
  <c r="A49" i="647"/>
  <c r="B48" i="647"/>
  <c r="B47" i="647"/>
  <c r="A47" i="647"/>
  <c r="B46" i="647"/>
  <c r="A46" i="647"/>
  <c r="E45" i="647"/>
  <c r="D45" i="647"/>
  <c r="B45" i="647"/>
  <c r="A45" i="647"/>
  <c r="A43" i="647"/>
  <c r="D42" i="647"/>
  <c r="B42" i="647"/>
  <c r="A42" i="647"/>
  <c r="D41" i="647"/>
  <c r="B41" i="647"/>
  <c r="A41" i="647"/>
  <c r="D40" i="647"/>
  <c r="B40" i="647"/>
  <c r="A40" i="647"/>
  <c r="D39" i="647"/>
  <c r="B39" i="647"/>
  <c r="A39" i="647"/>
  <c r="D38" i="647"/>
  <c r="B38" i="647"/>
  <c r="A38" i="647"/>
  <c r="D37" i="647"/>
  <c r="B37" i="647"/>
  <c r="A37" i="647"/>
  <c r="D36" i="647"/>
  <c r="B36" i="647"/>
  <c r="A36" i="647"/>
  <c r="D35" i="647"/>
  <c r="B35" i="647"/>
  <c r="A35" i="647"/>
  <c r="E34" i="647"/>
  <c r="D34" i="647"/>
  <c r="B34" i="647"/>
  <c r="A34" i="647"/>
  <c r="A32" i="647"/>
  <c r="A30" i="647"/>
  <c r="D29" i="647"/>
  <c r="B29" i="647"/>
  <c r="A29" i="647"/>
  <c r="D28" i="647"/>
  <c r="H28" i="647" s="1"/>
  <c r="B28" i="647"/>
  <c r="A28" i="647"/>
  <c r="D27" i="647"/>
  <c r="B27" i="647"/>
  <c r="A27" i="647"/>
  <c r="H26" i="647"/>
  <c r="E26" i="647"/>
  <c r="B26" i="647"/>
  <c r="A26" i="647"/>
  <c r="D25" i="647"/>
  <c r="E25" i="647" s="1"/>
  <c r="B25" i="647"/>
  <c r="A25" i="647"/>
  <c r="B24" i="647"/>
  <c r="A24" i="647"/>
  <c r="D23" i="647"/>
  <c r="H23" i="647" s="1"/>
  <c r="B23" i="647"/>
  <c r="A23" i="647"/>
  <c r="E22" i="647"/>
  <c r="D22" i="647"/>
  <c r="B20" i="647"/>
  <c r="G17" i="647"/>
  <c r="G13" i="647"/>
  <c r="B12" i="647"/>
  <c r="A12" i="647"/>
  <c r="A10" i="647"/>
  <c r="B8" i="647"/>
  <c r="A8" i="647"/>
  <c r="B7" i="647"/>
  <c r="A7" i="647"/>
  <c r="B6" i="647"/>
  <c r="A6" i="647"/>
  <c r="E5" i="647"/>
  <c r="B5" i="647"/>
  <c r="A5" i="647"/>
  <c r="B4" i="647"/>
  <c r="A4" i="647"/>
  <c r="A3" i="647"/>
  <c r="A1" i="647"/>
  <c r="A131" i="646"/>
  <c r="A130" i="646"/>
  <c r="A129" i="646"/>
  <c r="A128" i="646"/>
  <c r="B127" i="646"/>
  <c r="A127" i="646"/>
  <c r="A126" i="646"/>
  <c r="A125" i="646"/>
  <c r="A124" i="646"/>
  <c r="A123" i="646"/>
  <c r="A122" i="646"/>
  <c r="E121" i="646"/>
  <c r="A121" i="646"/>
  <c r="A119" i="646"/>
  <c r="A117" i="646"/>
  <c r="A116" i="646"/>
  <c r="B115" i="646"/>
  <c r="A115" i="646"/>
  <c r="C114" i="646"/>
  <c r="B114" i="646"/>
  <c r="A114" i="646"/>
  <c r="C113" i="646"/>
  <c r="B113" i="646"/>
  <c r="A113" i="646"/>
  <c r="D112" i="646"/>
  <c r="C112" i="646"/>
  <c r="B112" i="646"/>
  <c r="A112" i="646"/>
  <c r="B111" i="646"/>
  <c r="A111" i="646"/>
  <c r="B110" i="646"/>
  <c r="A110" i="646"/>
  <c r="C109" i="646"/>
  <c r="B109" i="646"/>
  <c r="A109" i="646"/>
  <c r="A107" i="646"/>
  <c r="A105" i="646"/>
  <c r="E104" i="646"/>
  <c r="B104" i="646"/>
  <c r="A104" i="646"/>
  <c r="D103" i="646"/>
  <c r="E103" i="646" s="1"/>
  <c r="B103" i="646"/>
  <c r="A103" i="646"/>
  <c r="D102" i="646"/>
  <c r="E102" i="646" s="1"/>
  <c r="B102" i="646"/>
  <c r="A102" i="646"/>
  <c r="D101" i="646"/>
  <c r="E101" i="646" s="1"/>
  <c r="B101" i="646"/>
  <c r="A101" i="646"/>
  <c r="B100" i="646"/>
  <c r="A100" i="646"/>
  <c r="E99" i="646"/>
  <c r="D99" i="646"/>
  <c r="B99" i="646"/>
  <c r="A99" i="646"/>
  <c r="A97" i="646"/>
  <c r="A95" i="646"/>
  <c r="B94" i="646"/>
  <c r="A94" i="646"/>
  <c r="B93" i="646"/>
  <c r="A93" i="646"/>
  <c r="B92" i="646"/>
  <c r="A92" i="646"/>
  <c r="E91" i="646"/>
  <c r="D91" i="646"/>
  <c r="B91" i="646"/>
  <c r="A91" i="646"/>
  <c r="A89" i="646"/>
  <c r="D88" i="646"/>
  <c r="B88" i="646"/>
  <c r="A88" i="646"/>
  <c r="E87" i="646"/>
  <c r="D87" i="646"/>
  <c r="B87" i="646"/>
  <c r="A87" i="646"/>
  <c r="A85" i="646"/>
  <c r="B84" i="646"/>
  <c r="A84" i="646"/>
  <c r="E83" i="646"/>
  <c r="D83" i="646"/>
  <c r="B83" i="646"/>
  <c r="A83" i="646"/>
  <c r="A81" i="646"/>
  <c r="B80" i="646"/>
  <c r="A80" i="646"/>
  <c r="B79" i="646"/>
  <c r="A79" i="646"/>
  <c r="B78" i="646"/>
  <c r="A78" i="646"/>
  <c r="B77" i="646"/>
  <c r="A77" i="646"/>
  <c r="B76" i="646"/>
  <c r="A76" i="646"/>
  <c r="B75" i="646"/>
  <c r="A75" i="646"/>
  <c r="E74" i="646"/>
  <c r="D74" i="646"/>
  <c r="B74" i="646"/>
  <c r="A74" i="646"/>
  <c r="A72" i="646"/>
  <c r="A70" i="646"/>
  <c r="B69" i="646"/>
  <c r="A69" i="646"/>
  <c r="B68" i="646"/>
  <c r="A68" i="646"/>
  <c r="B67" i="646"/>
  <c r="A67" i="646"/>
  <c r="B66" i="646"/>
  <c r="A66" i="646"/>
  <c r="B65" i="646"/>
  <c r="A65" i="646"/>
  <c r="B64" i="646"/>
  <c r="A64" i="646"/>
  <c r="B63" i="646"/>
  <c r="A63" i="646"/>
  <c r="E62" i="646"/>
  <c r="D62" i="646"/>
  <c r="B62" i="646"/>
  <c r="A62" i="646"/>
  <c r="A60" i="646"/>
  <c r="A58" i="646"/>
  <c r="B57" i="646"/>
  <c r="A57" i="646"/>
  <c r="B56" i="646"/>
  <c r="A56" i="646"/>
  <c r="B55" i="646"/>
  <c r="A55" i="646"/>
  <c r="E54" i="646"/>
  <c r="B54" i="646"/>
  <c r="A54" i="646"/>
  <c r="A52" i="646"/>
  <c r="B51" i="646"/>
  <c r="A51" i="646"/>
  <c r="B50" i="646"/>
  <c r="A50" i="646"/>
  <c r="B49" i="646"/>
  <c r="A49" i="646"/>
  <c r="B48" i="646"/>
  <c r="A48" i="646"/>
  <c r="B47" i="646"/>
  <c r="A47" i="646"/>
  <c r="B46" i="646"/>
  <c r="A46" i="646"/>
  <c r="B45" i="646"/>
  <c r="A45" i="646"/>
  <c r="B44" i="646"/>
  <c r="A44" i="646"/>
  <c r="E43" i="646"/>
  <c r="D43" i="646"/>
  <c r="B43" i="646"/>
  <c r="A43" i="646"/>
  <c r="A41" i="646"/>
  <c r="B40" i="646"/>
  <c r="A40" i="646"/>
  <c r="B39" i="646"/>
  <c r="B38" i="646"/>
  <c r="A38" i="646"/>
  <c r="B37" i="646"/>
  <c r="A37" i="646"/>
  <c r="E36" i="646"/>
  <c r="D36" i="646"/>
  <c r="B36" i="646"/>
  <c r="A36" i="646"/>
  <c r="A34" i="646"/>
  <c r="D33" i="646"/>
  <c r="B33" i="646"/>
  <c r="A33" i="646"/>
  <c r="D32" i="646"/>
  <c r="B32" i="646"/>
  <c r="A32" i="646"/>
  <c r="D31" i="646"/>
  <c r="B31" i="646"/>
  <c r="A31" i="646"/>
  <c r="D30" i="646"/>
  <c r="B30" i="646"/>
  <c r="A30" i="646"/>
  <c r="D29" i="646"/>
  <c r="B29" i="646"/>
  <c r="A29" i="646"/>
  <c r="D28" i="646"/>
  <c r="B28" i="646"/>
  <c r="A28" i="646"/>
  <c r="D27" i="646"/>
  <c r="B27" i="646"/>
  <c r="A27" i="646"/>
  <c r="D26" i="646"/>
  <c r="B26" i="646"/>
  <c r="A26" i="646"/>
  <c r="E25" i="646"/>
  <c r="D25" i="646"/>
  <c r="B25" i="646"/>
  <c r="A25" i="646"/>
  <c r="A23" i="646"/>
  <c r="A21" i="646"/>
  <c r="B20" i="646"/>
  <c r="A20" i="646"/>
  <c r="B19" i="646"/>
  <c r="A19" i="646"/>
  <c r="B18" i="646"/>
  <c r="A18" i="646"/>
  <c r="B17" i="646"/>
  <c r="A17" i="646"/>
  <c r="B16" i="646"/>
  <c r="A16" i="646"/>
  <c r="B15" i="646"/>
  <c r="A15" i="646"/>
  <c r="B14" i="646"/>
  <c r="A14" i="646"/>
  <c r="B13" i="646"/>
  <c r="A13" i="646"/>
  <c r="E12" i="646"/>
  <c r="D12" i="646"/>
  <c r="B12" i="646"/>
  <c r="A12" i="646"/>
  <c r="A10" i="646"/>
  <c r="B8" i="646"/>
  <c r="A8" i="646"/>
  <c r="B7" i="646"/>
  <c r="A7" i="646"/>
  <c r="E88" i="646"/>
  <c r="E89" i="646" s="1"/>
  <c r="E94" i="646" s="1"/>
  <c r="B6" i="646"/>
  <c r="A6" i="646"/>
  <c r="E5" i="646"/>
  <c r="B5" i="646"/>
  <c r="A5" i="646"/>
  <c r="B4" i="646"/>
  <c r="A4" i="646"/>
  <c r="A3" i="646"/>
  <c r="A1" i="646"/>
  <c r="A140" i="645"/>
  <c r="A139" i="645"/>
  <c r="A138" i="645"/>
  <c r="A137" i="645"/>
  <c r="B136" i="645"/>
  <c r="A136" i="645"/>
  <c r="A135" i="645"/>
  <c r="A134" i="645"/>
  <c r="A133" i="645"/>
  <c r="A132" i="645"/>
  <c r="A131" i="645"/>
  <c r="E130" i="645"/>
  <c r="A130" i="645"/>
  <c r="A128" i="645"/>
  <c r="A126" i="645"/>
  <c r="A125" i="645"/>
  <c r="B124" i="645"/>
  <c r="A124" i="645"/>
  <c r="C123" i="645"/>
  <c r="B123" i="645"/>
  <c r="A123" i="645"/>
  <c r="C122" i="645"/>
  <c r="B122" i="645"/>
  <c r="A122" i="645"/>
  <c r="D121" i="645"/>
  <c r="C121" i="645"/>
  <c r="B121" i="645"/>
  <c r="A121" i="645"/>
  <c r="B120" i="645"/>
  <c r="A120" i="645"/>
  <c r="B119" i="645"/>
  <c r="A119" i="645"/>
  <c r="E118" i="645"/>
  <c r="C118" i="645"/>
  <c r="B118" i="645"/>
  <c r="A118" i="645"/>
  <c r="A116" i="645"/>
  <c r="A114" i="645"/>
  <c r="B113" i="645"/>
  <c r="A113" i="645"/>
  <c r="B112" i="645"/>
  <c r="A112" i="645"/>
  <c r="B111" i="645"/>
  <c r="A111" i="645"/>
  <c r="B110" i="645"/>
  <c r="A110" i="645"/>
  <c r="B109" i="645"/>
  <c r="A109" i="645"/>
  <c r="E108" i="645"/>
  <c r="D108" i="645"/>
  <c r="B108" i="645"/>
  <c r="A108" i="645"/>
  <c r="A106" i="645"/>
  <c r="A104" i="645"/>
  <c r="B103" i="645"/>
  <c r="A103" i="645"/>
  <c r="B102" i="645"/>
  <c r="A102" i="645"/>
  <c r="B101" i="645"/>
  <c r="A101" i="645"/>
  <c r="E100" i="645"/>
  <c r="D100" i="645"/>
  <c r="B100" i="645"/>
  <c r="A100" i="645"/>
  <c r="A98" i="645"/>
  <c r="D97" i="645"/>
  <c r="B97" i="645"/>
  <c r="A97" i="645"/>
  <c r="E96" i="645"/>
  <c r="D96" i="645"/>
  <c r="B96" i="645"/>
  <c r="A96" i="645"/>
  <c r="E94" i="645"/>
  <c r="E102" i="645" s="1"/>
  <c r="A94" i="645"/>
  <c r="D93" i="645"/>
  <c r="B93" i="645"/>
  <c r="A93" i="645"/>
  <c r="E92" i="645"/>
  <c r="D92" i="645"/>
  <c r="B92" i="645"/>
  <c r="A92" i="645"/>
  <c r="A90" i="645"/>
  <c r="B89" i="645"/>
  <c r="A89" i="645"/>
  <c r="B88" i="645"/>
  <c r="A88" i="645"/>
  <c r="B87" i="645"/>
  <c r="A87" i="645"/>
  <c r="B86" i="645"/>
  <c r="A86" i="645"/>
  <c r="B85" i="645"/>
  <c r="A85" i="645"/>
  <c r="B84" i="645"/>
  <c r="A84" i="645"/>
  <c r="E83" i="645"/>
  <c r="D83" i="645"/>
  <c r="B83" i="645"/>
  <c r="A83" i="645"/>
  <c r="A81" i="645"/>
  <c r="A79" i="645"/>
  <c r="B78" i="645"/>
  <c r="A78" i="645"/>
  <c r="B77" i="645"/>
  <c r="A77" i="645"/>
  <c r="B76" i="645"/>
  <c r="A76" i="645"/>
  <c r="B75" i="645"/>
  <c r="A75" i="645"/>
  <c r="B74" i="645"/>
  <c r="A74" i="645"/>
  <c r="B73" i="645"/>
  <c r="A73" i="645"/>
  <c r="B72" i="645"/>
  <c r="A72" i="645"/>
  <c r="E71" i="645"/>
  <c r="D71" i="645"/>
  <c r="B71" i="645"/>
  <c r="A71" i="645"/>
  <c r="A69" i="645"/>
  <c r="A67" i="645"/>
  <c r="B66" i="645"/>
  <c r="A66" i="645"/>
  <c r="B65" i="645"/>
  <c r="A65" i="645"/>
  <c r="B64" i="645"/>
  <c r="A64" i="645"/>
  <c r="E63" i="645"/>
  <c r="B63" i="645"/>
  <c r="A63" i="645"/>
  <c r="A61" i="645"/>
  <c r="B60" i="645"/>
  <c r="A60" i="645"/>
  <c r="D59" i="645"/>
  <c r="B59" i="645"/>
  <c r="A59" i="645"/>
  <c r="B58" i="645"/>
  <c r="A58" i="645"/>
  <c r="B57" i="645"/>
  <c r="A57" i="645"/>
  <c r="B56" i="645"/>
  <c r="A56" i="645"/>
  <c r="B55" i="645"/>
  <c r="A55" i="645"/>
  <c r="B54" i="645"/>
  <c r="A54" i="645"/>
  <c r="B53" i="645"/>
  <c r="A53" i="645"/>
  <c r="E52" i="645"/>
  <c r="D52" i="645"/>
  <c r="B52" i="645"/>
  <c r="A52" i="645"/>
  <c r="A50" i="645"/>
  <c r="B49" i="645"/>
  <c r="A49" i="645"/>
  <c r="B48" i="645"/>
  <c r="B47" i="645"/>
  <c r="A47" i="645"/>
  <c r="B46" i="645"/>
  <c r="A46" i="645"/>
  <c r="E45" i="645"/>
  <c r="D45" i="645"/>
  <c r="B45" i="645"/>
  <c r="A45" i="645"/>
  <c r="A43" i="645"/>
  <c r="D42" i="645"/>
  <c r="B42" i="645"/>
  <c r="A42" i="645"/>
  <c r="D41" i="645"/>
  <c r="B41" i="645"/>
  <c r="A41" i="645"/>
  <c r="D40" i="645"/>
  <c r="B40" i="645"/>
  <c r="A40" i="645"/>
  <c r="D39" i="645"/>
  <c r="B39" i="645"/>
  <c r="A39" i="645"/>
  <c r="D38" i="645"/>
  <c r="B38" i="645"/>
  <c r="A38" i="645"/>
  <c r="D37" i="645"/>
  <c r="B37" i="645"/>
  <c r="A37" i="645"/>
  <c r="D36" i="645"/>
  <c r="B36" i="645"/>
  <c r="A36" i="645"/>
  <c r="D35" i="645"/>
  <c r="B35" i="645"/>
  <c r="A35" i="645"/>
  <c r="E34" i="645"/>
  <c r="D34" i="645"/>
  <c r="B34" i="645"/>
  <c r="A34" i="645"/>
  <c r="A32" i="645"/>
  <c r="A30" i="645"/>
  <c r="D29" i="645"/>
  <c r="B29" i="645"/>
  <c r="A29" i="645"/>
  <c r="D28" i="645"/>
  <c r="B28" i="645"/>
  <c r="A28" i="645"/>
  <c r="D27" i="645"/>
  <c r="B27" i="645"/>
  <c r="A27" i="645"/>
  <c r="H26" i="645"/>
  <c r="E26" i="645"/>
  <c r="B26" i="645"/>
  <c r="A26" i="645"/>
  <c r="B25" i="645"/>
  <c r="A25" i="645"/>
  <c r="B24" i="645"/>
  <c r="A24" i="645"/>
  <c r="D23" i="645"/>
  <c r="B23" i="645"/>
  <c r="A23" i="645"/>
  <c r="E22" i="645"/>
  <c r="D22" i="645"/>
  <c r="B20" i="645"/>
  <c r="G17" i="645"/>
  <c r="G13" i="645"/>
  <c r="B12" i="645"/>
  <c r="A12" i="645"/>
  <c r="A10" i="645"/>
  <c r="B8" i="645"/>
  <c r="A8" i="645"/>
  <c r="B7" i="645"/>
  <c r="A7" i="645"/>
  <c r="B6" i="645"/>
  <c r="A6" i="645"/>
  <c r="E5" i="645"/>
  <c r="B5" i="645"/>
  <c r="A5" i="645"/>
  <c r="D25" i="645"/>
  <c r="E25" i="645" s="1"/>
  <c r="B4" i="645"/>
  <c r="A4" i="645"/>
  <c r="A3" i="645"/>
  <c r="A1" i="645"/>
  <c r="A131" i="644"/>
  <c r="A130" i="644"/>
  <c r="A129" i="644"/>
  <c r="A128" i="644"/>
  <c r="B127" i="644"/>
  <c r="A127" i="644"/>
  <c r="A126" i="644"/>
  <c r="A125" i="644"/>
  <c r="A124" i="644"/>
  <c r="A123" i="644"/>
  <c r="A122" i="644"/>
  <c r="E121" i="644"/>
  <c r="A121" i="644"/>
  <c r="A119" i="644"/>
  <c r="A117" i="644"/>
  <c r="A116" i="644"/>
  <c r="B115" i="644"/>
  <c r="A115" i="644"/>
  <c r="C114" i="644"/>
  <c r="B114" i="644"/>
  <c r="A114" i="644"/>
  <c r="C113" i="644"/>
  <c r="B113" i="644"/>
  <c r="A113" i="644"/>
  <c r="D112" i="644"/>
  <c r="C112" i="644"/>
  <c r="B112" i="644"/>
  <c r="A112" i="644"/>
  <c r="B111" i="644"/>
  <c r="A111" i="644"/>
  <c r="B110" i="644"/>
  <c r="A110" i="644"/>
  <c r="C109" i="644"/>
  <c r="B109" i="644"/>
  <c r="A109" i="644"/>
  <c r="A107" i="644"/>
  <c r="A105" i="644"/>
  <c r="E104" i="644"/>
  <c r="B104" i="644"/>
  <c r="A104" i="644"/>
  <c r="D103" i="644"/>
  <c r="E103" i="644" s="1"/>
  <c r="B103" i="644"/>
  <c r="A103" i="644"/>
  <c r="D102" i="644"/>
  <c r="E102" i="644" s="1"/>
  <c r="B102" i="644"/>
  <c r="A102" i="644"/>
  <c r="D101" i="644"/>
  <c r="E101" i="644" s="1"/>
  <c r="B101" i="644"/>
  <c r="A101" i="644"/>
  <c r="B100" i="644"/>
  <c r="A100" i="644"/>
  <c r="E99" i="644"/>
  <c r="D99" i="644"/>
  <c r="B99" i="644"/>
  <c r="A99" i="644"/>
  <c r="A97" i="644"/>
  <c r="A95" i="644"/>
  <c r="B94" i="644"/>
  <c r="A94" i="644"/>
  <c r="B93" i="644"/>
  <c r="A93" i="644"/>
  <c r="B92" i="644"/>
  <c r="A92" i="644"/>
  <c r="E91" i="644"/>
  <c r="D91" i="644"/>
  <c r="B91" i="644"/>
  <c r="A91" i="644"/>
  <c r="A89" i="644"/>
  <c r="D88" i="644"/>
  <c r="B88" i="644"/>
  <c r="A88" i="644"/>
  <c r="E87" i="644"/>
  <c r="D87" i="644"/>
  <c r="B87" i="644"/>
  <c r="A87" i="644"/>
  <c r="A85" i="644"/>
  <c r="B84" i="644"/>
  <c r="A84" i="644"/>
  <c r="E83" i="644"/>
  <c r="D83" i="644"/>
  <c r="B83" i="644"/>
  <c r="A83" i="644"/>
  <c r="A81" i="644"/>
  <c r="B80" i="644"/>
  <c r="A80" i="644"/>
  <c r="B79" i="644"/>
  <c r="A79" i="644"/>
  <c r="B78" i="644"/>
  <c r="A78" i="644"/>
  <c r="B77" i="644"/>
  <c r="A77" i="644"/>
  <c r="B76" i="644"/>
  <c r="A76" i="644"/>
  <c r="B75" i="644"/>
  <c r="A75" i="644"/>
  <c r="E74" i="644"/>
  <c r="D74" i="644"/>
  <c r="B74" i="644"/>
  <c r="A74" i="644"/>
  <c r="A72" i="644"/>
  <c r="A70" i="644"/>
  <c r="B69" i="644"/>
  <c r="A69" i="644"/>
  <c r="B68" i="644"/>
  <c r="A68" i="644"/>
  <c r="B67" i="644"/>
  <c r="A67" i="644"/>
  <c r="B66" i="644"/>
  <c r="A66" i="644"/>
  <c r="B65" i="644"/>
  <c r="A65" i="644"/>
  <c r="B64" i="644"/>
  <c r="A64" i="644"/>
  <c r="B63" i="644"/>
  <c r="A63" i="644"/>
  <c r="E62" i="644"/>
  <c r="D62" i="644"/>
  <c r="B62" i="644"/>
  <c r="A62" i="644"/>
  <c r="A60" i="644"/>
  <c r="A58" i="644"/>
  <c r="B57" i="644"/>
  <c r="A57" i="644"/>
  <c r="B56" i="644"/>
  <c r="A56" i="644"/>
  <c r="B55" i="644"/>
  <c r="A55" i="644"/>
  <c r="E54" i="644"/>
  <c r="B54" i="644"/>
  <c r="A54" i="644"/>
  <c r="A52" i="644"/>
  <c r="B51" i="644"/>
  <c r="A51" i="644"/>
  <c r="B50" i="644"/>
  <c r="A50" i="644"/>
  <c r="B49" i="644"/>
  <c r="A49" i="644"/>
  <c r="B48" i="644"/>
  <c r="A48" i="644"/>
  <c r="B47" i="644"/>
  <c r="A47" i="644"/>
  <c r="B46" i="644"/>
  <c r="A46" i="644"/>
  <c r="B45" i="644"/>
  <c r="A45" i="644"/>
  <c r="B44" i="644"/>
  <c r="A44" i="644"/>
  <c r="E43" i="644"/>
  <c r="D43" i="644"/>
  <c r="B43" i="644"/>
  <c r="A43" i="644"/>
  <c r="A41" i="644"/>
  <c r="B40" i="644"/>
  <c r="A40" i="644"/>
  <c r="B39" i="644"/>
  <c r="B38" i="644"/>
  <c r="A38" i="644"/>
  <c r="B37" i="644"/>
  <c r="A37" i="644"/>
  <c r="E36" i="644"/>
  <c r="D36" i="644"/>
  <c r="B36" i="644"/>
  <c r="A36" i="644"/>
  <c r="A34" i="644"/>
  <c r="D33" i="644"/>
  <c r="B33" i="644"/>
  <c r="A33" i="644"/>
  <c r="D32" i="644"/>
  <c r="B32" i="644"/>
  <c r="A32" i="644"/>
  <c r="D31" i="644"/>
  <c r="B31" i="644"/>
  <c r="A31" i="644"/>
  <c r="D30" i="644"/>
  <c r="B30" i="644"/>
  <c r="A30" i="644"/>
  <c r="D29" i="644"/>
  <c r="B29" i="644"/>
  <c r="A29" i="644"/>
  <c r="D28" i="644"/>
  <c r="B28" i="644"/>
  <c r="A28" i="644"/>
  <c r="D27" i="644"/>
  <c r="B27" i="644"/>
  <c r="A27" i="644"/>
  <c r="D26" i="644"/>
  <c r="B26" i="644"/>
  <c r="A26" i="644"/>
  <c r="E25" i="644"/>
  <c r="D25" i="644"/>
  <c r="B25" i="644"/>
  <c r="A25" i="644"/>
  <c r="A23" i="644"/>
  <c r="A21" i="644"/>
  <c r="D20" i="644"/>
  <c r="B20" i="644"/>
  <c r="A20" i="644"/>
  <c r="D19" i="644"/>
  <c r="B19" i="644"/>
  <c r="A19" i="644"/>
  <c r="D18" i="644"/>
  <c r="B18" i="644"/>
  <c r="A18" i="644"/>
  <c r="B17" i="644"/>
  <c r="A17" i="644"/>
  <c r="B16" i="644"/>
  <c r="A16" i="644"/>
  <c r="D15" i="644"/>
  <c r="E15" i="644" s="1"/>
  <c r="B15" i="644"/>
  <c r="A15" i="644"/>
  <c r="D14" i="644"/>
  <c r="B14" i="644"/>
  <c r="A14" i="644"/>
  <c r="B13" i="644"/>
  <c r="A13" i="644"/>
  <c r="E12" i="644"/>
  <c r="D12" i="644"/>
  <c r="B12" i="644"/>
  <c r="A12" i="644"/>
  <c r="A10" i="644"/>
  <c r="B8" i="644"/>
  <c r="A8" i="644"/>
  <c r="D84" i="644"/>
  <c r="B7" i="644"/>
  <c r="A7" i="644"/>
  <c r="E88" i="644"/>
  <c r="E89" i="644" s="1"/>
  <c r="E94" i="644" s="1"/>
  <c r="B6" i="644"/>
  <c r="A6" i="644"/>
  <c r="E5" i="644"/>
  <c r="B5" i="644"/>
  <c r="A5" i="644"/>
  <c r="B4" i="644"/>
  <c r="A4" i="644"/>
  <c r="A3" i="644"/>
  <c r="A1" i="644"/>
  <c r="A140" i="643"/>
  <c r="A139" i="643"/>
  <c r="A138" i="643"/>
  <c r="A137" i="643"/>
  <c r="B136" i="643"/>
  <c r="A136" i="643"/>
  <c r="A135" i="643"/>
  <c r="A134" i="643"/>
  <c r="A133" i="643"/>
  <c r="A132" i="643"/>
  <c r="A131" i="643"/>
  <c r="E130" i="643"/>
  <c r="A130" i="643"/>
  <c r="A128" i="643"/>
  <c r="A126" i="643"/>
  <c r="A125" i="643"/>
  <c r="B124" i="643"/>
  <c r="A124" i="643"/>
  <c r="C123" i="643"/>
  <c r="B123" i="643"/>
  <c r="A123" i="643"/>
  <c r="C122" i="643"/>
  <c r="B122" i="643"/>
  <c r="A122" i="643"/>
  <c r="D121" i="643"/>
  <c r="C121" i="643"/>
  <c r="B121" i="643"/>
  <c r="A121" i="643"/>
  <c r="B120" i="643"/>
  <c r="A120" i="643"/>
  <c r="B119" i="643"/>
  <c r="A119" i="643"/>
  <c r="E118" i="643"/>
  <c r="C118" i="643"/>
  <c r="B118" i="643"/>
  <c r="A118" i="643"/>
  <c r="A116" i="643"/>
  <c r="A114" i="643"/>
  <c r="B113" i="643"/>
  <c r="A113" i="643"/>
  <c r="B112" i="643"/>
  <c r="A112" i="643"/>
  <c r="B111" i="643"/>
  <c r="A111" i="643"/>
  <c r="B110" i="643"/>
  <c r="A110" i="643"/>
  <c r="B109" i="643"/>
  <c r="A109" i="643"/>
  <c r="E108" i="643"/>
  <c r="D108" i="643"/>
  <c r="B108" i="643"/>
  <c r="A108" i="643"/>
  <c r="A106" i="643"/>
  <c r="A104" i="643"/>
  <c r="B103" i="643"/>
  <c r="A103" i="643"/>
  <c r="B102" i="643"/>
  <c r="A102" i="643"/>
  <c r="B101" i="643"/>
  <c r="A101" i="643"/>
  <c r="E100" i="643"/>
  <c r="D100" i="643"/>
  <c r="B100" i="643"/>
  <c r="A100" i="643"/>
  <c r="A98" i="643"/>
  <c r="D97" i="643"/>
  <c r="B97" i="643"/>
  <c r="A97" i="643"/>
  <c r="E96" i="643"/>
  <c r="D96" i="643"/>
  <c r="B96" i="643"/>
  <c r="A96" i="643"/>
  <c r="E94" i="643"/>
  <c r="E102" i="643" s="1"/>
  <c r="A94" i="643"/>
  <c r="D93" i="643"/>
  <c r="B93" i="643"/>
  <c r="A93" i="643"/>
  <c r="E92" i="643"/>
  <c r="D92" i="643"/>
  <c r="B92" i="643"/>
  <c r="A92" i="643"/>
  <c r="A90" i="643"/>
  <c r="B89" i="643"/>
  <c r="A89" i="643"/>
  <c r="B88" i="643"/>
  <c r="A88" i="643"/>
  <c r="B87" i="643"/>
  <c r="A87" i="643"/>
  <c r="B86" i="643"/>
  <c r="A86" i="643"/>
  <c r="B85" i="643"/>
  <c r="A85" i="643"/>
  <c r="B84" i="643"/>
  <c r="A84" i="643"/>
  <c r="E83" i="643"/>
  <c r="D83" i="643"/>
  <c r="B83" i="643"/>
  <c r="A83" i="643"/>
  <c r="A81" i="643"/>
  <c r="A79" i="643"/>
  <c r="B78" i="643"/>
  <c r="A78" i="643"/>
  <c r="B77" i="643"/>
  <c r="A77" i="643"/>
  <c r="B76" i="643"/>
  <c r="A76" i="643"/>
  <c r="B75" i="643"/>
  <c r="A75" i="643"/>
  <c r="B74" i="643"/>
  <c r="A74" i="643"/>
  <c r="B73" i="643"/>
  <c r="A73" i="643"/>
  <c r="B72" i="643"/>
  <c r="A72" i="643"/>
  <c r="E71" i="643"/>
  <c r="D71" i="643"/>
  <c r="B71" i="643"/>
  <c r="A71" i="643"/>
  <c r="A69" i="643"/>
  <c r="A67" i="643"/>
  <c r="B66" i="643"/>
  <c r="A66" i="643"/>
  <c r="B65" i="643"/>
  <c r="A65" i="643"/>
  <c r="B64" i="643"/>
  <c r="A64" i="643"/>
  <c r="E63" i="643"/>
  <c r="B63" i="643"/>
  <c r="A63" i="643"/>
  <c r="A61" i="643"/>
  <c r="B60" i="643"/>
  <c r="A60" i="643"/>
  <c r="D59" i="643"/>
  <c r="B59" i="643"/>
  <c r="A59" i="643"/>
  <c r="B58" i="643"/>
  <c r="A58" i="643"/>
  <c r="B57" i="643"/>
  <c r="A57" i="643"/>
  <c r="B56" i="643"/>
  <c r="A56" i="643"/>
  <c r="B55" i="643"/>
  <c r="A55" i="643"/>
  <c r="B54" i="643"/>
  <c r="A54" i="643"/>
  <c r="B53" i="643"/>
  <c r="A53" i="643"/>
  <c r="E52" i="643"/>
  <c r="D52" i="643"/>
  <c r="B52" i="643"/>
  <c r="A52" i="643"/>
  <c r="A50" i="643"/>
  <c r="B49" i="643"/>
  <c r="A49" i="643"/>
  <c r="B48" i="643"/>
  <c r="B47" i="643"/>
  <c r="A47" i="643"/>
  <c r="B46" i="643"/>
  <c r="A46" i="643"/>
  <c r="E45" i="643"/>
  <c r="D45" i="643"/>
  <c r="B45" i="643"/>
  <c r="A45" i="643"/>
  <c r="A43" i="643"/>
  <c r="D42" i="643"/>
  <c r="B42" i="643"/>
  <c r="A42" i="643"/>
  <c r="D41" i="643"/>
  <c r="B41" i="643"/>
  <c r="A41" i="643"/>
  <c r="D40" i="643"/>
  <c r="B40" i="643"/>
  <c r="A40" i="643"/>
  <c r="D39" i="643"/>
  <c r="B39" i="643"/>
  <c r="A39" i="643"/>
  <c r="D38" i="643"/>
  <c r="B38" i="643"/>
  <c r="A38" i="643"/>
  <c r="D37" i="643"/>
  <c r="B37" i="643"/>
  <c r="A37" i="643"/>
  <c r="D36" i="643"/>
  <c r="B36" i="643"/>
  <c r="A36" i="643"/>
  <c r="D35" i="643"/>
  <c r="B35" i="643"/>
  <c r="A35" i="643"/>
  <c r="E34" i="643"/>
  <c r="D34" i="643"/>
  <c r="B34" i="643"/>
  <c r="A34" i="643"/>
  <c r="A32" i="643"/>
  <c r="A30" i="643"/>
  <c r="D29" i="643"/>
  <c r="B29" i="643"/>
  <c r="A29" i="643"/>
  <c r="D28" i="643"/>
  <c r="H28" i="643" s="1"/>
  <c r="B28" i="643"/>
  <c r="A28" i="643"/>
  <c r="D27" i="643"/>
  <c r="B27" i="643"/>
  <c r="A27" i="643"/>
  <c r="H26" i="643"/>
  <c r="E26" i="643"/>
  <c r="B26" i="643"/>
  <c r="A26" i="643"/>
  <c r="D25" i="643"/>
  <c r="E25" i="643" s="1"/>
  <c r="B25" i="643"/>
  <c r="A25" i="643"/>
  <c r="B24" i="643"/>
  <c r="A24" i="643"/>
  <c r="D23" i="643"/>
  <c r="H23" i="643" s="1"/>
  <c r="B23" i="643"/>
  <c r="A23" i="643"/>
  <c r="E22" i="643"/>
  <c r="D22" i="643"/>
  <c r="B20" i="643"/>
  <c r="G17" i="643"/>
  <c r="G13" i="643"/>
  <c r="B12" i="643"/>
  <c r="A12" i="643"/>
  <c r="A10" i="643"/>
  <c r="B8" i="643"/>
  <c r="A8" i="643"/>
  <c r="B7" i="643"/>
  <c r="A7" i="643"/>
  <c r="B6" i="643"/>
  <c r="A6" i="643"/>
  <c r="E5" i="643"/>
  <c r="B5" i="643"/>
  <c r="A5" i="643"/>
  <c r="C124" i="643"/>
  <c r="B4" i="643"/>
  <c r="A4" i="643"/>
  <c r="A3" i="643"/>
  <c r="A1" i="643"/>
  <c r="A131" i="642"/>
  <c r="A130" i="642"/>
  <c r="A129" i="642"/>
  <c r="A128" i="642"/>
  <c r="B127" i="642"/>
  <c r="A127" i="642"/>
  <c r="A126" i="642"/>
  <c r="A125" i="642"/>
  <c r="A124" i="642"/>
  <c r="A123" i="642"/>
  <c r="A122" i="642"/>
  <c r="E121" i="642"/>
  <c r="A121" i="642"/>
  <c r="A119" i="642"/>
  <c r="A117" i="642"/>
  <c r="A116" i="642"/>
  <c r="B115" i="642"/>
  <c r="A115" i="642"/>
  <c r="C114" i="642"/>
  <c r="B114" i="642"/>
  <c r="A114" i="642"/>
  <c r="C113" i="642"/>
  <c r="B113" i="642"/>
  <c r="A113" i="642"/>
  <c r="D112" i="642"/>
  <c r="C112" i="642"/>
  <c r="B112" i="642"/>
  <c r="A112" i="642"/>
  <c r="B111" i="642"/>
  <c r="A111" i="642"/>
  <c r="B110" i="642"/>
  <c r="A110" i="642"/>
  <c r="C109" i="642"/>
  <c r="B109" i="642"/>
  <c r="A109" i="642"/>
  <c r="A107" i="642"/>
  <c r="A105" i="642"/>
  <c r="E104" i="642"/>
  <c r="B104" i="642"/>
  <c r="A104" i="642"/>
  <c r="D103" i="642"/>
  <c r="E103" i="642" s="1"/>
  <c r="B103" i="642"/>
  <c r="A103" i="642"/>
  <c r="D102" i="642"/>
  <c r="E102" i="642" s="1"/>
  <c r="B102" i="642"/>
  <c r="A102" i="642"/>
  <c r="D101" i="642"/>
  <c r="E101" i="642" s="1"/>
  <c r="B101" i="642"/>
  <c r="A101" i="642"/>
  <c r="B100" i="642"/>
  <c r="A100" i="642"/>
  <c r="E99" i="642"/>
  <c r="D99" i="642"/>
  <c r="B99" i="642"/>
  <c r="A99" i="642"/>
  <c r="A97" i="642"/>
  <c r="A95" i="642"/>
  <c r="B94" i="642"/>
  <c r="A94" i="642"/>
  <c r="B93" i="642"/>
  <c r="A93" i="642"/>
  <c r="B92" i="642"/>
  <c r="A92" i="642"/>
  <c r="E91" i="642"/>
  <c r="D91" i="642"/>
  <c r="B91" i="642"/>
  <c r="A91" i="642"/>
  <c r="A89" i="642"/>
  <c r="D88" i="642"/>
  <c r="B88" i="642"/>
  <c r="A88" i="642"/>
  <c r="E87" i="642"/>
  <c r="D87" i="642"/>
  <c r="B87" i="642"/>
  <c r="A87" i="642"/>
  <c r="A85" i="642"/>
  <c r="B84" i="642"/>
  <c r="A84" i="642"/>
  <c r="E83" i="642"/>
  <c r="D83" i="642"/>
  <c r="B83" i="642"/>
  <c r="A83" i="642"/>
  <c r="A81" i="642"/>
  <c r="B80" i="642"/>
  <c r="A80" i="642"/>
  <c r="B79" i="642"/>
  <c r="A79" i="642"/>
  <c r="B78" i="642"/>
  <c r="A78" i="642"/>
  <c r="B77" i="642"/>
  <c r="A77" i="642"/>
  <c r="B76" i="642"/>
  <c r="A76" i="642"/>
  <c r="B75" i="642"/>
  <c r="A75" i="642"/>
  <c r="E74" i="642"/>
  <c r="D74" i="642"/>
  <c r="B74" i="642"/>
  <c r="A74" i="642"/>
  <c r="A72" i="642"/>
  <c r="A70" i="642"/>
  <c r="B69" i="642"/>
  <c r="A69" i="642"/>
  <c r="B68" i="642"/>
  <c r="A68" i="642"/>
  <c r="B67" i="642"/>
  <c r="A67" i="642"/>
  <c r="B66" i="642"/>
  <c r="A66" i="642"/>
  <c r="B65" i="642"/>
  <c r="A65" i="642"/>
  <c r="B64" i="642"/>
  <c r="A64" i="642"/>
  <c r="B63" i="642"/>
  <c r="A63" i="642"/>
  <c r="E62" i="642"/>
  <c r="D62" i="642"/>
  <c r="B62" i="642"/>
  <c r="A62" i="642"/>
  <c r="A60" i="642"/>
  <c r="A58" i="642"/>
  <c r="B57" i="642"/>
  <c r="A57" i="642"/>
  <c r="B56" i="642"/>
  <c r="A56" i="642"/>
  <c r="B55" i="642"/>
  <c r="A55" i="642"/>
  <c r="E54" i="642"/>
  <c r="B54" i="642"/>
  <c r="A54" i="642"/>
  <c r="A52" i="642"/>
  <c r="B51" i="642"/>
  <c r="A51" i="642"/>
  <c r="B50" i="642"/>
  <c r="A50" i="642"/>
  <c r="B49" i="642"/>
  <c r="A49" i="642"/>
  <c r="B48" i="642"/>
  <c r="A48" i="642"/>
  <c r="B47" i="642"/>
  <c r="A47" i="642"/>
  <c r="B46" i="642"/>
  <c r="A46" i="642"/>
  <c r="B45" i="642"/>
  <c r="A45" i="642"/>
  <c r="B44" i="642"/>
  <c r="A44" i="642"/>
  <c r="E43" i="642"/>
  <c r="D43" i="642"/>
  <c r="B43" i="642"/>
  <c r="A43" i="642"/>
  <c r="A41" i="642"/>
  <c r="B40" i="642"/>
  <c r="A40" i="642"/>
  <c r="B39" i="642"/>
  <c r="B38" i="642"/>
  <c r="A38" i="642"/>
  <c r="B37" i="642"/>
  <c r="A37" i="642"/>
  <c r="E36" i="642"/>
  <c r="D36" i="642"/>
  <c r="B36" i="642"/>
  <c r="A36" i="642"/>
  <c r="A34" i="642"/>
  <c r="D33" i="642"/>
  <c r="B33" i="642"/>
  <c r="A33" i="642"/>
  <c r="D32" i="642"/>
  <c r="B32" i="642"/>
  <c r="A32" i="642"/>
  <c r="D31" i="642"/>
  <c r="B31" i="642"/>
  <c r="A31" i="642"/>
  <c r="D30" i="642"/>
  <c r="B30" i="642"/>
  <c r="A30" i="642"/>
  <c r="D29" i="642"/>
  <c r="B29" i="642"/>
  <c r="A29" i="642"/>
  <c r="D28" i="642"/>
  <c r="B28" i="642"/>
  <c r="A28" i="642"/>
  <c r="D27" i="642"/>
  <c r="B27" i="642"/>
  <c r="A27" i="642"/>
  <c r="D26" i="642"/>
  <c r="B26" i="642"/>
  <c r="A26" i="642"/>
  <c r="E25" i="642"/>
  <c r="D25" i="642"/>
  <c r="B25" i="642"/>
  <c r="A25" i="642"/>
  <c r="A23" i="642"/>
  <c r="A21" i="642"/>
  <c r="B20" i="642"/>
  <c r="A20" i="642"/>
  <c r="B19" i="642"/>
  <c r="A19" i="642"/>
  <c r="B18" i="642"/>
  <c r="A18" i="642"/>
  <c r="B17" i="642"/>
  <c r="A17" i="642"/>
  <c r="B16" i="642"/>
  <c r="A16" i="642"/>
  <c r="D15" i="642"/>
  <c r="E15" i="642" s="1"/>
  <c r="B15" i="642"/>
  <c r="A15" i="642"/>
  <c r="D14" i="642"/>
  <c r="B14" i="642"/>
  <c r="A14" i="642"/>
  <c r="B13" i="642"/>
  <c r="A13" i="642"/>
  <c r="E12" i="642"/>
  <c r="D12" i="642"/>
  <c r="B12" i="642"/>
  <c r="A12" i="642"/>
  <c r="A10" i="642"/>
  <c r="B8" i="642"/>
  <c r="A8" i="642"/>
  <c r="D84" i="642"/>
  <c r="B7" i="642"/>
  <c r="A7" i="642"/>
  <c r="E88" i="642"/>
  <c r="E89" i="642" s="1"/>
  <c r="E94" i="642" s="1"/>
  <c r="B6" i="642"/>
  <c r="A6" i="642"/>
  <c r="E5" i="642"/>
  <c r="B5" i="642"/>
  <c r="A5" i="642"/>
  <c r="B4" i="642"/>
  <c r="A4" i="642"/>
  <c r="A3" i="642"/>
  <c r="A1" i="642"/>
  <c r="A140" i="641"/>
  <c r="A139" i="641"/>
  <c r="A138" i="641"/>
  <c r="A137" i="641"/>
  <c r="B136" i="641"/>
  <c r="A136" i="641"/>
  <c r="A135" i="641"/>
  <c r="A134" i="641"/>
  <c r="A133" i="641"/>
  <c r="A132" i="641"/>
  <c r="A131" i="641"/>
  <c r="E130" i="641"/>
  <c r="A130" i="641"/>
  <c r="A128" i="641"/>
  <c r="A126" i="641"/>
  <c r="A125" i="641"/>
  <c r="B124" i="641"/>
  <c r="A124" i="641"/>
  <c r="C123" i="641"/>
  <c r="B123" i="641"/>
  <c r="A123" i="641"/>
  <c r="C122" i="641"/>
  <c r="B122" i="641"/>
  <c r="A122" i="641"/>
  <c r="D121" i="641"/>
  <c r="C121" i="641"/>
  <c r="B121" i="641"/>
  <c r="A121" i="641"/>
  <c r="B120" i="641"/>
  <c r="A120" i="641"/>
  <c r="B119" i="641"/>
  <c r="A119" i="641"/>
  <c r="E118" i="641"/>
  <c r="C118" i="641"/>
  <c r="B118" i="641"/>
  <c r="A118" i="641"/>
  <c r="A116" i="641"/>
  <c r="A114" i="641"/>
  <c r="B113" i="641"/>
  <c r="A113" i="641"/>
  <c r="B112" i="641"/>
  <c r="A112" i="641"/>
  <c r="B111" i="641"/>
  <c r="A111" i="641"/>
  <c r="B110" i="641"/>
  <c r="A110" i="641"/>
  <c r="B109" i="641"/>
  <c r="A109" i="641"/>
  <c r="E108" i="641"/>
  <c r="D108" i="641"/>
  <c r="B108" i="641"/>
  <c r="A108" i="641"/>
  <c r="A106" i="641"/>
  <c r="A104" i="641"/>
  <c r="B103" i="641"/>
  <c r="A103" i="641"/>
  <c r="B102" i="641"/>
  <c r="A102" i="641"/>
  <c r="B101" i="641"/>
  <c r="A101" i="641"/>
  <c r="E100" i="641"/>
  <c r="D100" i="641"/>
  <c r="B100" i="641"/>
  <c r="A100" i="641"/>
  <c r="A98" i="641"/>
  <c r="D97" i="641"/>
  <c r="B97" i="641"/>
  <c r="A97" i="641"/>
  <c r="E96" i="641"/>
  <c r="D96" i="641"/>
  <c r="B96" i="641"/>
  <c r="A96" i="641"/>
  <c r="E94" i="641"/>
  <c r="E102" i="641" s="1"/>
  <c r="A94" i="641"/>
  <c r="D93" i="641"/>
  <c r="B93" i="641"/>
  <c r="A93" i="641"/>
  <c r="E92" i="641"/>
  <c r="D92" i="641"/>
  <c r="B92" i="641"/>
  <c r="A92" i="641"/>
  <c r="A90" i="641"/>
  <c r="B89" i="641"/>
  <c r="A89" i="641"/>
  <c r="B88" i="641"/>
  <c r="A88" i="641"/>
  <c r="B87" i="641"/>
  <c r="A87" i="641"/>
  <c r="B86" i="641"/>
  <c r="A86" i="641"/>
  <c r="B85" i="641"/>
  <c r="A85" i="641"/>
  <c r="B84" i="641"/>
  <c r="A84" i="641"/>
  <c r="E83" i="641"/>
  <c r="D83" i="641"/>
  <c r="B83" i="641"/>
  <c r="A83" i="641"/>
  <c r="A81" i="641"/>
  <c r="A79" i="641"/>
  <c r="B78" i="641"/>
  <c r="A78" i="641"/>
  <c r="B77" i="641"/>
  <c r="A77" i="641"/>
  <c r="B76" i="641"/>
  <c r="A76" i="641"/>
  <c r="B75" i="641"/>
  <c r="A75" i="641"/>
  <c r="B74" i="641"/>
  <c r="A74" i="641"/>
  <c r="B73" i="641"/>
  <c r="A73" i="641"/>
  <c r="B72" i="641"/>
  <c r="A72" i="641"/>
  <c r="E71" i="641"/>
  <c r="D71" i="641"/>
  <c r="B71" i="641"/>
  <c r="A71" i="641"/>
  <c r="A69" i="641"/>
  <c r="A67" i="641"/>
  <c r="B66" i="641"/>
  <c r="A66" i="641"/>
  <c r="B65" i="641"/>
  <c r="A65" i="641"/>
  <c r="B64" i="641"/>
  <c r="A64" i="641"/>
  <c r="E63" i="641"/>
  <c r="B63" i="641"/>
  <c r="A63" i="641"/>
  <c r="A61" i="641"/>
  <c r="B60" i="641"/>
  <c r="A60" i="641"/>
  <c r="D59" i="641"/>
  <c r="B59" i="641"/>
  <c r="A59" i="641"/>
  <c r="B58" i="641"/>
  <c r="A58" i="641"/>
  <c r="B57" i="641"/>
  <c r="A57" i="641"/>
  <c r="B56" i="641"/>
  <c r="A56" i="641"/>
  <c r="B55" i="641"/>
  <c r="A55" i="641"/>
  <c r="B54" i="641"/>
  <c r="A54" i="641"/>
  <c r="B53" i="641"/>
  <c r="A53" i="641"/>
  <c r="E52" i="641"/>
  <c r="D52" i="641"/>
  <c r="B52" i="641"/>
  <c r="A52" i="641"/>
  <c r="A50" i="641"/>
  <c r="B49" i="641"/>
  <c r="A49" i="641"/>
  <c r="B48" i="641"/>
  <c r="B47" i="641"/>
  <c r="A47" i="641"/>
  <c r="B46" i="641"/>
  <c r="A46" i="641"/>
  <c r="E45" i="641"/>
  <c r="D45" i="641"/>
  <c r="B45" i="641"/>
  <c r="A45" i="641"/>
  <c r="A43" i="641"/>
  <c r="D42" i="641"/>
  <c r="B42" i="641"/>
  <c r="A42" i="641"/>
  <c r="D41" i="641"/>
  <c r="B41" i="641"/>
  <c r="A41" i="641"/>
  <c r="D40" i="641"/>
  <c r="B40" i="641"/>
  <c r="A40" i="641"/>
  <c r="D39" i="641"/>
  <c r="B39" i="641"/>
  <c r="A39" i="641"/>
  <c r="D38" i="641"/>
  <c r="B38" i="641"/>
  <c r="A38" i="641"/>
  <c r="D37" i="641"/>
  <c r="B37" i="641"/>
  <c r="A37" i="641"/>
  <c r="D36" i="641"/>
  <c r="B36" i="641"/>
  <c r="A36" i="641"/>
  <c r="D35" i="641"/>
  <c r="B35" i="641"/>
  <c r="A35" i="641"/>
  <c r="E34" i="641"/>
  <c r="D34" i="641"/>
  <c r="B34" i="641"/>
  <c r="A34" i="641"/>
  <c r="A32" i="641"/>
  <c r="A30" i="641"/>
  <c r="D29" i="641"/>
  <c r="E29" i="641" s="1"/>
  <c r="B29" i="641"/>
  <c r="A29" i="641"/>
  <c r="D28" i="641"/>
  <c r="H28" i="641" s="1"/>
  <c r="B28" i="641"/>
  <c r="A28" i="641"/>
  <c r="D27" i="641"/>
  <c r="H27" i="641" s="1"/>
  <c r="B27" i="641"/>
  <c r="A27" i="641"/>
  <c r="H26" i="641"/>
  <c r="E26" i="641"/>
  <c r="B26" i="641"/>
  <c r="A26" i="641"/>
  <c r="B25" i="641"/>
  <c r="A25" i="641"/>
  <c r="B24" i="641"/>
  <c r="A24" i="641"/>
  <c r="D23" i="641"/>
  <c r="H23" i="641" s="1"/>
  <c r="B23" i="641"/>
  <c r="A23" i="641"/>
  <c r="E22" i="641"/>
  <c r="D22" i="641"/>
  <c r="B20" i="641"/>
  <c r="G17" i="641"/>
  <c r="G13" i="641"/>
  <c r="B12" i="641"/>
  <c r="A12" i="641"/>
  <c r="A10" i="641"/>
  <c r="B8" i="641"/>
  <c r="A8" i="641"/>
  <c r="B7" i="641"/>
  <c r="A7" i="641"/>
  <c r="B6" i="641"/>
  <c r="A6" i="641"/>
  <c r="E5" i="641"/>
  <c r="B5" i="641"/>
  <c r="A5" i="641"/>
  <c r="D25" i="641"/>
  <c r="B4" i="641"/>
  <c r="A4" i="641"/>
  <c r="A3" i="641"/>
  <c r="A1" i="641"/>
  <c r="A131" i="640"/>
  <c r="A130" i="640"/>
  <c r="A129" i="640"/>
  <c r="A128" i="640"/>
  <c r="B127" i="640"/>
  <c r="A127" i="640"/>
  <c r="A126" i="640"/>
  <c r="A125" i="640"/>
  <c r="A124" i="640"/>
  <c r="A123" i="640"/>
  <c r="A122" i="640"/>
  <c r="E121" i="640"/>
  <c r="A121" i="640"/>
  <c r="A119" i="640"/>
  <c r="A117" i="640"/>
  <c r="A116" i="640"/>
  <c r="C115" i="640"/>
  <c r="B115" i="640"/>
  <c r="A115" i="640"/>
  <c r="C114" i="640"/>
  <c r="B114" i="640"/>
  <c r="A114" i="640"/>
  <c r="C113" i="640"/>
  <c r="B113" i="640"/>
  <c r="A113" i="640"/>
  <c r="D112" i="640"/>
  <c r="C112" i="640"/>
  <c r="B112" i="640"/>
  <c r="A112" i="640"/>
  <c r="B111" i="640"/>
  <c r="A111" i="640"/>
  <c r="B110" i="640"/>
  <c r="A110" i="640"/>
  <c r="C109" i="640"/>
  <c r="B109" i="640"/>
  <c r="A109" i="640"/>
  <c r="A107" i="640"/>
  <c r="A105" i="640"/>
  <c r="E104" i="640"/>
  <c r="B104" i="640"/>
  <c r="A104" i="640"/>
  <c r="D103" i="640"/>
  <c r="E103" i="640" s="1"/>
  <c r="B103" i="640"/>
  <c r="A103" i="640"/>
  <c r="D102" i="640"/>
  <c r="E102" i="640" s="1"/>
  <c r="B102" i="640"/>
  <c r="A102" i="640"/>
  <c r="D101" i="640"/>
  <c r="E101" i="640" s="1"/>
  <c r="B101" i="640"/>
  <c r="A101" i="640"/>
  <c r="B100" i="640"/>
  <c r="A100" i="640"/>
  <c r="E99" i="640"/>
  <c r="D99" i="640"/>
  <c r="B99" i="640"/>
  <c r="A99" i="640"/>
  <c r="A97" i="640"/>
  <c r="A95" i="640"/>
  <c r="B94" i="640"/>
  <c r="A94" i="640"/>
  <c r="B93" i="640"/>
  <c r="A93" i="640"/>
  <c r="B92" i="640"/>
  <c r="A92" i="640"/>
  <c r="E91" i="640"/>
  <c r="D91" i="640"/>
  <c r="B91" i="640"/>
  <c r="A91" i="640"/>
  <c r="A89" i="640"/>
  <c r="D88" i="640"/>
  <c r="B88" i="640"/>
  <c r="A88" i="640"/>
  <c r="E87" i="640"/>
  <c r="D87" i="640"/>
  <c r="B87" i="640"/>
  <c r="A87" i="640"/>
  <c r="A85" i="640"/>
  <c r="B84" i="640"/>
  <c r="A84" i="640"/>
  <c r="E83" i="640"/>
  <c r="D83" i="640"/>
  <c r="B83" i="640"/>
  <c r="A83" i="640"/>
  <c r="A81" i="640"/>
  <c r="B80" i="640"/>
  <c r="A80" i="640"/>
  <c r="B79" i="640"/>
  <c r="A79" i="640"/>
  <c r="B78" i="640"/>
  <c r="A78" i="640"/>
  <c r="B77" i="640"/>
  <c r="A77" i="640"/>
  <c r="B76" i="640"/>
  <c r="A76" i="640"/>
  <c r="B75" i="640"/>
  <c r="A75" i="640"/>
  <c r="E74" i="640"/>
  <c r="D74" i="640"/>
  <c r="B74" i="640"/>
  <c r="A74" i="640"/>
  <c r="A72" i="640"/>
  <c r="A70" i="640"/>
  <c r="B69" i="640"/>
  <c r="A69" i="640"/>
  <c r="B68" i="640"/>
  <c r="A68" i="640"/>
  <c r="B67" i="640"/>
  <c r="A67" i="640"/>
  <c r="B66" i="640"/>
  <c r="A66" i="640"/>
  <c r="B65" i="640"/>
  <c r="A65" i="640"/>
  <c r="B64" i="640"/>
  <c r="A64" i="640"/>
  <c r="B63" i="640"/>
  <c r="A63" i="640"/>
  <c r="E62" i="640"/>
  <c r="D62" i="640"/>
  <c r="B62" i="640"/>
  <c r="A62" i="640"/>
  <c r="A60" i="640"/>
  <c r="A58" i="640"/>
  <c r="B57" i="640"/>
  <c r="A57" i="640"/>
  <c r="B56" i="640"/>
  <c r="A56" i="640"/>
  <c r="B55" i="640"/>
  <c r="A55" i="640"/>
  <c r="E54" i="640"/>
  <c r="B54" i="640"/>
  <c r="A54" i="640"/>
  <c r="A52" i="640"/>
  <c r="B51" i="640"/>
  <c r="A51" i="640"/>
  <c r="B50" i="640"/>
  <c r="A50" i="640"/>
  <c r="B49" i="640"/>
  <c r="A49" i="640"/>
  <c r="B48" i="640"/>
  <c r="A48" i="640"/>
  <c r="B47" i="640"/>
  <c r="A47" i="640"/>
  <c r="B46" i="640"/>
  <c r="A46" i="640"/>
  <c r="B45" i="640"/>
  <c r="A45" i="640"/>
  <c r="B44" i="640"/>
  <c r="A44" i="640"/>
  <c r="E43" i="640"/>
  <c r="D43" i="640"/>
  <c r="B43" i="640"/>
  <c r="A43" i="640"/>
  <c r="A41" i="640"/>
  <c r="B40" i="640"/>
  <c r="A40" i="640"/>
  <c r="B39" i="640"/>
  <c r="B38" i="640"/>
  <c r="A38" i="640"/>
  <c r="B37" i="640"/>
  <c r="A37" i="640"/>
  <c r="E36" i="640"/>
  <c r="D36" i="640"/>
  <c r="B36" i="640"/>
  <c r="A36" i="640"/>
  <c r="A34" i="640"/>
  <c r="D33" i="640"/>
  <c r="B33" i="640"/>
  <c r="A33" i="640"/>
  <c r="D32" i="640"/>
  <c r="B32" i="640"/>
  <c r="A32" i="640"/>
  <c r="D31" i="640"/>
  <c r="B31" i="640"/>
  <c r="A31" i="640"/>
  <c r="D30" i="640"/>
  <c r="B30" i="640"/>
  <c r="A30" i="640"/>
  <c r="D29" i="640"/>
  <c r="B29" i="640"/>
  <c r="A29" i="640"/>
  <c r="D28" i="640"/>
  <c r="B28" i="640"/>
  <c r="A28" i="640"/>
  <c r="D27" i="640"/>
  <c r="B27" i="640"/>
  <c r="A27" i="640"/>
  <c r="D26" i="640"/>
  <c r="B26" i="640"/>
  <c r="A26" i="640"/>
  <c r="E25" i="640"/>
  <c r="D25" i="640"/>
  <c r="B25" i="640"/>
  <c r="A25" i="640"/>
  <c r="A23" i="640"/>
  <c r="A21" i="640"/>
  <c r="B20" i="640"/>
  <c r="A20" i="640"/>
  <c r="B19" i="640"/>
  <c r="A19" i="640"/>
  <c r="B18" i="640"/>
  <c r="A18" i="640"/>
  <c r="B17" i="640"/>
  <c r="A17" i="640"/>
  <c r="B16" i="640"/>
  <c r="A16" i="640"/>
  <c r="B15" i="640"/>
  <c r="A15" i="640"/>
  <c r="B14" i="640"/>
  <c r="A14" i="640"/>
  <c r="B13" i="640"/>
  <c r="A13" i="640"/>
  <c r="E12" i="640"/>
  <c r="D12" i="640"/>
  <c r="B12" i="640"/>
  <c r="A12" i="640"/>
  <c r="A10" i="640"/>
  <c r="B8" i="640"/>
  <c r="A8" i="640"/>
  <c r="B7" i="640"/>
  <c r="A7" i="640"/>
  <c r="E88" i="640"/>
  <c r="E89" i="640" s="1"/>
  <c r="E94" i="640" s="1"/>
  <c r="B6" i="640"/>
  <c r="A6" i="640"/>
  <c r="E5" i="640"/>
  <c r="B5" i="640"/>
  <c r="A5" i="640"/>
  <c r="B4" i="640"/>
  <c r="A4" i="640"/>
  <c r="A3" i="640"/>
  <c r="A1" i="640"/>
  <c r="A140" i="639"/>
  <c r="A139" i="639"/>
  <c r="A138" i="639"/>
  <c r="A137" i="639"/>
  <c r="B136" i="639"/>
  <c r="A136" i="639"/>
  <c r="A135" i="639"/>
  <c r="A134" i="639"/>
  <c r="A133" i="639"/>
  <c r="A132" i="639"/>
  <c r="A131" i="639"/>
  <c r="E130" i="639"/>
  <c r="A130" i="639"/>
  <c r="A128" i="639"/>
  <c r="A126" i="639"/>
  <c r="A125" i="639"/>
  <c r="B124" i="639"/>
  <c r="A124" i="639"/>
  <c r="C123" i="639"/>
  <c r="B123" i="639"/>
  <c r="A123" i="639"/>
  <c r="C122" i="639"/>
  <c r="B122" i="639"/>
  <c r="A122" i="639"/>
  <c r="D121" i="639"/>
  <c r="C121" i="639"/>
  <c r="B121" i="639"/>
  <c r="A121" i="639"/>
  <c r="B120" i="639"/>
  <c r="A120" i="639"/>
  <c r="B119" i="639"/>
  <c r="A119" i="639"/>
  <c r="E118" i="639"/>
  <c r="C118" i="639"/>
  <c r="B118" i="639"/>
  <c r="A118" i="639"/>
  <c r="A116" i="639"/>
  <c r="A114" i="639"/>
  <c r="B113" i="639"/>
  <c r="A113" i="639"/>
  <c r="B112" i="639"/>
  <c r="A112" i="639"/>
  <c r="B111" i="639"/>
  <c r="A111" i="639"/>
  <c r="B110" i="639"/>
  <c r="A110" i="639"/>
  <c r="B109" i="639"/>
  <c r="A109" i="639"/>
  <c r="E108" i="639"/>
  <c r="D108" i="639"/>
  <c r="B108" i="639"/>
  <c r="A108" i="639"/>
  <c r="A106" i="639"/>
  <c r="A104" i="639"/>
  <c r="B103" i="639"/>
  <c r="A103" i="639"/>
  <c r="B102" i="639"/>
  <c r="A102" i="639"/>
  <c r="B101" i="639"/>
  <c r="A101" i="639"/>
  <c r="E100" i="639"/>
  <c r="D100" i="639"/>
  <c r="B100" i="639"/>
  <c r="A100" i="639"/>
  <c r="A98" i="639"/>
  <c r="D97" i="639"/>
  <c r="B97" i="639"/>
  <c r="A97" i="639"/>
  <c r="E96" i="639"/>
  <c r="D96" i="639"/>
  <c r="B96" i="639"/>
  <c r="A96" i="639"/>
  <c r="E94" i="639"/>
  <c r="E102" i="639" s="1"/>
  <c r="A94" i="639"/>
  <c r="D93" i="639"/>
  <c r="B93" i="639"/>
  <c r="A93" i="639"/>
  <c r="E92" i="639"/>
  <c r="D92" i="639"/>
  <c r="B92" i="639"/>
  <c r="A92" i="639"/>
  <c r="A90" i="639"/>
  <c r="B89" i="639"/>
  <c r="A89" i="639"/>
  <c r="B88" i="639"/>
  <c r="A88" i="639"/>
  <c r="B87" i="639"/>
  <c r="A87" i="639"/>
  <c r="B86" i="639"/>
  <c r="A86" i="639"/>
  <c r="B85" i="639"/>
  <c r="A85" i="639"/>
  <c r="B84" i="639"/>
  <c r="A84" i="639"/>
  <c r="E83" i="639"/>
  <c r="D83" i="639"/>
  <c r="B83" i="639"/>
  <c r="A83" i="639"/>
  <c r="A81" i="639"/>
  <c r="A79" i="639"/>
  <c r="B78" i="639"/>
  <c r="A78" i="639"/>
  <c r="B77" i="639"/>
  <c r="A77" i="639"/>
  <c r="B76" i="639"/>
  <c r="A76" i="639"/>
  <c r="B75" i="639"/>
  <c r="A75" i="639"/>
  <c r="B74" i="639"/>
  <c r="A74" i="639"/>
  <c r="B73" i="639"/>
  <c r="A73" i="639"/>
  <c r="B72" i="639"/>
  <c r="A72" i="639"/>
  <c r="E71" i="639"/>
  <c r="D71" i="639"/>
  <c r="B71" i="639"/>
  <c r="A71" i="639"/>
  <c r="A69" i="639"/>
  <c r="A67" i="639"/>
  <c r="B66" i="639"/>
  <c r="A66" i="639"/>
  <c r="B65" i="639"/>
  <c r="A65" i="639"/>
  <c r="B64" i="639"/>
  <c r="A64" i="639"/>
  <c r="E63" i="639"/>
  <c r="B63" i="639"/>
  <c r="A63" i="639"/>
  <c r="A61" i="639"/>
  <c r="B60" i="639"/>
  <c r="A60" i="639"/>
  <c r="D59" i="639"/>
  <c r="B59" i="639"/>
  <c r="A59" i="639"/>
  <c r="B58" i="639"/>
  <c r="A58" i="639"/>
  <c r="B57" i="639"/>
  <c r="A57" i="639"/>
  <c r="B56" i="639"/>
  <c r="A56" i="639"/>
  <c r="B55" i="639"/>
  <c r="A55" i="639"/>
  <c r="B54" i="639"/>
  <c r="A54" i="639"/>
  <c r="B53" i="639"/>
  <c r="A53" i="639"/>
  <c r="E52" i="639"/>
  <c r="D52" i="639"/>
  <c r="B52" i="639"/>
  <c r="A52" i="639"/>
  <c r="A50" i="639"/>
  <c r="B49" i="639"/>
  <c r="A49" i="639"/>
  <c r="B48" i="639"/>
  <c r="B47" i="639"/>
  <c r="A47" i="639"/>
  <c r="B46" i="639"/>
  <c r="A46" i="639"/>
  <c r="E45" i="639"/>
  <c r="D45" i="639"/>
  <c r="B45" i="639"/>
  <c r="A45" i="639"/>
  <c r="A43" i="639"/>
  <c r="D42" i="639"/>
  <c r="B42" i="639"/>
  <c r="A42" i="639"/>
  <c r="D41" i="639"/>
  <c r="B41" i="639"/>
  <c r="A41" i="639"/>
  <c r="D40" i="639"/>
  <c r="B40" i="639"/>
  <c r="A40" i="639"/>
  <c r="D39" i="639"/>
  <c r="B39" i="639"/>
  <c r="A39" i="639"/>
  <c r="D38" i="639"/>
  <c r="B38" i="639"/>
  <c r="A38" i="639"/>
  <c r="D37" i="639"/>
  <c r="B37" i="639"/>
  <c r="A37" i="639"/>
  <c r="D36" i="639"/>
  <c r="B36" i="639"/>
  <c r="A36" i="639"/>
  <c r="D35" i="639"/>
  <c r="B35" i="639"/>
  <c r="A35" i="639"/>
  <c r="E34" i="639"/>
  <c r="D34" i="639"/>
  <c r="B34" i="639"/>
  <c r="A34" i="639"/>
  <c r="A32" i="639"/>
  <c r="A30" i="639"/>
  <c r="D29" i="639"/>
  <c r="H29" i="639" s="1"/>
  <c r="B29" i="639"/>
  <c r="A29" i="639"/>
  <c r="D28" i="639"/>
  <c r="B28" i="639"/>
  <c r="A28" i="639"/>
  <c r="D27" i="639"/>
  <c r="B27" i="639"/>
  <c r="A27" i="639"/>
  <c r="H26" i="639"/>
  <c r="E26" i="639"/>
  <c r="B26" i="639"/>
  <c r="A26" i="639"/>
  <c r="B25" i="639"/>
  <c r="A25" i="639"/>
  <c r="B24" i="639"/>
  <c r="A24" i="639"/>
  <c r="D23" i="639"/>
  <c r="B23" i="639"/>
  <c r="A23" i="639"/>
  <c r="E22" i="639"/>
  <c r="D22" i="639"/>
  <c r="B20" i="639"/>
  <c r="G17" i="639"/>
  <c r="G13" i="639"/>
  <c r="B12" i="639"/>
  <c r="A12" i="639"/>
  <c r="A10" i="639"/>
  <c r="B8" i="639"/>
  <c r="A8" i="639"/>
  <c r="B7" i="639"/>
  <c r="A7" i="639"/>
  <c r="B6" i="639"/>
  <c r="A6" i="639"/>
  <c r="E5" i="639"/>
  <c r="B5" i="639"/>
  <c r="A5" i="639"/>
  <c r="B4" i="639"/>
  <c r="A4" i="639"/>
  <c r="A3" i="639"/>
  <c r="A1" i="639"/>
  <c r="A131" i="638"/>
  <c r="A130" i="638"/>
  <c r="A129" i="638"/>
  <c r="A128" i="638"/>
  <c r="B127" i="638"/>
  <c r="A127" i="638"/>
  <c r="A126" i="638"/>
  <c r="A125" i="638"/>
  <c r="A124" i="638"/>
  <c r="A123" i="638"/>
  <c r="A122" i="638"/>
  <c r="E121" i="638"/>
  <c r="A121" i="638"/>
  <c r="A119" i="638"/>
  <c r="A117" i="638"/>
  <c r="A116" i="638"/>
  <c r="B115" i="638"/>
  <c r="A115" i="638"/>
  <c r="C114" i="638"/>
  <c r="B114" i="638"/>
  <c r="A114" i="638"/>
  <c r="C113" i="638"/>
  <c r="B113" i="638"/>
  <c r="A113" i="638"/>
  <c r="D112" i="638"/>
  <c r="C112" i="638"/>
  <c r="B112" i="638"/>
  <c r="A112" i="638"/>
  <c r="B111" i="638"/>
  <c r="A111" i="638"/>
  <c r="B110" i="638"/>
  <c r="A110" i="638"/>
  <c r="C109" i="638"/>
  <c r="B109" i="638"/>
  <c r="A109" i="638"/>
  <c r="A107" i="638"/>
  <c r="A105" i="638"/>
  <c r="E104" i="638"/>
  <c r="B104" i="638"/>
  <c r="A104" i="638"/>
  <c r="D103" i="638"/>
  <c r="E103" i="638" s="1"/>
  <c r="B103" i="638"/>
  <c r="A103" i="638"/>
  <c r="D102" i="638"/>
  <c r="E102" i="638" s="1"/>
  <c r="B102" i="638"/>
  <c r="A102" i="638"/>
  <c r="D101" i="638"/>
  <c r="E101" i="638" s="1"/>
  <c r="B101" i="638"/>
  <c r="A101" i="638"/>
  <c r="B100" i="638"/>
  <c r="A100" i="638"/>
  <c r="E99" i="638"/>
  <c r="D99" i="638"/>
  <c r="B99" i="638"/>
  <c r="A99" i="638"/>
  <c r="A97" i="638"/>
  <c r="A95" i="638"/>
  <c r="B94" i="638"/>
  <c r="A94" i="638"/>
  <c r="B93" i="638"/>
  <c r="A93" i="638"/>
  <c r="B92" i="638"/>
  <c r="A92" i="638"/>
  <c r="E91" i="638"/>
  <c r="D91" i="638"/>
  <c r="B91" i="638"/>
  <c r="A91" i="638"/>
  <c r="A89" i="638"/>
  <c r="D88" i="638"/>
  <c r="B88" i="638"/>
  <c r="A88" i="638"/>
  <c r="E87" i="638"/>
  <c r="D87" i="638"/>
  <c r="B87" i="638"/>
  <c r="A87" i="638"/>
  <c r="A85" i="638"/>
  <c r="B84" i="638"/>
  <c r="A84" i="638"/>
  <c r="E83" i="638"/>
  <c r="D83" i="638"/>
  <c r="B83" i="638"/>
  <c r="A83" i="638"/>
  <c r="A81" i="638"/>
  <c r="B80" i="638"/>
  <c r="A80" i="638"/>
  <c r="B79" i="638"/>
  <c r="A79" i="638"/>
  <c r="B78" i="638"/>
  <c r="A78" i="638"/>
  <c r="B77" i="638"/>
  <c r="A77" i="638"/>
  <c r="B76" i="638"/>
  <c r="A76" i="638"/>
  <c r="B75" i="638"/>
  <c r="A75" i="638"/>
  <c r="E74" i="638"/>
  <c r="D74" i="638"/>
  <c r="B74" i="638"/>
  <c r="A74" i="638"/>
  <c r="A72" i="638"/>
  <c r="A70" i="638"/>
  <c r="B69" i="638"/>
  <c r="A69" i="638"/>
  <c r="B68" i="638"/>
  <c r="A68" i="638"/>
  <c r="B67" i="638"/>
  <c r="A67" i="638"/>
  <c r="B66" i="638"/>
  <c r="A66" i="638"/>
  <c r="B65" i="638"/>
  <c r="A65" i="638"/>
  <c r="B64" i="638"/>
  <c r="A64" i="638"/>
  <c r="B63" i="638"/>
  <c r="A63" i="638"/>
  <c r="E62" i="638"/>
  <c r="D62" i="638"/>
  <c r="B62" i="638"/>
  <c r="A62" i="638"/>
  <c r="A60" i="638"/>
  <c r="A58" i="638"/>
  <c r="B57" i="638"/>
  <c r="A57" i="638"/>
  <c r="B56" i="638"/>
  <c r="A56" i="638"/>
  <c r="B55" i="638"/>
  <c r="A55" i="638"/>
  <c r="E54" i="638"/>
  <c r="B54" i="638"/>
  <c r="A54" i="638"/>
  <c r="A52" i="638"/>
  <c r="B51" i="638"/>
  <c r="A51" i="638"/>
  <c r="B50" i="638"/>
  <c r="A50" i="638"/>
  <c r="B49" i="638"/>
  <c r="A49" i="638"/>
  <c r="B48" i="638"/>
  <c r="A48" i="638"/>
  <c r="B47" i="638"/>
  <c r="A47" i="638"/>
  <c r="B46" i="638"/>
  <c r="A46" i="638"/>
  <c r="B45" i="638"/>
  <c r="A45" i="638"/>
  <c r="B44" i="638"/>
  <c r="A44" i="638"/>
  <c r="E43" i="638"/>
  <c r="D43" i="638"/>
  <c r="B43" i="638"/>
  <c r="A43" i="638"/>
  <c r="A41" i="638"/>
  <c r="B40" i="638"/>
  <c r="A40" i="638"/>
  <c r="B39" i="638"/>
  <c r="B38" i="638"/>
  <c r="A38" i="638"/>
  <c r="B37" i="638"/>
  <c r="A37" i="638"/>
  <c r="E36" i="638"/>
  <c r="D36" i="638"/>
  <c r="B36" i="638"/>
  <c r="A36" i="638"/>
  <c r="A34" i="638"/>
  <c r="D33" i="638"/>
  <c r="B33" i="638"/>
  <c r="A33" i="638"/>
  <c r="D32" i="638"/>
  <c r="B32" i="638"/>
  <c r="A32" i="638"/>
  <c r="D31" i="638"/>
  <c r="B31" i="638"/>
  <c r="A31" i="638"/>
  <c r="D30" i="638"/>
  <c r="B30" i="638"/>
  <c r="A30" i="638"/>
  <c r="D29" i="638"/>
  <c r="B29" i="638"/>
  <c r="A29" i="638"/>
  <c r="D28" i="638"/>
  <c r="B28" i="638"/>
  <c r="A28" i="638"/>
  <c r="D27" i="638"/>
  <c r="B27" i="638"/>
  <c r="A27" i="638"/>
  <c r="D26" i="638"/>
  <c r="B26" i="638"/>
  <c r="A26" i="638"/>
  <c r="E25" i="638"/>
  <c r="D25" i="638"/>
  <c r="B25" i="638"/>
  <c r="A25" i="638"/>
  <c r="A23" i="638"/>
  <c r="A21" i="638"/>
  <c r="D20" i="638"/>
  <c r="B20" i="638"/>
  <c r="A20" i="638"/>
  <c r="D19" i="638"/>
  <c r="B19" i="638"/>
  <c r="A19" i="638"/>
  <c r="D18" i="638"/>
  <c r="B18" i="638"/>
  <c r="A18" i="638"/>
  <c r="B17" i="638"/>
  <c r="A17" i="638"/>
  <c r="B16" i="638"/>
  <c r="A16" i="638"/>
  <c r="B15" i="638"/>
  <c r="A15" i="638"/>
  <c r="B14" i="638"/>
  <c r="A14" i="638"/>
  <c r="B13" i="638"/>
  <c r="A13" i="638"/>
  <c r="E12" i="638"/>
  <c r="D12" i="638"/>
  <c r="B12" i="638"/>
  <c r="A12" i="638"/>
  <c r="A10" i="638"/>
  <c r="B8" i="638"/>
  <c r="A8" i="638"/>
  <c r="B7" i="638"/>
  <c r="A7" i="638"/>
  <c r="E88" i="638"/>
  <c r="E89" i="638" s="1"/>
  <c r="E94" i="638" s="1"/>
  <c r="B6" i="638"/>
  <c r="A6" i="638"/>
  <c r="E5" i="638"/>
  <c r="B5" i="638"/>
  <c r="A5" i="638"/>
  <c r="B4" i="638"/>
  <c r="A4" i="638"/>
  <c r="A3" i="638"/>
  <c r="A1" i="638"/>
  <c r="A140" i="637"/>
  <c r="A139" i="637"/>
  <c r="A138" i="637"/>
  <c r="A137" i="637"/>
  <c r="B136" i="637"/>
  <c r="A136" i="637"/>
  <c r="A135" i="637"/>
  <c r="A134" i="637"/>
  <c r="A133" i="637"/>
  <c r="A132" i="637"/>
  <c r="A131" i="637"/>
  <c r="E130" i="637"/>
  <c r="A130" i="637"/>
  <c r="A128" i="637"/>
  <c r="A126" i="637"/>
  <c r="A125" i="637"/>
  <c r="B124" i="637"/>
  <c r="A124" i="637"/>
  <c r="C123" i="637"/>
  <c r="B123" i="637"/>
  <c r="A123" i="637"/>
  <c r="C122" i="637"/>
  <c r="B122" i="637"/>
  <c r="A122" i="637"/>
  <c r="D121" i="637"/>
  <c r="C121" i="637"/>
  <c r="B121" i="637"/>
  <c r="A121" i="637"/>
  <c r="B120" i="637"/>
  <c r="A120" i="637"/>
  <c r="B119" i="637"/>
  <c r="A119" i="637"/>
  <c r="E118" i="637"/>
  <c r="C118" i="637"/>
  <c r="B118" i="637"/>
  <c r="A118" i="637"/>
  <c r="A116" i="637"/>
  <c r="A114" i="637"/>
  <c r="B113" i="637"/>
  <c r="A113" i="637"/>
  <c r="B112" i="637"/>
  <c r="A112" i="637"/>
  <c r="B111" i="637"/>
  <c r="A111" i="637"/>
  <c r="B110" i="637"/>
  <c r="A110" i="637"/>
  <c r="B109" i="637"/>
  <c r="A109" i="637"/>
  <c r="E108" i="637"/>
  <c r="D108" i="637"/>
  <c r="B108" i="637"/>
  <c r="A108" i="637"/>
  <c r="A106" i="637"/>
  <c r="A104" i="637"/>
  <c r="B103" i="637"/>
  <c r="A103" i="637"/>
  <c r="B102" i="637"/>
  <c r="A102" i="637"/>
  <c r="B101" i="637"/>
  <c r="A101" i="637"/>
  <c r="E100" i="637"/>
  <c r="D100" i="637"/>
  <c r="B100" i="637"/>
  <c r="A100" i="637"/>
  <c r="A98" i="637"/>
  <c r="D97" i="637"/>
  <c r="B97" i="637"/>
  <c r="A97" i="637"/>
  <c r="E96" i="637"/>
  <c r="D96" i="637"/>
  <c r="B96" i="637"/>
  <c r="A96" i="637"/>
  <c r="E94" i="637"/>
  <c r="E102" i="637" s="1"/>
  <c r="A94" i="637"/>
  <c r="D93" i="637"/>
  <c r="B93" i="637"/>
  <c r="A93" i="637"/>
  <c r="E92" i="637"/>
  <c r="D92" i="637"/>
  <c r="B92" i="637"/>
  <c r="A92" i="637"/>
  <c r="A90" i="637"/>
  <c r="B89" i="637"/>
  <c r="A89" i="637"/>
  <c r="B88" i="637"/>
  <c r="A88" i="637"/>
  <c r="B87" i="637"/>
  <c r="A87" i="637"/>
  <c r="B86" i="637"/>
  <c r="A86" i="637"/>
  <c r="B85" i="637"/>
  <c r="A85" i="637"/>
  <c r="B84" i="637"/>
  <c r="A84" i="637"/>
  <c r="E83" i="637"/>
  <c r="D83" i="637"/>
  <c r="B83" i="637"/>
  <c r="A83" i="637"/>
  <c r="A81" i="637"/>
  <c r="A79" i="637"/>
  <c r="B78" i="637"/>
  <c r="A78" i="637"/>
  <c r="B77" i="637"/>
  <c r="A77" i="637"/>
  <c r="B76" i="637"/>
  <c r="A76" i="637"/>
  <c r="B75" i="637"/>
  <c r="A75" i="637"/>
  <c r="B74" i="637"/>
  <c r="A74" i="637"/>
  <c r="B73" i="637"/>
  <c r="A73" i="637"/>
  <c r="B72" i="637"/>
  <c r="A72" i="637"/>
  <c r="E71" i="637"/>
  <c r="D71" i="637"/>
  <c r="B71" i="637"/>
  <c r="A71" i="637"/>
  <c r="A69" i="637"/>
  <c r="A67" i="637"/>
  <c r="B66" i="637"/>
  <c r="A66" i="637"/>
  <c r="B65" i="637"/>
  <c r="A65" i="637"/>
  <c r="B64" i="637"/>
  <c r="A64" i="637"/>
  <c r="E63" i="637"/>
  <c r="B63" i="637"/>
  <c r="A63" i="637"/>
  <c r="A61" i="637"/>
  <c r="B60" i="637"/>
  <c r="A60" i="637"/>
  <c r="D59" i="637"/>
  <c r="B59" i="637"/>
  <c r="A59" i="637"/>
  <c r="B58" i="637"/>
  <c r="A58" i="637"/>
  <c r="B57" i="637"/>
  <c r="A57" i="637"/>
  <c r="B56" i="637"/>
  <c r="A56" i="637"/>
  <c r="B55" i="637"/>
  <c r="A55" i="637"/>
  <c r="B54" i="637"/>
  <c r="A54" i="637"/>
  <c r="B53" i="637"/>
  <c r="A53" i="637"/>
  <c r="E52" i="637"/>
  <c r="D52" i="637"/>
  <c r="B52" i="637"/>
  <c r="A52" i="637"/>
  <c r="A50" i="637"/>
  <c r="B49" i="637"/>
  <c r="A49" i="637"/>
  <c r="B48" i="637"/>
  <c r="B47" i="637"/>
  <c r="A47" i="637"/>
  <c r="B46" i="637"/>
  <c r="A46" i="637"/>
  <c r="E45" i="637"/>
  <c r="D45" i="637"/>
  <c r="B45" i="637"/>
  <c r="A45" i="637"/>
  <c r="A43" i="637"/>
  <c r="D42" i="637"/>
  <c r="B42" i="637"/>
  <c r="A42" i="637"/>
  <c r="D41" i="637"/>
  <c r="B41" i="637"/>
  <c r="A41" i="637"/>
  <c r="D40" i="637"/>
  <c r="B40" i="637"/>
  <c r="A40" i="637"/>
  <c r="D39" i="637"/>
  <c r="B39" i="637"/>
  <c r="A39" i="637"/>
  <c r="D38" i="637"/>
  <c r="B38" i="637"/>
  <c r="A38" i="637"/>
  <c r="D37" i="637"/>
  <c r="B37" i="637"/>
  <c r="A37" i="637"/>
  <c r="D36" i="637"/>
  <c r="B36" i="637"/>
  <c r="A36" i="637"/>
  <c r="D35" i="637"/>
  <c r="B35" i="637"/>
  <c r="A35" i="637"/>
  <c r="E34" i="637"/>
  <c r="D34" i="637"/>
  <c r="B34" i="637"/>
  <c r="A34" i="637"/>
  <c r="A32" i="637"/>
  <c r="A30" i="637"/>
  <c r="D29" i="637"/>
  <c r="H29" i="637" s="1"/>
  <c r="B29" i="637"/>
  <c r="A29" i="637"/>
  <c r="D28" i="637"/>
  <c r="H28" i="637" s="1"/>
  <c r="B28" i="637"/>
  <c r="A28" i="637"/>
  <c r="D27" i="637"/>
  <c r="B27" i="637"/>
  <c r="A27" i="637"/>
  <c r="H26" i="637"/>
  <c r="E26" i="637"/>
  <c r="B26" i="637"/>
  <c r="A26" i="637"/>
  <c r="D25" i="637"/>
  <c r="E25" i="637" s="1"/>
  <c r="B25" i="637"/>
  <c r="A25" i="637"/>
  <c r="B24" i="637"/>
  <c r="A24" i="637"/>
  <c r="D23" i="637"/>
  <c r="H23" i="637" s="1"/>
  <c r="B23" i="637"/>
  <c r="A23" i="637"/>
  <c r="E22" i="637"/>
  <c r="D22" i="637"/>
  <c r="B20" i="637"/>
  <c r="G17" i="637"/>
  <c r="G13" i="637"/>
  <c r="B12" i="637"/>
  <c r="A12" i="637"/>
  <c r="A10" i="637"/>
  <c r="B8" i="637"/>
  <c r="A8" i="637"/>
  <c r="B7" i="637"/>
  <c r="A7" i="637"/>
  <c r="B6" i="637"/>
  <c r="A6" i="637"/>
  <c r="E5" i="637"/>
  <c r="B5" i="637"/>
  <c r="A5" i="637"/>
  <c r="B4" i="637"/>
  <c r="A4" i="637"/>
  <c r="A3" i="637"/>
  <c r="A1" i="637"/>
  <c r="A131" i="636"/>
  <c r="A130" i="636"/>
  <c r="A129" i="636"/>
  <c r="A128" i="636"/>
  <c r="B127" i="636"/>
  <c r="A127" i="636"/>
  <c r="A126" i="636"/>
  <c r="A125" i="636"/>
  <c r="A124" i="636"/>
  <c r="A123" i="636"/>
  <c r="A122" i="636"/>
  <c r="E121" i="636"/>
  <c r="A121" i="636"/>
  <c r="A119" i="636"/>
  <c r="A117" i="636"/>
  <c r="A116" i="636"/>
  <c r="B115" i="636"/>
  <c r="A115" i="636"/>
  <c r="C114" i="636"/>
  <c r="B114" i="636"/>
  <c r="A114" i="636"/>
  <c r="C113" i="636"/>
  <c r="B113" i="636"/>
  <c r="A113" i="636"/>
  <c r="D112" i="636"/>
  <c r="C112" i="636"/>
  <c r="B112" i="636"/>
  <c r="A112" i="636"/>
  <c r="B111" i="636"/>
  <c r="A111" i="636"/>
  <c r="B110" i="636"/>
  <c r="A110" i="636"/>
  <c r="C109" i="636"/>
  <c r="B109" i="636"/>
  <c r="A109" i="636"/>
  <c r="A107" i="636"/>
  <c r="A105" i="636"/>
  <c r="E104" i="636"/>
  <c r="B104" i="636"/>
  <c r="A104" i="636"/>
  <c r="D103" i="636"/>
  <c r="E103" i="636" s="1"/>
  <c r="B103" i="636"/>
  <c r="A103" i="636"/>
  <c r="D102" i="636"/>
  <c r="E102" i="636" s="1"/>
  <c r="B102" i="636"/>
  <c r="A102" i="636"/>
  <c r="D101" i="636"/>
  <c r="E101" i="636" s="1"/>
  <c r="B101" i="636"/>
  <c r="A101" i="636"/>
  <c r="B100" i="636"/>
  <c r="A100" i="636"/>
  <c r="E99" i="636"/>
  <c r="D99" i="636"/>
  <c r="B99" i="636"/>
  <c r="A99" i="636"/>
  <c r="A97" i="636"/>
  <c r="A95" i="636"/>
  <c r="B94" i="636"/>
  <c r="A94" i="636"/>
  <c r="B93" i="636"/>
  <c r="A93" i="636"/>
  <c r="B92" i="636"/>
  <c r="A92" i="636"/>
  <c r="E91" i="636"/>
  <c r="D91" i="636"/>
  <c r="B91" i="636"/>
  <c r="A91" i="636"/>
  <c r="A89" i="636"/>
  <c r="D88" i="636"/>
  <c r="B88" i="636"/>
  <c r="A88" i="636"/>
  <c r="E87" i="636"/>
  <c r="D87" i="636"/>
  <c r="B87" i="636"/>
  <c r="A87" i="636"/>
  <c r="A85" i="636"/>
  <c r="B84" i="636"/>
  <c r="A84" i="636"/>
  <c r="E83" i="636"/>
  <c r="D83" i="636"/>
  <c r="B83" i="636"/>
  <c r="A83" i="636"/>
  <c r="A81" i="636"/>
  <c r="B80" i="636"/>
  <c r="A80" i="636"/>
  <c r="B79" i="636"/>
  <c r="A79" i="636"/>
  <c r="B78" i="636"/>
  <c r="A78" i="636"/>
  <c r="B77" i="636"/>
  <c r="A77" i="636"/>
  <c r="B76" i="636"/>
  <c r="A76" i="636"/>
  <c r="B75" i="636"/>
  <c r="A75" i="636"/>
  <c r="E74" i="636"/>
  <c r="D74" i="636"/>
  <c r="B74" i="636"/>
  <c r="A74" i="636"/>
  <c r="A72" i="636"/>
  <c r="A70" i="636"/>
  <c r="B69" i="636"/>
  <c r="A69" i="636"/>
  <c r="B68" i="636"/>
  <c r="A68" i="636"/>
  <c r="B67" i="636"/>
  <c r="A67" i="636"/>
  <c r="B66" i="636"/>
  <c r="A66" i="636"/>
  <c r="B65" i="636"/>
  <c r="A65" i="636"/>
  <c r="B64" i="636"/>
  <c r="A64" i="636"/>
  <c r="B63" i="636"/>
  <c r="A63" i="636"/>
  <c r="E62" i="636"/>
  <c r="D62" i="636"/>
  <c r="B62" i="636"/>
  <c r="A62" i="636"/>
  <c r="A60" i="636"/>
  <c r="A58" i="636"/>
  <c r="B57" i="636"/>
  <c r="A57" i="636"/>
  <c r="B56" i="636"/>
  <c r="A56" i="636"/>
  <c r="B55" i="636"/>
  <c r="A55" i="636"/>
  <c r="E54" i="636"/>
  <c r="B54" i="636"/>
  <c r="A54" i="636"/>
  <c r="A52" i="636"/>
  <c r="B51" i="636"/>
  <c r="A51" i="636"/>
  <c r="B50" i="636"/>
  <c r="A50" i="636"/>
  <c r="B49" i="636"/>
  <c r="A49" i="636"/>
  <c r="B48" i="636"/>
  <c r="A48" i="636"/>
  <c r="B47" i="636"/>
  <c r="A47" i="636"/>
  <c r="B46" i="636"/>
  <c r="A46" i="636"/>
  <c r="B45" i="636"/>
  <c r="A45" i="636"/>
  <c r="B44" i="636"/>
  <c r="A44" i="636"/>
  <c r="E43" i="636"/>
  <c r="D43" i="636"/>
  <c r="B43" i="636"/>
  <c r="A43" i="636"/>
  <c r="A41" i="636"/>
  <c r="B40" i="636"/>
  <c r="A40" i="636"/>
  <c r="B39" i="636"/>
  <c r="B38" i="636"/>
  <c r="A38" i="636"/>
  <c r="B37" i="636"/>
  <c r="A37" i="636"/>
  <c r="E36" i="636"/>
  <c r="D36" i="636"/>
  <c r="B36" i="636"/>
  <c r="A36" i="636"/>
  <c r="A34" i="636"/>
  <c r="D33" i="636"/>
  <c r="B33" i="636"/>
  <c r="A33" i="636"/>
  <c r="D32" i="636"/>
  <c r="B32" i="636"/>
  <c r="A32" i="636"/>
  <c r="D31" i="636"/>
  <c r="B31" i="636"/>
  <c r="A31" i="636"/>
  <c r="D30" i="636"/>
  <c r="B30" i="636"/>
  <c r="A30" i="636"/>
  <c r="D29" i="636"/>
  <c r="B29" i="636"/>
  <c r="A29" i="636"/>
  <c r="D28" i="636"/>
  <c r="B28" i="636"/>
  <c r="A28" i="636"/>
  <c r="D27" i="636"/>
  <c r="B27" i="636"/>
  <c r="A27" i="636"/>
  <c r="D26" i="636"/>
  <c r="B26" i="636"/>
  <c r="A26" i="636"/>
  <c r="E25" i="636"/>
  <c r="D25" i="636"/>
  <c r="B25" i="636"/>
  <c r="A25" i="636"/>
  <c r="A23" i="636"/>
  <c r="A21" i="636"/>
  <c r="B20" i="636"/>
  <c r="A20" i="636"/>
  <c r="B19" i="636"/>
  <c r="A19" i="636"/>
  <c r="B18" i="636"/>
  <c r="A18" i="636"/>
  <c r="B17" i="636"/>
  <c r="A17" i="636"/>
  <c r="B16" i="636"/>
  <c r="A16" i="636"/>
  <c r="B15" i="636"/>
  <c r="A15" i="636"/>
  <c r="B14" i="636"/>
  <c r="A14" i="636"/>
  <c r="B13" i="636"/>
  <c r="A13" i="636"/>
  <c r="E12" i="636"/>
  <c r="D12" i="636"/>
  <c r="B12" i="636"/>
  <c r="A12" i="636"/>
  <c r="A10" i="636"/>
  <c r="B8" i="636"/>
  <c r="A8" i="636"/>
  <c r="B7" i="636"/>
  <c r="A7" i="636"/>
  <c r="E88" i="636"/>
  <c r="E89" i="636" s="1"/>
  <c r="E94" i="636" s="1"/>
  <c r="B6" i="636"/>
  <c r="A6" i="636"/>
  <c r="E5" i="636"/>
  <c r="B5" i="636"/>
  <c r="A5" i="636"/>
  <c r="B4" i="636"/>
  <c r="A4" i="636"/>
  <c r="A3" i="636"/>
  <c r="A1" i="636"/>
  <c r="A140" i="635"/>
  <c r="A139" i="635"/>
  <c r="A138" i="635"/>
  <c r="A137" i="635"/>
  <c r="B136" i="635"/>
  <c r="A136" i="635"/>
  <c r="A135" i="635"/>
  <c r="A134" i="635"/>
  <c r="A133" i="635"/>
  <c r="A132" i="635"/>
  <c r="A131" i="635"/>
  <c r="E130" i="635"/>
  <c r="A130" i="635"/>
  <c r="A128" i="635"/>
  <c r="A126" i="635"/>
  <c r="A125" i="635"/>
  <c r="B124" i="635"/>
  <c r="A124" i="635"/>
  <c r="C123" i="635"/>
  <c r="B123" i="635"/>
  <c r="A123" i="635"/>
  <c r="C122" i="635"/>
  <c r="B122" i="635"/>
  <c r="A122" i="635"/>
  <c r="D121" i="635"/>
  <c r="C121" i="635"/>
  <c r="B121" i="635"/>
  <c r="A121" i="635"/>
  <c r="B120" i="635"/>
  <c r="A120" i="635"/>
  <c r="B119" i="635"/>
  <c r="A119" i="635"/>
  <c r="E118" i="635"/>
  <c r="C118" i="635"/>
  <c r="B118" i="635"/>
  <c r="A118" i="635"/>
  <c r="A116" i="635"/>
  <c r="A114" i="635"/>
  <c r="B113" i="635"/>
  <c r="A113" i="635"/>
  <c r="B112" i="635"/>
  <c r="A112" i="635"/>
  <c r="B111" i="635"/>
  <c r="A111" i="635"/>
  <c r="B110" i="635"/>
  <c r="A110" i="635"/>
  <c r="B109" i="635"/>
  <c r="A109" i="635"/>
  <c r="E108" i="635"/>
  <c r="D108" i="635"/>
  <c r="B108" i="635"/>
  <c r="A108" i="635"/>
  <c r="A106" i="635"/>
  <c r="A104" i="635"/>
  <c r="B103" i="635"/>
  <c r="A103" i="635"/>
  <c r="B102" i="635"/>
  <c r="A102" i="635"/>
  <c r="B101" i="635"/>
  <c r="A101" i="635"/>
  <c r="E100" i="635"/>
  <c r="D100" i="635"/>
  <c r="B100" i="635"/>
  <c r="A100" i="635"/>
  <c r="A98" i="635"/>
  <c r="D97" i="635"/>
  <c r="B97" i="635"/>
  <c r="A97" i="635"/>
  <c r="E96" i="635"/>
  <c r="D96" i="635"/>
  <c r="B96" i="635"/>
  <c r="A96" i="635"/>
  <c r="E94" i="635"/>
  <c r="E102" i="635" s="1"/>
  <c r="A94" i="635"/>
  <c r="D93" i="635"/>
  <c r="B93" i="635"/>
  <c r="A93" i="635"/>
  <c r="E92" i="635"/>
  <c r="D92" i="635"/>
  <c r="B92" i="635"/>
  <c r="A92" i="635"/>
  <c r="A90" i="635"/>
  <c r="B89" i="635"/>
  <c r="A89" i="635"/>
  <c r="B88" i="635"/>
  <c r="A88" i="635"/>
  <c r="B87" i="635"/>
  <c r="A87" i="635"/>
  <c r="B86" i="635"/>
  <c r="A86" i="635"/>
  <c r="B85" i="635"/>
  <c r="A85" i="635"/>
  <c r="B84" i="635"/>
  <c r="A84" i="635"/>
  <c r="E83" i="635"/>
  <c r="D83" i="635"/>
  <c r="B83" i="635"/>
  <c r="A83" i="635"/>
  <c r="A81" i="635"/>
  <c r="A79" i="635"/>
  <c r="B78" i="635"/>
  <c r="A78" i="635"/>
  <c r="B77" i="635"/>
  <c r="A77" i="635"/>
  <c r="B76" i="635"/>
  <c r="A76" i="635"/>
  <c r="B75" i="635"/>
  <c r="A75" i="635"/>
  <c r="B74" i="635"/>
  <c r="A74" i="635"/>
  <c r="B73" i="635"/>
  <c r="A73" i="635"/>
  <c r="B72" i="635"/>
  <c r="A72" i="635"/>
  <c r="E71" i="635"/>
  <c r="D71" i="635"/>
  <c r="B71" i="635"/>
  <c r="A71" i="635"/>
  <c r="A69" i="635"/>
  <c r="A67" i="635"/>
  <c r="B66" i="635"/>
  <c r="A66" i="635"/>
  <c r="B65" i="635"/>
  <c r="A65" i="635"/>
  <c r="B64" i="635"/>
  <c r="A64" i="635"/>
  <c r="E63" i="635"/>
  <c r="B63" i="635"/>
  <c r="A63" i="635"/>
  <c r="A61" i="635"/>
  <c r="B60" i="635"/>
  <c r="A60" i="635"/>
  <c r="D59" i="635"/>
  <c r="B59" i="635"/>
  <c r="A59" i="635"/>
  <c r="B58" i="635"/>
  <c r="A58" i="635"/>
  <c r="B57" i="635"/>
  <c r="A57" i="635"/>
  <c r="B56" i="635"/>
  <c r="A56" i="635"/>
  <c r="B55" i="635"/>
  <c r="A55" i="635"/>
  <c r="B54" i="635"/>
  <c r="A54" i="635"/>
  <c r="B53" i="635"/>
  <c r="A53" i="635"/>
  <c r="E52" i="635"/>
  <c r="D52" i="635"/>
  <c r="B52" i="635"/>
  <c r="A52" i="635"/>
  <c r="A50" i="635"/>
  <c r="B49" i="635"/>
  <c r="A49" i="635"/>
  <c r="B48" i="635"/>
  <c r="B47" i="635"/>
  <c r="A47" i="635"/>
  <c r="B46" i="635"/>
  <c r="A46" i="635"/>
  <c r="E45" i="635"/>
  <c r="D45" i="635"/>
  <c r="B45" i="635"/>
  <c r="A45" i="635"/>
  <c r="A43" i="635"/>
  <c r="D42" i="635"/>
  <c r="B42" i="635"/>
  <c r="A42" i="635"/>
  <c r="D41" i="635"/>
  <c r="B41" i="635"/>
  <c r="A41" i="635"/>
  <c r="D40" i="635"/>
  <c r="B40" i="635"/>
  <c r="A40" i="635"/>
  <c r="D39" i="635"/>
  <c r="B39" i="635"/>
  <c r="A39" i="635"/>
  <c r="D38" i="635"/>
  <c r="B38" i="635"/>
  <c r="A38" i="635"/>
  <c r="D37" i="635"/>
  <c r="B37" i="635"/>
  <c r="A37" i="635"/>
  <c r="D36" i="635"/>
  <c r="B36" i="635"/>
  <c r="A36" i="635"/>
  <c r="D35" i="635"/>
  <c r="B35" i="635"/>
  <c r="A35" i="635"/>
  <c r="E34" i="635"/>
  <c r="D34" i="635"/>
  <c r="B34" i="635"/>
  <c r="A34" i="635"/>
  <c r="A32" i="635"/>
  <c r="A30" i="635"/>
  <c r="D29" i="635"/>
  <c r="H29" i="635" s="1"/>
  <c r="B29" i="635"/>
  <c r="A29" i="635"/>
  <c r="D28" i="635"/>
  <c r="B28" i="635"/>
  <c r="A28" i="635"/>
  <c r="D27" i="635"/>
  <c r="B27" i="635"/>
  <c r="A27" i="635"/>
  <c r="H26" i="635"/>
  <c r="E26" i="635"/>
  <c r="B26" i="635"/>
  <c r="A26" i="635"/>
  <c r="B25" i="635"/>
  <c r="A25" i="635"/>
  <c r="B24" i="635"/>
  <c r="A24" i="635"/>
  <c r="D23" i="635"/>
  <c r="B23" i="635"/>
  <c r="A23" i="635"/>
  <c r="E22" i="635"/>
  <c r="I22" i="635" s="1"/>
  <c r="D22" i="635"/>
  <c r="B20" i="635"/>
  <c r="G17" i="635"/>
  <c r="G13" i="635"/>
  <c r="B12" i="635"/>
  <c r="A12" i="635"/>
  <c r="A10" i="635"/>
  <c r="B8" i="635"/>
  <c r="A8" i="635"/>
  <c r="B7" i="635"/>
  <c r="A7" i="635"/>
  <c r="B6" i="635"/>
  <c r="A6" i="635"/>
  <c r="E5" i="635"/>
  <c r="B5" i="635"/>
  <c r="A5" i="635"/>
  <c r="B4" i="635"/>
  <c r="A4" i="635"/>
  <c r="A3" i="635"/>
  <c r="A1" i="635"/>
  <c r="A131" i="634"/>
  <c r="A130" i="634"/>
  <c r="A129" i="634"/>
  <c r="A128" i="634"/>
  <c r="B127" i="634"/>
  <c r="A127" i="634"/>
  <c r="A126" i="634"/>
  <c r="A125" i="634"/>
  <c r="A124" i="634"/>
  <c r="A123" i="634"/>
  <c r="A122" i="634"/>
  <c r="E121" i="634"/>
  <c r="A121" i="634"/>
  <c r="A119" i="634"/>
  <c r="A117" i="634"/>
  <c r="A116" i="634"/>
  <c r="B115" i="634"/>
  <c r="A115" i="634"/>
  <c r="C114" i="634"/>
  <c r="B114" i="634"/>
  <c r="A114" i="634"/>
  <c r="C113" i="634"/>
  <c r="B113" i="634"/>
  <c r="A113" i="634"/>
  <c r="D112" i="634"/>
  <c r="C112" i="634"/>
  <c r="B112" i="634"/>
  <c r="A112" i="634"/>
  <c r="B111" i="634"/>
  <c r="A111" i="634"/>
  <c r="B110" i="634"/>
  <c r="A110" i="634"/>
  <c r="C109" i="634"/>
  <c r="B109" i="634"/>
  <c r="A109" i="634"/>
  <c r="A107" i="634"/>
  <c r="A105" i="634"/>
  <c r="E104" i="634"/>
  <c r="B104" i="634"/>
  <c r="A104" i="634"/>
  <c r="D103" i="634"/>
  <c r="E103" i="634" s="1"/>
  <c r="B103" i="634"/>
  <c r="A103" i="634"/>
  <c r="D102" i="634"/>
  <c r="E102" i="634" s="1"/>
  <c r="B102" i="634"/>
  <c r="A102" i="634"/>
  <c r="D101" i="634"/>
  <c r="E101" i="634" s="1"/>
  <c r="B101" i="634"/>
  <c r="A101" i="634"/>
  <c r="B100" i="634"/>
  <c r="A100" i="634"/>
  <c r="E99" i="634"/>
  <c r="D99" i="634"/>
  <c r="B99" i="634"/>
  <c r="A99" i="634"/>
  <c r="A97" i="634"/>
  <c r="A95" i="634"/>
  <c r="B94" i="634"/>
  <c r="A94" i="634"/>
  <c r="B93" i="634"/>
  <c r="A93" i="634"/>
  <c r="B92" i="634"/>
  <c r="A92" i="634"/>
  <c r="E91" i="634"/>
  <c r="D91" i="634"/>
  <c r="B91" i="634"/>
  <c r="A91" i="634"/>
  <c r="A89" i="634"/>
  <c r="D88" i="634"/>
  <c r="B88" i="634"/>
  <c r="A88" i="634"/>
  <c r="E87" i="634"/>
  <c r="D87" i="634"/>
  <c r="B87" i="634"/>
  <c r="A87" i="634"/>
  <c r="A85" i="634"/>
  <c r="B84" i="634"/>
  <c r="A84" i="634"/>
  <c r="E83" i="634"/>
  <c r="D83" i="634"/>
  <c r="B83" i="634"/>
  <c r="A83" i="634"/>
  <c r="A81" i="634"/>
  <c r="B80" i="634"/>
  <c r="A80" i="634"/>
  <c r="B79" i="634"/>
  <c r="A79" i="634"/>
  <c r="B78" i="634"/>
  <c r="A78" i="634"/>
  <c r="B77" i="634"/>
  <c r="A77" i="634"/>
  <c r="B76" i="634"/>
  <c r="A76" i="634"/>
  <c r="B75" i="634"/>
  <c r="A75" i="634"/>
  <c r="E74" i="634"/>
  <c r="D74" i="634"/>
  <c r="B74" i="634"/>
  <c r="A74" i="634"/>
  <c r="A72" i="634"/>
  <c r="A70" i="634"/>
  <c r="B69" i="634"/>
  <c r="A69" i="634"/>
  <c r="B68" i="634"/>
  <c r="A68" i="634"/>
  <c r="B67" i="634"/>
  <c r="A67" i="634"/>
  <c r="B66" i="634"/>
  <c r="A66" i="634"/>
  <c r="B65" i="634"/>
  <c r="A65" i="634"/>
  <c r="B64" i="634"/>
  <c r="A64" i="634"/>
  <c r="B63" i="634"/>
  <c r="A63" i="634"/>
  <c r="E62" i="634"/>
  <c r="D62" i="634"/>
  <c r="B62" i="634"/>
  <c r="A62" i="634"/>
  <c r="A60" i="634"/>
  <c r="A58" i="634"/>
  <c r="B57" i="634"/>
  <c r="A57" i="634"/>
  <c r="B56" i="634"/>
  <c r="A56" i="634"/>
  <c r="B55" i="634"/>
  <c r="A55" i="634"/>
  <c r="E54" i="634"/>
  <c r="B54" i="634"/>
  <c r="A54" i="634"/>
  <c r="A52" i="634"/>
  <c r="B51" i="634"/>
  <c r="A51" i="634"/>
  <c r="B50" i="634"/>
  <c r="A50" i="634"/>
  <c r="B49" i="634"/>
  <c r="A49" i="634"/>
  <c r="B48" i="634"/>
  <c r="A48" i="634"/>
  <c r="B47" i="634"/>
  <c r="A47" i="634"/>
  <c r="B46" i="634"/>
  <c r="A46" i="634"/>
  <c r="B45" i="634"/>
  <c r="A45" i="634"/>
  <c r="B44" i="634"/>
  <c r="A44" i="634"/>
  <c r="E43" i="634"/>
  <c r="D43" i="634"/>
  <c r="B43" i="634"/>
  <c r="A43" i="634"/>
  <c r="A41" i="634"/>
  <c r="B40" i="634"/>
  <c r="A40" i="634"/>
  <c r="B39" i="634"/>
  <c r="B38" i="634"/>
  <c r="A38" i="634"/>
  <c r="B37" i="634"/>
  <c r="A37" i="634"/>
  <c r="E36" i="634"/>
  <c r="D36" i="634"/>
  <c r="B36" i="634"/>
  <c r="A36" i="634"/>
  <c r="A34" i="634"/>
  <c r="D33" i="634"/>
  <c r="B33" i="634"/>
  <c r="A33" i="634"/>
  <c r="D32" i="634"/>
  <c r="B32" i="634"/>
  <c r="A32" i="634"/>
  <c r="D31" i="634"/>
  <c r="B31" i="634"/>
  <c r="A31" i="634"/>
  <c r="D30" i="634"/>
  <c r="B30" i="634"/>
  <c r="A30" i="634"/>
  <c r="D29" i="634"/>
  <c r="B29" i="634"/>
  <c r="A29" i="634"/>
  <c r="D28" i="634"/>
  <c r="B28" i="634"/>
  <c r="A28" i="634"/>
  <c r="D27" i="634"/>
  <c r="B27" i="634"/>
  <c r="A27" i="634"/>
  <c r="D26" i="634"/>
  <c r="B26" i="634"/>
  <c r="A26" i="634"/>
  <c r="E25" i="634"/>
  <c r="D25" i="634"/>
  <c r="B25" i="634"/>
  <c r="A25" i="634"/>
  <c r="A23" i="634"/>
  <c r="A21" i="634"/>
  <c r="D20" i="634"/>
  <c r="B20" i="634"/>
  <c r="A20" i="634"/>
  <c r="D19" i="634"/>
  <c r="B19" i="634"/>
  <c r="A19" i="634"/>
  <c r="D18" i="634"/>
  <c r="B18" i="634"/>
  <c r="A18" i="634"/>
  <c r="B17" i="634"/>
  <c r="A17" i="634"/>
  <c r="B16" i="634"/>
  <c r="A16" i="634"/>
  <c r="B15" i="634"/>
  <c r="A15" i="634"/>
  <c r="B14" i="634"/>
  <c r="A14" i="634"/>
  <c r="B13" i="634"/>
  <c r="A13" i="634"/>
  <c r="E12" i="634"/>
  <c r="D12" i="634"/>
  <c r="B12" i="634"/>
  <c r="A12" i="634"/>
  <c r="A10" i="634"/>
  <c r="B8" i="634"/>
  <c r="A8" i="634"/>
  <c r="B7" i="634"/>
  <c r="A7" i="634"/>
  <c r="E88" i="634"/>
  <c r="E89" i="634" s="1"/>
  <c r="E94" i="634" s="1"/>
  <c r="B6" i="634"/>
  <c r="A6" i="634"/>
  <c r="E5" i="634"/>
  <c r="B5" i="634"/>
  <c r="A5" i="634"/>
  <c r="B4" i="634"/>
  <c r="A4" i="634"/>
  <c r="A3" i="634"/>
  <c r="A1" i="634"/>
  <c r="A140" i="633"/>
  <c r="A139" i="633"/>
  <c r="A138" i="633"/>
  <c r="A137" i="633"/>
  <c r="B136" i="633"/>
  <c r="A136" i="633"/>
  <c r="A135" i="633"/>
  <c r="A134" i="633"/>
  <c r="A133" i="633"/>
  <c r="A132" i="633"/>
  <c r="A131" i="633"/>
  <c r="E130" i="633"/>
  <c r="A130" i="633"/>
  <c r="A128" i="633"/>
  <c r="A126" i="633"/>
  <c r="A125" i="633"/>
  <c r="B124" i="633"/>
  <c r="A124" i="633"/>
  <c r="C123" i="633"/>
  <c r="B123" i="633"/>
  <c r="A123" i="633"/>
  <c r="C122" i="633"/>
  <c r="B122" i="633"/>
  <c r="A122" i="633"/>
  <c r="D121" i="633"/>
  <c r="C121" i="633"/>
  <c r="B121" i="633"/>
  <c r="A121" i="633"/>
  <c r="B120" i="633"/>
  <c r="A120" i="633"/>
  <c r="B119" i="633"/>
  <c r="A119" i="633"/>
  <c r="E118" i="633"/>
  <c r="C118" i="633"/>
  <c r="B118" i="633"/>
  <c r="A118" i="633"/>
  <c r="A116" i="633"/>
  <c r="A114" i="633"/>
  <c r="B113" i="633"/>
  <c r="A113" i="633"/>
  <c r="B112" i="633"/>
  <c r="A112" i="633"/>
  <c r="B111" i="633"/>
  <c r="A111" i="633"/>
  <c r="B110" i="633"/>
  <c r="A110" i="633"/>
  <c r="B109" i="633"/>
  <c r="A109" i="633"/>
  <c r="E108" i="633"/>
  <c r="D108" i="633"/>
  <c r="B108" i="633"/>
  <c r="A108" i="633"/>
  <c r="A106" i="633"/>
  <c r="A104" i="633"/>
  <c r="B103" i="633"/>
  <c r="A103" i="633"/>
  <c r="B102" i="633"/>
  <c r="A102" i="633"/>
  <c r="B101" i="633"/>
  <c r="A101" i="633"/>
  <c r="E100" i="633"/>
  <c r="D100" i="633"/>
  <c r="B100" i="633"/>
  <c r="A100" i="633"/>
  <c r="A98" i="633"/>
  <c r="D97" i="633"/>
  <c r="B97" i="633"/>
  <c r="A97" i="633"/>
  <c r="E96" i="633"/>
  <c r="D96" i="633"/>
  <c r="B96" i="633"/>
  <c r="A96" i="633"/>
  <c r="E94" i="633"/>
  <c r="E102" i="633" s="1"/>
  <c r="A94" i="633"/>
  <c r="D93" i="633"/>
  <c r="B93" i="633"/>
  <c r="A93" i="633"/>
  <c r="E92" i="633"/>
  <c r="D92" i="633"/>
  <c r="B92" i="633"/>
  <c r="A92" i="633"/>
  <c r="A90" i="633"/>
  <c r="B89" i="633"/>
  <c r="A89" i="633"/>
  <c r="B88" i="633"/>
  <c r="A88" i="633"/>
  <c r="B87" i="633"/>
  <c r="A87" i="633"/>
  <c r="B86" i="633"/>
  <c r="A86" i="633"/>
  <c r="B85" i="633"/>
  <c r="A85" i="633"/>
  <c r="B84" i="633"/>
  <c r="A84" i="633"/>
  <c r="E83" i="633"/>
  <c r="D83" i="633"/>
  <c r="B83" i="633"/>
  <c r="A83" i="633"/>
  <c r="A81" i="633"/>
  <c r="A79" i="633"/>
  <c r="B78" i="633"/>
  <c r="A78" i="633"/>
  <c r="B77" i="633"/>
  <c r="A77" i="633"/>
  <c r="B76" i="633"/>
  <c r="A76" i="633"/>
  <c r="B75" i="633"/>
  <c r="A75" i="633"/>
  <c r="B74" i="633"/>
  <c r="A74" i="633"/>
  <c r="B73" i="633"/>
  <c r="A73" i="633"/>
  <c r="B72" i="633"/>
  <c r="A72" i="633"/>
  <c r="E71" i="633"/>
  <c r="D71" i="633"/>
  <c r="B71" i="633"/>
  <c r="A71" i="633"/>
  <c r="A69" i="633"/>
  <c r="A67" i="633"/>
  <c r="B66" i="633"/>
  <c r="A66" i="633"/>
  <c r="B65" i="633"/>
  <c r="A65" i="633"/>
  <c r="B64" i="633"/>
  <c r="A64" i="633"/>
  <c r="E63" i="633"/>
  <c r="B63" i="633"/>
  <c r="A63" i="633"/>
  <c r="A61" i="633"/>
  <c r="B60" i="633"/>
  <c r="A60" i="633"/>
  <c r="D59" i="633"/>
  <c r="B59" i="633"/>
  <c r="A59" i="633"/>
  <c r="B58" i="633"/>
  <c r="A58" i="633"/>
  <c r="B57" i="633"/>
  <c r="A57" i="633"/>
  <c r="B56" i="633"/>
  <c r="A56" i="633"/>
  <c r="B55" i="633"/>
  <c r="A55" i="633"/>
  <c r="B54" i="633"/>
  <c r="A54" i="633"/>
  <c r="B53" i="633"/>
  <c r="A53" i="633"/>
  <c r="E52" i="633"/>
  <c r="D52" i="633"/>
  <c r="B52" i="633"/>
  <c r="A52" i="633"/>
  <c r="A50" i="633"/>
  <c r="B49" i="633"/>
  <c r="A49" i="633"/>
  <c r="B48" i="633"/>
  <c r="B47" i="633"/>
  <c r="A47" i="633"/>
  <c r="B46" i="633"/>
  <c r="A46" i="633"/>
  <c r="E45" i="633"/>
  <c r="D45" i="633"/>
  <c r="B45" i="633"/>
  <c r="A45" i="633"/>
  <c r="A43" i="633"/>
  <c r="D42" i="633"/>
  <c r="B42" i="633"/>
  <c r="A42" i="633"/>
  <c r="D41" i="633"/>
  <c r="B41" i="633"/>
  <c r="A41" i="633"/>
  <c r="D40" i="633"/>
  <c r="B40" i="633"/>
  <c r="A40" i="633"/>
  <c r="D39" i="633"/>
  <c r="B39" i="633"/>
  <c r="A39" i="633"/>
  <c r="D38" i="633"/>
  <c r="B38" i="633"/>
  <c r="A38" i="633"/>
  <c r="D37" i="633"/>
  <c r="B37" i="633"/>
  <c r="A37" i="633"/>
  <c r="D36" i="633"/>
  <c r="B36" i="633"/>
  <c r="A36" i="633"/>
  <c r="D35" i="633"/>
  <c r="B35" i="633"/>
  <c r="A35" i="633"/>
  <c r="E34" i="633"/>
  <c r="D34" i="633"/>
  <c r="B34" i="633"/>
  <c r="A34" i="633"/>
  <c r="A32" i="633"/>
  <c r="A30" i="633"/>
  <c r="D29" i="633"/>
  <c r="H29" i="633" s="1"/>
  <c r="B29" i="633"/>
  <c r="A29" i="633"/>
  <c r="D28" i="633"/>
  <c r="H28" i="633" s="1"/>
  <c r="B28" i="633"/>
  <c r="A28" i="633"/>
  <c r="D27" i="633"/>
  <c r="B27" i="633"/>
  <c r="A27" i="633"/>
  <c r="H26" i="633"/>
  <c r="E26" i="633"/>
  <c r="B26" i="633"/>
  <c r="A26" i="633"/>
  <c r="B25" i="633"/>
  <c r="A25" i="633"/>
  <c r="B24" i="633"/>
  <c r="A24" i="633"/>
  <c r="D23" i="633"/>
  <c r="H23" i="633" s="1"/>
  <c r="B23" i="633"/>
  <c r="A23" i="633"/>
  <c r="E22" i="633"/>
  <c r="D22" i="633"/>
  <c r="B20" i="633"/>
  <c r="G17" i="633"/>
  <c r="G13" i="633"/>
  <c r="B12" i="633"/>
  <c r="A12" i="633"/>
  <c r="A10" i="633"/>
  <c r="B8" i="633"/>
  <c r="A8" i="633"/>
  <c r="B7" i="633"/>
  <c r="A7" i="633"/>
  <c r="B6" i="633"/>
  <c r="A6" i="633"/>
  <c r="E5" i="633"/>
  <c r="B5" i="633"/>
  <c r="A5" i="633"/>
  <c r="B4" i="633"/>
  <c r="A4" i="633"/>
  <c r="A3" i="633"/>
  <c r="A1" i="633"/>
  <c r="A131" i="632"/>
  <c r="A130" i="632"/>
  <c r="A129" i="632"/>
  <c r="A128" i="632"/>
  <c r="B127" i="632"/>
  <c r="A127" i="632"/>
  <c r="A126" i="632"/>
  <c r="A125" i="632"/>
  <c r="A124" i="632"/>
  <c r="A123" i="632"/>
  <c r="A122" i="632"/>
  <c r="E121" i="632"/>
  <c r="A121" i="632"/>
  <c r="A119" i="632"/>
  <c r="A117" i="632"/>
  <c r="A116" i="632"/>
  <c r="B115" i="632"/>
  <c r="A115" i="632"/>
  <c r="C114" i="632"/>
  <c r="B114" i="632"/>
  <c r="A114" i="632"/>
  <c r="C113" i="632"/>
  <c r="B113" i="632"/>
  <c r="A113" i="632"/>
  <c r="D112" i="632"/>
  <c r="C112" i="632"/>
  <c r="B112" i="632"/>
  <c r="A112" i="632"/>
  <c r="B111" i="632"/>
  <c r="A111" i="632"/>
  <c r="B110" i="632"/>
  <c r="A110" i="632"/>
  <c r="C109" i="632"/>
  <c r="B109" i="632"/>
  <c r="A109" i="632"/>
  <c r="A107" i="632"/>
  <c r="A105" i="632"/>
  <c r="E104" i="632"/>
  <c r="B104" i="632"/>
  <c r="A104" i="632"/>
  <c r="D103" i="632"/>
  <c r="E103" i="632" s="1"/>
  <c r="B103" i="632"/>
  <c r="A103" i="632"/>
  <c r="D102" i="632"/>
  <c r="E102" i="632" s="1"/>
  <c r="B102" i="632"/>
  <c r="A102" i="632"/>
  <c r="D101" i="632"/>
  <c r="E101" i="632" s="1"/>
  <c r="B101" i="632"/>
  <c r="A101" i="632"/>
  <c r="B100" i="632"/>
  <c r="A100" i="632"/>
  <c r="E99" i="632"/>
  <c r="D99" i="632"/>
  <c r="B99" i="632"/>
  <c r="A99" i="632"/>
  <c r="A97" i="632"/>
  <c r="A95" i="632"/>
  <c r="B94" i="632"/>
  <c r="A94" i="632"/>
  <c r="B93" i="632"/>
  <c r="A93" i="632"/>
  <c r="B92" i="632"/>
  <c r="A92" i="632"/>
  <c r="E91" i="632"/>
  <c r="D91" i="632"/>
  <c r="B91" i="632"/>
  <c r="A91" i="632"/>
  <c r="A89" i="632"/>
  <c r="D88" i="632"/>
  <c r="B88" i="632"/>
  <c r="A88" i="632"/>
  <c r="E87" i="632"/>
  <c r="D87" i="632"/>
  <c r="B87" i="632"/>
  <c r="A87" i="632"/>
  <c r="A85" i="632"/>
  <c r="B84" i="632"/>
  <c r="A84" i="632"/>
  <c r="E83" i="632"/>
  <c r="D83" i="632"/>
  <c r="B83" i="632"/>
  <c r="A83" i="632"/>
  <c r="A81" i="632"/>
  <c r="B80" i="632"/>
  <c r="A80" i="632"/>
  <c r="B79" i="632"/>
  <c r="A79" i="632"/>
  <c r="B78" i="632"/>
  <c r="A78" i="632"/>
  <c r="B77" i="632"/>
  <c r="A77" i="632"/>
  <c r="B76" i="632"/>
  <c r="A76" i="632"/>
  <c r="B75" i="632"/>
  <c r="A75" i="632"/>
  <c r="E74" i="632"/>
  <c r="D74" i="632"/>
  <c r="B74" i="632"/>
  <c r="A74" i="632"/>
  <c r="A72" i="632"/>
  <c r="A70" i="632"/>
  <c r="B69" i="632"/>
  <c r="A69" i="632"/>
  <c r="B68" i="632"/>
  <c r="A68" i="632"/>
  <c r="B67" i="632"/>
  <c r="A67" i="632"/>
  <c r="B66" i="632"/>
  <c r="A66" i="632"/>
  <c r="B65" i="632"/>
  <c r="A65" i="632"/>
  <c r="B64" i="632"/>
  <c r="A64" i="632"/>
  <c r="B63" i="632"/>
  <c r="A63" i="632"/>
  <c r="E62" i="632"/>
  <c r="D62" i="632"/>
  <c r="B62" i="632"/>
  <c r="A62" i="632"/>
  <c r="A60" i="632"/>
  <c r="A58" i="632"/>
  <c r="B57" i="632"/>
  <c r="A57" i="632"/>
  <c r="B56" i="632"/>
  <c r="A56" i="632"/>
  <c r="B55" i="632"/>
  <c r="A55" i="632"/>
  <c r="E54" i="632"/>
  <c r="B54" i="632"/>
  <c r="A54" i="632"/>
  <c r="A52" i="632"/>
  <c r="B51" i="632"/>
  <c r="A51" i="632"/>
  <c r="B50" i="632"/>
  <c r="A50" i="632"/>
  <c r="B49" i="632"/>
  <c r="A49" i="632"/>
  <c r="B48" i="632"/>
  <c r="A48" i="632"/>
  <c r="B47" i="632"/>
  <c r="A47" i="632"/>
  <c r="B46" i="632"/>
  <c r="A46" i="632"/>
  <c r="B45" i="632"/>
  <c r="A45" i="632"/>
  <c r="B44" i="632"/>
  <c r="A44" i="632"/>
  <c r="E43" i="632"/>
  <c r="D43" i="632"/>
  <c r="B43" i="632"/>
  <c r="A43" i="632"/>
  <c r="A41" i="632"/>
  <c r="B40" i="632"/>
  <c r="A40" i="632"/>
  <c r="B39" i="632"/>
  <c r="B38" i="632"/>
  <c r="A38" i="632"/>
  <c r="B37" i="632"/>
  <c r="A37" i="632"/>
  <c r="E36" i="632"/>
  <c r="D36" i="632"/>
  <c r="B36" i="632"/>
  <c r="A36" i="632"/>
  <c r="A34" i="632"/>
  <c r="D33" i="632"/>
  <c r="B33" i="632"/>
  <c r="A33" i="632"/>
  <c r="D32" i="632"/>
  <c r="B32" i="632"/>
  <c r="A32" i="632"/>
  <c r="D31" i="632"/>
  <c r="B31" i="632"/>
  <c r="A31" i="632"/>
  <c r="D30" i="632"/>
  <c r="B30" i="632"/>
  <c r="A30" i="632"/>
  <c r="D29" i="632"/>
  <c r="B29" i="632"/>
  <c r="A29" i="632"/>
  <c r="D28" i="632"/>
  <c r="B28" i="632"/>
  <c r="A28" i="632"/>
  <c r="D27" i="632"/>
  <c r="B27" i="632"/>
  <c r="A27" i="632"/>
  <c r="D26" i="632"/>
  <c r="B26" i="632"/>
  <c r="A26" i="632"/>
  <c r="E25" i="632"/>
  <c r="D25" i="632"/>
  <c r="B25" i="632"/>
  <c r="A25" i="632"/>
  <c r="A23" i="632"/>
  <c r="A21" i="632"/>
  <c r="B20" i="632"/>
  <c r="A20" i="632"/>
  <c r="B19" i="632"/>
  <c r="A19" i="632"/>
  <c r="B18" i="632"/>
  <c r="A18" i="632"/>
  <c r="B17" i="632"/>
  <c r="A17" i="632"/>
  <c r="B16" i="632"/>
  <c r="A16" i="632"/>
  <c r="B15" i="632"/>
  <c r="A15" i="632"/>
  <c r="B14" i="632"/>
  <c r="A14" i="632"/>
  <c r="B13" i="632"/>
  <c r="A13" i="632"/>
  <c r="E12" i="632"/>
  <c r="D12" i="632"/>
  <c r="B12" i="632"/>
  <c r="A12" i="632"/>
  <c r="A10" i="632"/>
  <c r="B8" i="632"/>
  <c r="A8" i="632"/>
  <c r="B7" i="632"/>
  <c r="A7" i="632"/>
  <c r="E88" i="632"/>
  <c r="E89" i="632" s="1"/>
  <c r="E94" i="632" s="1"/>
  <c r="B6" i="632"/>
  <c r="A6" i="632"/>
  <c r="E5" i="632"/>
  <c r="B5" i="632"/>
  <c r="A5" i="632"/>
  <c r="B4" i="632"/>
  <c r="A4" i="632"/>
  <c r="A3" i="632"/>
  <c r="A1" i="632"/>
  <c r="A140" i="631"/>
  <c r="A139" i="631"/>
  <c r="A138" i="631"/>
  <c r="A137" i="631"/>
  <c r="B136" i="631"/>
  <c r="A136" i="631"/>
  <c r="A135" i="631"/>
  <c r="A134" i="631"/>
  <c r="A133" i="631"/>
  <c r="A132" i="631"/>
  <c r="A131" i="631"/>
  <c r="E130" i="631"/>
  <c r="A130" i="631"/>
  <c r="A128" i="631"/>
  <c r="A126" i="631"/>
  <c r="A125" i="631"/>
  <c r="B124" i="631"/>
  <c r="A124" i="631"/>
  <c r="C123" i="631"/>
  <c r="B123" i="631"/>
  <c r="A123" i="631"/>
  <c r="C122" i="631"/>
  <c r="B122" i="631"/>
  <c r="A122" i="631"/>
  <c r="D121" i="631"/>
  <c r="C121" i="631"/>
  <c r="B121" i="631"/>
  <c r="A121" i="631"/>
  <c r="B120" i="631"/>
  <c r="A120" i="631"/>
  <c r="B119" i="631"/>
  <c r="A119" i="631"/>
  <c r="E118" i="631"/>
  <c r="C118" i="631"/>
  <c r="B118" i="631"/>
  <c r="A118" i="631"/>
  <c r="A116" i="631"/>
  <c r="A114" i="631"/>
  <c r="B113" i="631"/>
  <c r="A113" i="631"/>
  <c r="B112" i="631"/>
  <c r="A112" i="631"/>
  <c r="B111" i="631"/>
  <c r="A111" i="631"/>
  <c r="B110" i="631"/>
  <c r="A110" i="631"/>
  <c r="B109" i="631"/>
  <c r="A109" i="631"/>
  <c r="E108" i="631"/>
  <c r="D108" i="631"/>
  <c r="B108" i="631"/>
  <c r="A108" i="631"/>
  <c r="A106" i="631"/>
  <c r="A104" i="631"/>
  <c r="B103" i="631"/>
  <c r="A103" i="631"/>
  <c r="B102" i="631"/>
  <c r="A102" i="631"/>
  <c r="B101" i="631"/>
  <c r="A101" i="631"/>
  <c r="E100" i="631"/>
  <c r="D100" i="631"/>
  <c r="B100" i="631"/>
  <c r="A100" i="631"/>
  <c r="A98" i="631"/>
  <c r="D97" i="631"/>
  <c r="B97" i="631"/>
  <c r="A97" i="631"/>
  <c r="E96" i="631"/>
  <c r="D96" i="631"/>
  <c r="B96" i="631"/>
  <c r="A96" i="631"/>
  <c r="E94" i="631"/>
  <c r="E102" i="631" s="1"/>
  <c r="A94" i="631"/>
  <c r="D93" i="631"/>
  <c r="B93" i="631"/>
  <c r="A93" i="631"/>
  <c r="E92" i="631"/>
  <c r="D92" i="631"/>
  <c r="B92" i="631"/>
  <c r="A92" i="631"/>
  <c r="A90" i="631"/>
  <c r="B89" i="631"/>
  <c r="A89" i="631"/>
  <c r="B88" i="631"/>
  <c r="A88" i="631"/>
  <c r="B87" i="631"/>
  <c r="A87" i="631"/>
  <c r="B86" i="631"/>
  <c r="A86" i="631"/>
  <c r="B85" i="631"/>
  <c r="A85" i="631"/>
  <c r="B84" i="631"/>
  <c r="A84" i="631"/>
  <c r="E83" i="631"/>
  <c r="D83" i="631"/>
  <c r="B83" i="631"/>
  <c r="A83" i="631"/>
  <c r="A81" i="631"/>
  <c r="A79" i="631"/>
  <c r="B78" i="631"/>
  <c r="A78" i="631"/>
  <c r="B77" i="631"/>
  <c r="A77" i="631"/>
  <c r="B76" i="631"/>
  <c r="A76" i="631"/>
  <c r="B75" i="631"/>
  <c r="A75" i="631"/>
  <c r="B74" i="631"/>
  <c r="A74" i="631"/>
  <c r="B73" i="631"/>
  <c r="A73" i="631"/>
  <c r="B72" i="631"/>
  <c r="A72" i="631"/>
  <c r="E71" i="631"/>
  <c r="D71" i="631"/>
  <c r="B71" i="631"/>
  <c r="A71" i="631"/>
  <c r="A69" i="631"/>
  <c r="A67" i="631"/>
  <c r="B66" i="631"/>
  <c r="A66" i="631"/>
  <c r="B65" i="631"/>
  <c r="A65" i="631"/>
  <c r="B64" i="631"/>
  <c r="A64" i="631"/>
  <c r="E63" i="631"/>
  <c r="B63" i="631"/>
  <c r="A63" i="631"/>
  <c r="A61" i="631"/>
  <c r="B60" i="631"/>
  <c r="A60" i="631"/>
  <c r="D59" i="631"/>
  <c r="B59" i="631"/>
  <c r="A59" i="631"/>
  <c r="B58" i="631"/>
  <c r="A58" i="631"/>
  <c r="B57" i="631"/>
  <c r="A57" i="631"/>
  <c r="B56" i="631"/>
  <c r="A56" i="631"/>
  <c r="B55" i="631"/>
  <c r="A55" i="631"/>
  <c r="B54" i="631"/>
  <c r="A54" i="631"/>
  <c r="B53" i="631"/>
  <c r="A53" i="631"/>
  <c r="E52" i="631"/>
  <c r="D52" i="631"/>
  <c r="B52" i="631"/>
  <c r="A52" i="631"/>
  <c r="A50" i="631"/>
  <c r="B49" i="631"/>
  <c r="A49" i="631"/>
  <c r="B48" i="631"/>
  <c r="B47" i="631"/>
  <c r="A47" i="631"/>
  <c r="B46" i="631"/>
  <c r="A46" i="631"/>
  <c r="E45" i="631"/>
  <c r="D45" i="631"/>
  <c r="B45" i="631"/>
  <c r="A45" i="631"/>
  <c r="A43" i="631"/>
  <c r="D42" i="631"/>
  <c r="B42" i="631"/>
  <c r="A42" i="631"/>
  <c r="D41" i="631"/>
  <c r="B41" i="631"/>
  <c r="A41" i="631"/>
  <c r="D40" i="631"/>
  <c r="B40" i="631"/>
  <c r="A40" i="631"/>
  <c r="D39" i="631"/>
  <c r="B39" i="631"/>
  <c r="A39" i="631"/>
  <c r="D38" i="631"/>
  <c r="B38" i="631"/>
  <c r="A38" i="631"/>
  <c r="D37" i="631"/>
  <c r="B37" i="631"/>
  <c r="A37" i="631"/>
  <c r="D36" i="631"/>
  <c r="B36" i="631"/>
  <c r="A36" i="631"/>
  <c r="D35" i="631"/>
  <c r="B35" i="631"/>
  <c r="A35" i="631"/>
  <c r="E34" i="631"/>
  <c r="D34" i="631"/>
  <c r="B34" i="631"/>
  <c r="A34" i="631"/>
  <c r="A32" i="631"/>
  <c r="A30" i="631"/>
  <c r="D29" i="631"/>
  <c r="B29" i="631"/>
  <c r="A29" i="631"/>
  <c r="D28" i="631"/>
  <c r="B28" i="631"/>
  <c r="A28" i="631"/>
  <c r="D27" i="631"/>
  <c r="H27" i="631" s="1"/>
  <c r="B27" i="631"/>
  <c r="A27" i="631"/>
  <c r="H26" i="631"/>
  <c r="E26" i="631"/>
  <c r="B26" i="631"/>
  <c r="A26" i="631"/>
  <c r="B25" i="631"/>
  <c r="A25" i="631"/>
  <c r="B24" i="631"/>
  <c r="A24" i="631"/>
  <c r="D23" i="631"/>
  <c r="B23" i="631"/>
  <c r="A23" i="631"/>
  <c r="E22" i="631"/>
  <c r="D22" i="631"/>
  <c r="B20" i="631"/>
  <c r="G17" i="631"/>
  <c r="G13" i="631"/>
  <c r="B12" i="631"/>
  <c r="A12" i="631"/>
  <c r="A10" i="631"/>
  <c r="B8" i="631"/>
  <c r="A8" i="631"/>
  <c r="B7" i="631"/>
  <c r="A7" i="631"/>
  <c r="B6" i="631"/>
  <c r="A6" i="631"/>
  <c r="E5" i="631"/>
  <c r="B5" i="631"/>
  <c r="A5" i="631"/>
  <c r="D25" i="631"/>
  <c r="E25" i="631" s="1"/>
  <c r="B4" i="631"/>
  <c r="A4" i="631"/>
  <c r="A3" i="631"/>
  <c r="A1" i="631"/>
  <c r="A131" i="630"/>
  <c r="A130" i="630"/>
  <c r="A129" i="630"/>
  <c r="A128" i="630"/>
  <c r="B127" i="630"/>
  <c r="A127" i="630"/>
  <c r="A126" i="630"/>
  <c r="A125" i="630"/>
  <c r="A124" i="630"/>
  <c r="A123" i="630"/>
  <c r="A122" i="630"/>
  <c r="E121" i="630"/>
  <c r="A121" i="630"/>
  <c r="A119" i="630"/>
  <c r="A117" i="630"/>
  <c r="A116" i="630"/>
  <c r="B115" i="630"/>
  <c r="A115" i="630"/>
  <c r="C114" i="630"/>
  <c r="B114" i="630"/>
  <c r="A114" i="630"/>
  <c r="C113" i="630"/>
  <c r="B113" i="630"/>
  <c r="A113" i="630"/>
  <c r="D112" i="630"/>
  <c r="C112" i="630"/>
  <c r="B112" i="630"/>
  <c r="A112" i="630"/>
  <c r="B111" i="630"/>
  <c r="A111" i="630"/>
  <c r="B110" i="630"/>
  <c r="A110" i="630"/>
  <c r="C109" i="630"/>
  <c r="B109" i="630"/>
  <c r="A109" i="630"/>
  <c r="A107" i="630"/>
  <c r="A105" i="630"/>
  <c r="E104" i="630"/>
  <c r="B104" i="630"/>
  <c r="A104" i="630"/>
  <c r="D103" i="630"/>
  <c r="E103" i="630" s="1"/>
  <c r="B103" i="630"/>
  <c r="A103" i="630"/>
  <c r="D102" i="630"/>
  <c r="E102" i="630" s="1"/>
  <c r="B102" i="630"/>
  <c r="A102" i="630"/>
  <c r="D101" i="630"/>
  <c r="E101" i="630" s="1"/>
  <c r="B101" i="630"/>
  <c r="A101" i="630"/>
  <c r="B100" i="630"/>
  <c r="A100" i="630"/>
  <c r="E99" i="630"/>
  <c r="D99" i="630"/>
  <c r="B99" i="630"/>
  <c r="A99" i="630"/>
  <c r="A97" i="630"/>
  <c r="A95" i="630"/>
  <c r="B94" i="630"/>
  <c r="A94" i="630"/>
  <c r="B93" i="630"/>
  <c r="A93" i="630"/>
  <c r="B92" i="630"/>
  <c r="A92" i="630"/>
  <c r="E91" i="630"/>
  <c r="D91" i="630"/>
  <c r="B91" i="630"/>
  <c r="A91" i="630"/>
  <c r="A89" i="630"/>
  <c r="D88" i="630"/>
  <c r="B88" i="630"/>
  <c r="A88" i="630"/>
  <c r="E87" i="630"/>
  <c r="D87" i="630"/>
  <c r="B87" i="630"/>
  <c r="A87" i="630"/>
  <c r="A85" i="630"/>
  <c r="B84" i="630"/>
  <c r="A84" i="630"/>
  <c r="E83" i="630"/>
  <c r="D83" i="630"/>
  <c r="B83" i="630"/>
  <c r="A83" i="630"/>
  <c r="A81" i="630"/>
  <c r="B80" i="630"/>
  <c r="A80" i="630"/>
  <c r="B79" i="630"/>
  <c r="A79" i="630"/>
  <c r="B78" i="630"/>
  <c r="A78" i="630"/>
  <c r="B77" i="630"/>
  <c r="A77" i="630"/>
  <c r="B76" i="630"/>
  <c r="A76" i="630"/>
  <c r="B75" i="630"/>
  <c r="A75" i="630"/>
  <c r="E74" i="630"/>
  <c r="D74" i="630"/>
  <c r="B74" i="630"/>
  <c r="A74" i="630"/>
  <c r="A72" i="630"/>
  <c r="A70" i="630"/>
  <c r="B69" i="630"/>
  <c r="A69" i="630"/>
  <c r="B68" i="630"/>
  <c r="A68" i="630"/>
  <c r="B67" i="630"/>
  <c r="A67" i="630"/>
  <c r="B66" i="630"/>
  <c r="A66" i="630"/>
  <c r="B65" i="630"/>
  <c r="A65" i="630"/>
  <c r="B64" i="630"/>
  <c r="A64" i="630"/>
  <c r="B63" i="630"/>
  <c r="A63" i="630"/>
  <c r="E62" i="630"/>
  <c r="D62" i="630"/>
  <c r="B62" i="630"/>
  <c r="A62" i="630"/>
  <c r="A60" i="630"/>
  <c r="A58" i="630"/>
  <c r="B57" i="630"/>
  <c r="A57" i="630"/>
  <c r="B56" i="630"/>
  <c r="A56" i="630"/>
  <c r="B55" i="630"/>
  <c r="A55" i="630"/>
  <c r="E54" i="630"/>
  <c r="B54" i="630"/>
  <c r="A54" i="630"/>
  <c r="A52" i="630"/>
  <c r="B51" i="630"/>
  <c r="A51" i="630"/>
  <c r="B50" i="630"/>
  <c r="A50" i="630"/>
  <c r="B49" i="630"/>
  <c r="A49" i="630"/>
  <c r="B48" i="630"/>
  <c r="A48" i="630"/>
  <c r="B47" i="630"/>
  <c r="A47" i="630"/>
  <c r="B46" i="630"/>
  <c r="A46" i="630"/>
  <c r="B45" i="630"/>
  <c r="A45" i="630"/>
  <c r="B44" i="630"/>
  <c r="A44" i="630"/>
  <c r="E43" i="630"/>
  <c r="D43" i="630"/>
  <c r="B43" i="630"/>
  <c r="A43" i="630"/>
  <c r="A41" i="630"/>
  <c r="B40" i="630"/>
  <c r="A40" i="630"/>
  <c r="B39" i="630"/>
  <c r="B38" i="630"/>
  <c r="A38" i="630"/>
  <c r="B37" i="630"/>
  <c r="A37" i="630"/>
  <c r="E36" i="630"/>
  <c r="D36" i="630"/>
  <c r="B36" i="630"/>
  <c r="A36" i="630"/>
  <c r="A34" i="630"/>
  <c r="D33" i="630"/>
  <c r="B33" i="630"/>
  <c r="A33" i="630"/>
  <c r="D32" i="630"/>
  <c r="B32" i="630"/>
  <c r="A32" i="630"/>
  <c r="D31" i="630"/>
  <c r="B31" i="630"/>
  <c r="A31" i="630"/>
  <c r="D30" i="630"/>
  <c r="B30" i="630"/>
  <c r="A30" i="630"/>
  <c r="D29" i="630"/>
  <c r="B29" i="630"/>
  <c r="A29" i="630"/>
  <c r="D28" i="630"/>
  <c r="B28" i="630"/>
  <c r="A28" i="630"/>
  <c r="D27" i="630"/>
  <c r="B27" i="630"/>
  <c r="A27" i="630"/>
  <c r="D26" i="630"/>
  <c r="B26" i="630"/>
  <c r="A26" i="630"/>
  <c r="E25" i="630"/>
  <c r="D25" i="630"/>
  <c r="B25" i="630"/>
  <c r="A25" i="630"/>
  <c r="A23" i="630"/>
  <c r="A21" i="630"/>
  <c r="B20" i="630"/>
  <c r="A20" i="630"/>
  <c r="B19" i="630"/>
  <c r="A19" i="630"/>
  <c r="B18" i="630"/>
  <c r="A18" i="630"/>
  <c r="B17" i="630"/>
  <c r="A17" i="630"/>
  <c r="B16" i="630"/>
  <c r="A16" i="630"/>
  <c r="B15" i="630"/>
  <c r="A15" i="630"/>
  <c r="B14" i="630"/>
  <c r="A14" i="630"/>
  <c r="B13" i="630"/>
  <c r="A13" i="630"/>
  <c r="E12" i="630"/>
  <c r="D12" i="630"/>
  <c r="B12" i="630"/>
  <c r="A12" i="630"/>
  <c r="A10" i="630"/>
  <c r="B8" i="630"/>
  <c r="A8" i="630"/>
  <c r="B7" i="630"/>
  <c r="A7" i="630"/>
  <c r="E88" i="630"/>
  <c r="E89" i="630" s="1"/>
  <c r="E94" i="630" s="1"/>
  <c r="B6" i="630"/>
  <c r="A6" i="630"/>
  <c r="E5" i="630"/>
  <c r="B5" i="630"/>
  <c r="A5" i="630"/>
  <c r="B4" i="630"/>
  <c r="A4" i="630"/>
  <c r="A3" i="630"/>
  <c r="A1" i="630"/>
  <c r="A140" i="629"/>
  <c r="A139" i="629"/>
  <c r="A138" i="629"/>
  <c r="A137" i="629"/>
  <c r="B136" i="629"/>
  <c r="A136" i="629"/>
  <c r="A135" i="629"/>
  <c r="A134" i="629"/>
  <c r="A133" i="629"/>
  <c r="A132" i="629"/>
  <c r="A131" i="629"/>
  <c r="E130" i="629"/>
  <c r="A130" i="629"/>
  <c r="A128" i="629"/>
  <c r="A126" i="629"/>
  <c r="A125" i="629"/>
  <c r="B124" i="629"/>
  <c r="A124" i="629"/>
  <c r="C123" i="629"/>
  <c r="B123" i="629"/>
  <c r="A123" i="629"/>
  <c r="C122" i="629"/>
  <c r="B122" i="629"/>
  <c r="A122" i="629"/>
  <c r="D121" i="629"/>
  <c r="C121" i="629"/>
  <c r="B121" i="629"/>
  <c r="A121" i="629"/>
  <c r="B120" i="629"/>
  <c r="A120" i="629"/>
  <c r="B119" i="629"/>
  <c r="A119" i="629"/>
  <c r="E118" i="629"/>
  <c r="C118" i="629"/>
  <c r="B118" i="629"/>
  <c r="A118" i="629"/>
  <c r="A116" i="629"/>
  <c r="A114" i="629"/>
  <c r="B113" i="629"/>
  <c r="A113" i="629"/>
  <c r="B112" i="629"/>
  <c r="A112" i="629"/>
  <c r="B111" i="629"/>
  <c r="A111" i="629"/>
  <c r="B110" i="629"/>
  <c r="A110" i="629"/>
  <c r="B109" i="629"/>
  <c r="A109" i="629"/>
  <c r="E108" i="629"/>
  <c r="D108" i="629"/>
  <c r="B108" i="629"/>
  <c r="A108" i="629"/>
  <c r="A106" i="629"/>
  <c r="A104" i="629"/>
  <c r="B103" i="629"/>
  <c r="A103" i="629"/>
  <c r="B102" i="629"/>
  <c r="A102" i="629"/>
  <c r="B101" i="629"/>
  <c r="A101" i="629"/>
  <c r="E100" i="629"/>
  <c r="D100" i="629"/>
  <c r="B100" i="629"/>
  <c r="A100" i="629"/>
  <c r="A98" i="629"/>
  <c r="D97" i="629"/>
  <c r="B97" i="629"/>
  <c r="A97" i="629"/>
  <c r="E96" i="629"/>
  <c r="D96" i="629"/>
  <c r="B96" i="629"/>
  <c r="A96" i="629"/>
  <c r="E94" i="629"/>
  <c r="E102" i="629" s="1"/>
  <c r="A94" i="629"/>
  <c r="D93" i="629"/>
  <c r="B93" i="629"/>
  <c r="A93" i="629"/>
  <c r="E92" i="629"/>
  <c r="D92" i="629"/>
  <c r="B92" i="629"/>
  <c r="A92" i="629"/>
  <c r="A90" i="629"/>
  <c r="B89" i="629"/>
  <c r="A89" i="629"/>
  <c r="B88" i="629"/>
  <c r="A88" i="629"/>
  <c r="B87" i="629"/>
  <c r="A87" i="629"/>
  <c r="B86" i="629"/>
  <c r="A86" i="629"/>
  <c r="B85" i="629"/>
  <c r="A85" i="629"/>
  <c r="B84" i="629"/>
  <c r="A84" i="629"/>
  <c r="E83" i="629"/>
  <c r="D83" i="629"/>
  <c r="B83" i="629"/>
  <c r="A83" i="629"/>
  <c r="A81" i="629"/>
  <c r="A79" i="629"/>
  <c r="B78" i="629"/>
  <c r="A78" i="629"/>
  <c r="B77" i="629"/>
  <c r="A77" i="629"/>
  <c r="B76" i="629"/>
  <c r="A76" i="629"/>
  <c r="B75" i="629"/>
  <c r="A75" i="629"/>
  <c r="B74" i="629"/>
  <c r="A74" i="629"/>
  <c r="B73" i="629"/>
  <c r="A73" i="629"/>
  <c r="B72" i="629"/>
  <c r="A72" i="629"/>
  <c r="E71" i="629"/>
  <c r="D71" i="629"/>
  <c r="B71" i="629"/>
  <c r="A71" i="629"/>
  <c r="A69" i="629"/>
  <c r="A67" i="629"/>
  <c r="B66" i="629"/>
  <c r="A66" i="629"/>
  <c r="B65" i="629"/>
  <c r="A65" i="629"/>
  <c r="B64" i="629"/>
  <c r="A64" i="629"/>
  <c r="E63" i="629"/>
  <c r="B63" i="629"/>
  <c r="A63" i="629"/>
  <c r="A61" i="629"/>
  <c r="B60" i="629"/>
  <c r="A60" i="629"/>
  <c r="D59" i="629"/>
  <c r="B59" i="629"/>
  <c r="A59" i="629"/>
  <c r="B58" i="629"/>
  <c r="A58" i="629"/>
  <c r="B57" i="629"/>
  <c r="A57" i="629"/>
  <c r="B56" i="629"/>
  <c r="A56" i="629"/>
  <c r="B55" i="629"/>
  <c r="A55" i="629"/>
  <c r="B54" i="629"/>
  <c r="A54" i="629"/>
  <c r="B53" i="629"/>
  <c r="A53" i="629"/>
  <c r="E52" i="629"/>
  <c r="D52" i="629"/>
  <c r="B52" i="629"/>
  <c r="A52" i="629"/>
  <c r="A50" i="629"/>
  <c r="B49" i="629"/>
  <c r="A49" i="629"/>
  <c r="B48" i="629"/>
  <c r="B47" i="629"/>
  <c r="A47" i="629"/>
  <c r="B46" i="629"/>
  <c r="A46" i="629"/>
  <c r="E45" i="629"/>
  <c r="D45" i="629"/>
  <c r="B45" i="629"/>
  <c r="A45" i="629"/>
  <c r="A43" i="629"/>
  <c r="D42" i="629"/>
  <c r="B42" i="629"/>
  <c r="A42" i="629"/>
  <c r="D41" i="629"/>
  <c r="B41" i="629"/>
  <c r="A41" i="629"/>
  <c r="D40" i="629"/>
  <c r="B40" i="629"/>
  <c r="A40" i="629"/>
  <c r="D39" i="629"/>
  <c r="B39" i="629"/>
  <c r="A39" i="629"/>
  <c r="D38" i="629"/>
  <c r="B38" i="629"/>
  <c r="A38" i="629"/>
  <c r="D37" i="629"/>
  <c r="B37" i="629"/>
  <c r="A37" i="629"/>
  <c r="D36" i="629"/>
  <c r="B36" i="629"/>
  <c r="A36" i="629"/>
  <c r="D35" i="629"/>
  <c r="B35" i="629"/>
  <c r="A35" i="629"/>
  <c r="E34" i="629"/>
  <c r="D34" i="629"/>
  <c r="B34" i="629"/>
  <c r="A34" i="629"/>
  <c r="A32" i="629"/>
  <c r="A30" i="629"/>
  <c r="D29" i="629"/>
  <c r="H29" i="629" s="1"/>
  <c r="B29" i="629"/>
  <c r="A29" i="629"/>
  <c r="D28" i="629"/>
  <c r="B28" i="629"/>
  <c r="A28" i="629"/>
  <c r="D27" i="629"/>
  <c r="H27" i="629" s="1"/>
  <c r="B27" i="629"/>
  <c r="A27" i="629"/>
  <c r="H26" i="629"/>
  <c r="E26" i="629"/>
  <c r="B26" i="629"/>
  <c r="A26" i="629"/>
  <c r="B25" i="629"/>
  <c r="A25" i="629"/>
  <c r="B24" i="629"/>
  <c r="A24" i="629"/>
  <c r="D23" i="629"/>
  <c r="B23" i="629"/>
  <c r="A23" i="629"/>
  <c r="E22" i="629"/>
  <c r="D22" i="629"/>
  <c r="B20" i="629"/>
  <c r="G17" i="629"/>
  <c r="G13" i="629"/>
  <c r="B12" i="629"/>
  <c r="A12" i="629"/>
  <c r="A10" i="629"/>
  <c r="B8" i="629"/>
  <c r="A8" i="629"/>
  <c r="B7" i="629"/>
  <c r="A7" i="629"/>
  <c r="B6" i="629"/>
  <c r="A6" i="629"/>
  <c r="E5" i="629"/>
  <c r="B5" i="629"/>
  <c r="A5" i="629"/>
  <c r="B4" i="629"/>
  <c r="A4" i="629"/>
  <c r="A3" i="629"/>
  <c r="A1" i="629"/>
  <c r="A131" i="628"/>
  <c r="A130" i="628"/>
  <c r="A129" i="628"/>
  <c r="A128" i="628"/>
  <c r="B127" i="628"/>
  <c r="A127" i="628"/>
  <c r="A126" i="628"/>
  <c r="A125" i="628"/>
  <c r="A124" i="628"/>
  <c r="A123" i="628"/>
  <c r="A122" i="628"/>
  <c r="E121" i="628"/>
  <c r="A121" i="628"/>
  <c r="A119" i="628"/>
  <c r="A117" i="628"/>
  <c r="A116" i="628"/>
  <c r="B115" i="628"/>
  <c r="A115" i="628"/>
  <c r="C114" i="628"/>
  <c r="B114" i="628"/>
  <c r="A114" i="628"/>
  <c r="C113" i="628"/>
  <c r="B113" i="628"/>
  <c r="A113" i="628"/>
  <c r="D112" i="628"/>
  <c r="C112" i="628"/>
  <c r="B112" i="628"/>
  <c r="A112" i="628"/>
  <c r="B111" i="628"/>
  <c r="A111" i="628"/>
  <c r="B110" i="628"/>
  <c r="A110" i="628"/>
  <c r="C109" i="628"/>
  <c r="B109" i="628"/>
  <c r="A109" i="628"/>
  <c r="A107" i="628"/>
  <c r="A105" i="628"/>
  <c r="E104" i="628"/>
  <c r="B104" i="628"/>
  <c r="A104" i="628"/>
  <c r="B103" i="628"/>
  <c r="A103" i="628"/>
  <c r="D102" i="628"/>
  <c r="E102" i="628" s="1"/>
  <c r="B102" i="628"/>
  <c r="A102" i="628"/>
  <c r="B101" i="628"/>
  <c r="A101" i="628"/>
  <c r="B100" i="628"/>
  <c r="A100" i="628"/>
  <c r="E99" i="628"/>
  <c r="D99" i="628"/>
  <c r="B99" i="628"/>
  <c r="A99" i="628"/>
  <c r="A97" i="628"/>
  <c r="A95" i="628"/>
  <c r="B94" i="628"/>
  <c r="A94" i="628"/>
  <c r="B93" i="628"/>
  <c r="A93" i="628"/>
  <c r="B92" i="628"/>
  <c r="A92" i="628"/>
  <c r="E91" i="628"/>
  <c r="D91" i="628"/>
  <c r="B91" i="628"/>
  <c r="A91" i="628"/>
  <c r="A89" i="628"/>
  <c r="D88" i="628"/>
  <c r="B88" i="628"/>
  <c r="A88" i="628"/>
  <c r="E87" i="628"/>
  <c r="D87" i="628"/>
  <c r="B87" i="628"/>
  <c r="A87" i="628"/>
  <c r="A85" i="628"/>
  <c r="D84" i="628"/>
  <c r="B84" i="628"/>
  <c r="A84" i="628"/>
  <c r="E83" i="628"/>
  <c r="D83" i="628"/>
  <c r="B83" i="628"/>
  <c r="A83" i="628"/>
  <c r="A81" i="628"/>
  <c r="B80" i="628"/>
  <c r="A80" i="628"/>
  <c r="B79" i="628"/>
  <c r="A79" i="628"/>
  <c r="B78" i="628"/>
  <c r="A78" i="628"/>
  <c r="B77" i="628"/>
  <c r="A77" i="628"/>
  <c r="B76" i="628"/>
  <c r="A76" i="628"/>
  <c r="B75" i="628"/>
  <c r="A75" i="628"/>
  <c r="E74" i="628"/>
  <c r="D74" i="628"/>
  <c r="B74" i="628"/>
  <c r="A74" i="628"/>
  <c r="A72" i="628"/>
  <c r="A70" i="628"/>
  <c r="B69" i="628"/>
  <c r="A69" i="628"/>
  <c r="B68" i="628"/>
  <c r="A68" i="628"/>
  <c r="B67" i="628"/>
  <c r="A67" i="628"/>
  <c r="B66" i="628"/>
  <c r="A66" i="628"/>
  <c r="B65" i="628"/>
  <c r="A65" i="628"/>
  <c r="B64" i="628"/>
  <c r="A64" i="628"/>
  <c r="B63" i="628"/>
  <c r="A63" i="628"/>
  <c r="E62" i="628"/>
  <c r="D62" i="628"/>
  <c r="B62" i="628"/>
  <c r="A62" i="628"/>
  <c r="A60" i="628"/>
  <c r="A58" i="628"/>
  <c r="B57" i="628"/>
  <c r="A57" i="628"/>
  <c r="B56" i="628"/>
  <c r="A56" i="628"/>
  <c r="B55" i="628"/>
  <c r="A55" i="628"/>
  <c r="E54" i="628"/>
  <c r="B54" i="628"/>
  <c r="A54" i="628"/>
  <c r="A52" i="628"/>
  <c r="B51" i="628"/>
  <c r="A51" i="628"/>
  <c r="B50" i="628"/>
  <c r="A50" i="628"/>
  <c r="B49" i="628"/>
  <c r="A49" i="628"/>
  <c r="B48" i="628"/>
  <c r="A48" i="628"/>
  <c r="B47" i="628"/>
  <c r="A47" i="628"/>
  <c r="B46" i="628"/>
  <c r="A46" i="628"/>
  <c r="B45" i="628"/>
  <c r="A45" i="628"/>
  <c r="B44" i="628"/>
  <c r="A44" i="628"/>
  <c r="E43" i="628"/>
  <c r="D43" i="628"/>
  <c r="B43" i="628"/>
  <c r="A43" i="628"/>
  <c r="A41" i="628"/>
  <c r="B40" i="628"/>
  <c r="A40" i="628"/>
  <c r="B39" i="628"/>
  <c r="B38" i="628"/>
  <c r="A38" i="628"/>
  <c r="B37" i="628"/>
  <c r="A37" i="628"/>
  <c r="E36" i="628"/>
  <c r="D36" i="628"/>
  <c r="B36" i="628"/>
  <c r="A36" i="628"/>
  <c r="A34" i="628"/>
  <c r="D33" i="628"/>
  <c r="B33" i="628"/>
  <c r="A33" i="628"/>
  <c r="D32" i="628"/>
  <c r="B32" i="628"/>
  <c r="A32" i="628"/>
  <c r="D31" i="628"/>
  <c r="B31" i="628"/>
  <c r="A31" i="628"/>
  <c r="D30" i="628"/>
  <c r="B30" i="628"/>
  <c r="A30" i="628"/>
  <c r="D29" i="628"/>
  <c r="B29" i="628"/>
  <c r="A29" i="628"/>
  <c r="D28" i="628"/>
  <c r="B28" i="628"/>
  <c r="A28" i="628"/>
  <c r="D27" i="628"/>
  <c r="B27" i="628"/>
  <c r="A27" i="628"/>
  <c r="D26" i="628"/>
  <c r="B26" i="628"/>
  <c r="A26" i="628"/>
  <c r="E25" i="628"/>
  <c r="D25" i="628"/>
  <c r="B25" i="628"/>
  <c r="A25" i="628"/>
  <c r="A23" i="628"/>
  <c r="A21" i="628"/>
  <c r="D20" i="628"/>
  <c r="B20" i="628"/>
  <c r="A20" i="628"/>
  <c r="B19" i="628"/>
  <c r="A19" i="628"/>
  <c r="D18" i="628"/>
  <c r="B18" i="628"/>
  <c r="A18" i="628"/>
  <c r="B17" i="628"/>
  <c r="A17" i="628"/>
  <c r="B16" i="628"/>
  <c r="A16" i="628"/>
  <c r="B15" i="628"/>
  <c r="A15" i="628"/>
  <c r="B14" i="628"/>
  <c r="A14" i="628"/>
  <c r="B13" i="628"/>
  <c r="A13" i="628"/>
  <c r="E12" i="628"/>
  <c r="D12" i="628"/>
  <c r="B12" i="628"/>
  <c r="A12" i="628"/>
  <c r="A10" i="628"/>
  <c r="B8" i="628"/>
  <c r="A8" i="628"/>
  <c r="B7" i="628"/>
  <c r="A7" i="628"/>
  <c r="E88" i="628"/>
  <c r="E89" i="628" s="1"/>
  <c r="E94" i="628" s="1"/>
  <c r="B6" i="628"/>
  <c r="A6" i="628"/>
  <c r="E5" i="628"/>
  <c r="B5" i="628"/>
  <c r="A5" i="628"/>
  <c r="B4" i="628"/>
  <c r="A4" i="628"/>
  <c r="A3" i="628"/>
  <c r="A1" i="628"/>
  <c r="A140" i="627"/>
  <c r="A139" i="627"/>
  <c r="A138" i="627"/>
  <c r="A137" i="627"/>
  <c r="B136" i="627"/>
  <c r="A136" i="627"/>
  <c r="A135" i="627"/>
  <c r="A134" i="627"/>
  <c r="A133" i="627"/>
  <c r="A132" i="627"/>
  <c r="A131" i="627"/>
  <c r="E130" i="627"/>
  <c r="A130" i="627"/>
  <c r="A128" i="627"/>
  <c r="A126" i="627"/>
  <c r="A125" i="627"/>
  <c r="B124" i="627"/>
  <c r="A124" i="627"/>
  <c r="C123" i="627"/>
  <c r="B123" i="627"/>
  <c r="A123" i="627"/>
  <c r="C122" i="627"/>
  <c r="B122" i="627"/>
  <c r="A122" i="627"/>
  <c r="D121" i="627"/>
  <c r="C121" i="627"/>
  <c r="B121" i="627"/>
  <c r="A121" i="627"/>
  <c r="B120" i="627"/>
  <c r="A120" i="627"/>
  <c r="B119" i="627"/>
  <c r="A119" i="627"/>
  <c r="E118" i="627"/>
  <c r="C118" i="627"/>
  <c r="B118" i="627"/>
  <c r="A118" i="627"/>
  <c r="A116" i="627"/>
  <c r="A114" i="627"/>
  <c r="B113" i="627"/>
  <c r="A113" i="627"/>
  <c r="B112" i="627"/>
  <c r="A112" i="627"/>
  <c r="B111" i="627"/>
  <c r="A111" i="627"/>
  <c r="B110" i="627"/>
  <c r="A110" i="627"/>
  <c r="B109" i="627"/>
  <c r="A109" i="627"/>
  <c r="E108" i="627"/>
  <c r="D108" i="627"/>
  <c r="B108" i="627"/>
  <c r="A108" i="627"/>
  <c r="A106" i="627"/>
  <c r="A104" i="627"/>
  <c r="B103" i="627"/>
  <c r="A103" i="627"/>
  <c r="B102" i="627"/>
  <c r="A102" i="627"/>
  <c r="B101" i="627"/>
  <c r="A101" i="627"/>
  <c r="E100" i="627"/>
  <c r="D100" i="627"/>
  <c r="B100" i="627"/>
  <c r="A100" i="627"/>
  <c r="A98" i="627"/>
  <c r="D97" i="627"/>
  <c r="B97" i="627"/>
  <c r="A97" i="627"/>
  <c r="E96" i="627"/>
  <c r="D96" i="627"/>
  <c r="B96" i="627"/>
  <c r="A96" i="627"/>
  <c r="E94" i="627"/>
  <c r="E102" i="627" s="1"/>
  <c r="A94" i="627"/>
  <c r="D93" i="627"/>
  <c r="B93" i="627"/>
  <c r="A93" i="627"/>
  <c r="E92" i="627"/>
  <c r="D92" i="627"/>
  <c r="B92" i="627"/>
  <c r="A92" i="627"/>
  <c r="A90" i="627"/>
  <c r="B89" i="627"/>
  <c r="A89" i="627"/>
  <c r="B88" i="627"/>
  <c r="A88" i="627"/>
  <c r="B87" i="627"/>
  <c r="A87" i="627"/>
  <c r="B86" i="627"/>
  <c r="A86" i="627"/>
  <c r="B85" i="627"/>
  <c r="A85" i="627"/>
  <c r="B84" i="627"/>
  <c r="A84" i="627"/>
  <c r="E83" i="627"/>
  <c r="D83" i="627"/>
  <c r="B83" i="627"/>
  <c r="A83" i="627"/>
  <c r="A81" i="627"/>
  <c r="A79" i="627"/>
  <c r="B78" i="627"/>
  <c r="A78" i="627"/>
  <c r="B77" i="627"/>
  <c r="A77" i="627"/>
  <c r="B76" i="627"/>
  <c r="A76" i="627"/>
  <c r="B75" i="627"/>
  <c r="A75" i="627"/>
  <c r="B74" i="627"/>
  <c r="A74" i="627"/>
  <c r="B73" i="627"/>
  <c r="A73" i="627"/>
  <c r="B72" i="627"/>
  <c r="A72" i="627"/>
  <c r="E71" i="627"/>
  <c r="D71" i="627"/>
  <c r="B71" i="627"/>
  <c r="A71" i="627"/>
  <c r="A69" i="627"/>
  <c r="A67" i="627"/>
  <c r="B66" i="627"/>
  <c r="A66" i="627"/>
  <c r="B65" i="627"/>
  <c r="A65" i="627"/>
  <c r="B64" i="627"/>
  <c r="A64" i="627"/>
  <c r="E63" i="627"/>
  <c r="B63" i="627"/>
  <c r="A63" i="627"/>
  <c r="A61" i="627"/>
  <c r="B60" i="627"/>
  <c r="A60" i="627"/>
  <c r="D59" i="627"/>
  <c r="B59" i="627"/>
  <c r="A59" i="627"/>
  <c r="B58" i="627"/>
  <c r="A58" i="627"/>
  <c r="B57" i="627"/>
  <c r="A57" i="627"/>
  <c r="B56" i="627"/>
  <c r="A56" i="627"/>
  <c r="B55" i="627"/>
  <c r="A55" i="627"/>
  <c r="B54" i="627"/>
  <c r="A54" i="627"/>
  <c r="B53" i="627"/>
  <c r="A53" i="627"/>
  <c r="E52" i="627"/>
  <c r="D52" i="627"/>
  <c r="B52" i="627"/>
  <c r="A52" i="627"/>
  <c r="A50" i="627"/>
  <c r="B49" i="627"/>
  <c r="A49" i="627"/>
  <c r="B48" i="627"/>
  <c r="B47" i="627"/>
  <c r="A47" i="627"/>
  <c r="B46" i="627"/>
  <c r="A46" i="627"/>
  <c r="E45" i="627"/>
  <c r="D45" i="627"/>
  <c r="B45" i="627"/>
  <c r="A45" i="627"/>
  <c r="A43" i="627"/>
  <c r="D42" i="627"/>
  <c r="B42" i="627"/>
  <c r="A42" i="627"/>
  <c r="D41" i="627"/>
  <c r="B41" i="627"/>
  <c r="A41" i="627"/>
  <c r="D40" i="627"/>
  <c r="B40" i="627"/>
  <c r="A40" i="627"/>
  <c r="D39" i="627"/>
  <c r="B39" i="627"/>
  <c r="A39" i="627"/>
  <c r="D38" i="627"/>
  <c r="B38" i="627"/>
  <c r="A38" i="627"/>
  <c r="D37" i="627"/>
  <c r="B37" i="627"/>
  <c r="A37" i="627"/>
  <c r="D36" i="627"/>
  <c r="B36" i="627"/>
  <c r="A36" i="627"/>
  <c r="D35" i="627"/>
  <c r="B35" i="627"/>
  <c r="A35" i="627"/>
  <c r="E34" i="627"/>
  <c r="D34" i="627"/>
  <c r="B34" i="627"/>
  <c r="A34" i="627"/>
  <c r="A32" i="627"/>
  <c r="A30" i="627"/>
  <c r="D29" i="627"/>
  <c r="B29" i="627"/>
  <c r="A29" i="627"/>
  <c r="D28" i="627"/>
  <c r="H28" i="627" s="1"/>
  <c r="B28" i="627"/>
  <c r="A28" i="627"/>
  <c r="D27" i="627"/>
  <c r="H27" i="627" s="1"/>
  <c r="B27" i="627"/>
  <c r="A27" i="627"/>
  <c r="H26" i="627"/>
  <c r="E26" i="627"/>
  <c r="B26" i="627"/>
  <c r="A26" i="627"/>
  <c r="D25" i="627"/>
  <c r="E25" i="627" s="1"/>
  <c r="B25" i="627"/>
  <c r="A25" i="627"/>
  <c r="B24" i="627"/>
  <c r="A24" i="627"/>
  <c r="D23" i="627"/>
  <c r="H23" i="627" s="1"/>
  <c r="B23" i="627"/>
  <c r="A23" i="627"/>
  <c r="E22" i="627"/>
  <c r="I22" i="627" s="1"/>
  <c r="D22" i="627"/>
  <c r="B20" i="627"/>
  <c r="G17" i="627"/>
  <c r="G13" i="627"/>
  <c r="B12" i="627"/>
  <c r="A12" i="627"/>
  <c r="A10" i="627"/>
  <c r="B8" i="627"/>
  <c r="A8" i="627"/>
  <c r="B7" i="627"/>
  <c r="A7" i="627"/>
  <c r="B6" i="627"/>
  <c r="A6" i="627"/>
  <c r="E5" i="627"/>
  <c r="B5" i="627"/>
  <c r="A5" i="627"/>
  <c r="C124" i="627"/>
  <c r="C125" i="627" s="1"/>
  <c r="B4" i="627"/>
  <c r="A4" i="627"/>
  <c r="A3" i="627"/>
  <c r="A1" i="627"/>
  <c r="A131" i="626"/>
  <c r="A130" i="626"/>
  <c r="A129" i="626"/>
  <c r="A128" i="626"/>
  <c r="B127" i="626"/>
  <c r="A127" i="626"/>
  <c r="A126" i="626"/>
  <c r="A125" i="626"/>
  <c r="A124" i="626"/>
  <c r="A123" i="626"/>
  <c r="A122" i="626"/>
  <c r="E121" i="626"/>
  <c r="A121" i="626"/>
  <c r="A119" i="626"/>
  <c r="A117" i="626"/>
  <c r="A116" i="626"/>
  <c r="B115" i="626"/>
  <c r="A115" i="626"/>
  <c r="C114" i="626"/>
  <c r="B114" i="626"/>
  <c r="A114" i="626"/>
  <c r="C113" i="626"/>
  <c r="B113" i="626"/>
  <c r="A113" i="626"/>
  <c r="D112" i="626"/>
  <c r="C112" i="626"/>
  <c r="B112" i="626"/>
  <c r="A112" i="626"/>
  <c r="B111" i="626"/>
  <c r="A111" i="626"/>
  <c r="B110" i="626"/>
  <c r="A110" i="626"/>
  <c r="C109" i="626"/>
  <c r="B109" i="626"/>
  <c r="A109" i="626"/>
  <c r="A107" i="626"/>
  <c r="A105" i="626"/>
  <c r="E104" i="626"/>
  <c r="B104" i="626"/>
  <c r="A104" i="626"/>
  <c r="D103" i="626"/>
  <c r="E103" i="626" s="1"/>
  <c r="B103" i="626"/>
  <c r="A103" i="626"/>
  <c r="D102" i="626"/>
  <c r="E102" i="626" s="1"/>
  <c r="B102" i="626"/>
  <c r="A102" i="626"/>
  <c r="D101" i="626"/>
  <c r="E101" i="626" s="1"/>
  <c r="B101" i="626"/>
  <c r="A101" i="626"/>
  <c r="B100" i="626"/>
  <c r="A100" i="626"/>
  <c r="E99" i="626"/>
  <c r="D99" i="626"/>
  <c r="B99" i="626"/>
  <c r="A99" i="626"/>
  <c r="A97" i="626"/>
  <c r="A95" i="626"/>
  <c r="B94" i="626"/>
  <c r="A94" i="626"/>
  <c r="B93" i="626"/>
  <c r="A93" i="626"/>
  <c r="B92" i="626"/>
  <c r="A92" i="626"/>
  <c r="E91" i="626"/>
  <c r="D91" i="626"/>
  <c r="B91" i="626"/>
  <c r="A91" i="626"/>
  <c r="A89" i="626"/>
  <c r="D88" i="626"/>
  <c r="B88" i="626"/>
  <c r="A88" i="626"/>
  <c r="E87" i="626"/>
  <c r="D87" i="626"/>
  <c r="B87" i="626"/>
  <c r="A87" i="626"/>
  <c r="A85" i="626"/>
  <c r="B84" i="626"/>
  <c r="A84" i="626"/>
  <c r="E83" i="626"/>
  <c r="D83" i="626"/>
  <c r="B83" i="626"/>
  <c r="A83" i="626"/>
  <c r="A81" i="626"/>
  <c r="B80" i="626"/>
  <c r="A80" i="626"/>
  <c r="B79" i="626"/>
  <c r="A79" i="626"/>
  <c r="B78" i="626"/>
  <c r="A78" i="626"/>
  <c r="B77" i="626"/>
  <c r="A77" i="626"/>
  <c r="B76" i="626"/>
  <c r="A76" i="626"/>
  <c r="B75" i="626"/>
  <c r="A75" i="626"/>
  <c r="E74" i="626"/>
  <c r="D74" i="626"/>
  <c r="B74" i="626"/>
  <c r="A74" i="626"/>
  <c r="A72" i="626"/>
  <c r="A70" i="626"/>
  <c r="B69" i="626"/>
  <c r="A69" i="626"/>
  <c r="B68" i="626"/>
  <c r="A68" i="626"/>
  <c r="B67" i="626"/>
  <c r="A67" i="626"/>
  <c r="B66" i="626"/>
  <c r="A66" i="626"/>
  <c r="B65" i="626"/>
  <c r="A65" i="626"/>
  <c r="B64" i="626"/>
  <c r="A64" i="626"/>
  <c r="B63" i="626"/>
  <c r="A63" i="626"/>
  <c r="E62" i="626"/>
  <c r="D62" i="626"/>
  <c r="B62" i="626"/>
  <c r="A62" i="626"/>
  <c r="A60" i="626"/>
  <c r="A58" i="626"/>
  <c r="B57" i="626"/>
  <c r="A57" i="626"/>
  <c r="B56" i="626"/>
  <c r="A56" i="626"/>
  <c r="B55" i="626"/>
  <c r="A55" i="626"/>
  <c r="E54" i="626"/>
  <c r="B54" i="626"/>
  <c r="A54" i="626"/>
  <c r="A52" i="626"/>
  <c r="B51" i="626"/>
  <c r="A51" i="626"/>
  <c r="B50" i="626"/>
  <c r="A50" i="626"/>
  <c r="B49" i="626"/>
  <c r="A49" i="626"/>
  <c r="B48" i="626"/>
  <c r="A48" i="626"/>
  <c r="B47" i="626"/>
  <c r="A47" i="626"/>
  <c r="B46" i="626"/>
  <c r="A46" i="626"/>
  <c r="B45" i="626"/>
  <c r="A45" i="626"/>
  <c r="B44" i="626"/>
  <c r="A44" i="626"/>
  <c r="E43" i="626"/>
  <c r="D43" i="626"/>
  <c r="B43" i="626"/>
  <c r="A43" i="626"/>
  <c r="A41" i="626"/>
  <c r="B40" i="626"/>
  <c r="A40" i="626"/>
  <c r="B39" i="626"/>
  <c r="B38" i="626"/>
  <c r="A38" i="626"/>
  <c r="B37" i="626"/>
  <c r="A37" i="626"/>
  <c r="E36" i="626"/>
  <c r="D36" i="626"/>
  <c r="B36" i="626"/>
  <c r="A36" i="626"/>
  <c r="A34" i="626"/>
  <c r="D33" i="626"/>
  <c r="B33" i="626"/>
  <c r="A33" i="626"/>
  <c r="D32" i="626"/>
  <c r="B32" i="626"/>
  <c r="A32" i="626"/>
  <c r="D31" i="626"/>
  <c r="B31" i="626"/>
  <c r="A31" i="626"/>
  <c r="D30" i="626"/>
  <c r="B30" i="626"/>
  <c r="A30" i="626"/>
  <c r="D29" i="626"/>
  <c r="B29" i="626"/>
  <c r="A29" i="626"/>
  <c r="D28" i="626"/>
  <c r="B28" i="626"/>
  <c r="A28" i="626"/>
  <c r="D27" i="626"/>
  <c r="B27" i="626"/>
  <c r="A27" i="626"/>
  <c r="D26" i="626"/>
  <c r="B26" i="626"/>
  <c r="A26" i="626"/>
  <c r="E25" i="626"/>
  <c r="D25" i="626"/>
  <c r="B25" i="626"/>
  <c r="A25" i="626"/>
  <c r="A23" i="626"/>
  <c r="A21" i="626"/>
  <c r="B20" i="626"/>
  <c r="A20" i="626"/>
  <c r="B19" i="626"/>
  <c r="A19" i="626"/>
  <c r="B18" i="626"/>
  <c r="A18" i="626"/>
  <c r="B17" i="626"/>
  <c r="A17" i="626"/>
  <c r="B16" i="626"/>
  <c r="A16" i="626"/>
  <c r="B15" i="626"/>
  <c r="A15" i="626"/>
  <c r="B14" i="626"/>
  <c r="A14" i="626"/>
  <c r="B13" i="626"/>
  <c r="A13" i="626"/>
  <c r="E12" i="626"/>
  <c r="D12" i="626"/>
  <c r="B12" i="626"/>
  <c r="A12" i="626"/>
  <c r="A10" i="626"/>
  <c r="B8" i="626"/>
  <c r="A8" i="626"/>
  <c r="B7" i="626"/>
  <c r="A7" i="626"/>
  <c r="E88" i="626"/>
  <c r="E89" i="626" s="1"/>
  <c r="E94" i="626" s="1"/>
  <c r="B6" i="626"/>
  <c r="A6" i="626"/>
  <c r="E5" i="626"/>
  <c r="B5" i="626"/>
  <c r="A5" i="626"/>
  <c r="B4" i="626"/>
  <c r="A4" i="626"/>
  <c r="A3" i="626"/>
  <c r="A1" i="626"/>
  <c r="A140" i="625"/>
  <c r="A139" i="625"/>
  <c r="A138" i="625"/>
  <c r="A137" i="625"/>
  <c r="B136" i="625"/>
  <c r="A136" i="625"/>
  <c r="A135" i="625"/>
  <c r="A134" i="625"/>
  <c r="A133" i="625"/>
  <c r="A132" i="625"/>
  <c r="A131" i="625"/>
  <c r="E130" i="625"/>
  <c r="A130" i="625"/>
  <c r="A128" i="625"/>
  <c r="A126" i="625"/>
  <c r="A125" i="625"/>
  <c r="B124" i="625"/>
  <c r="A124" i="625"/>
  <c r="C123" i="625"/>
  <c r="B123" i="625"/>
  <c r="A123" i="625"/>
  <c r="C122" i="625"/>
  <c r="B122" i="625"/>
  <c r="A122" i="625"/>
  <c r="D121" i="625"/>
  <c r="C121" i="625"/>
  <c r="B121" i="625"/>
  <c r="A121" i="625"/>
  <c r="B120" i="625"/>
  <c r="A120" i="625"/>
  <c r="B119" i="625"/>
  <c r="A119" i="625"/>
  <c r="E118" i="625"/>
  <c r="C118" i="625"/>
  <c r="B118" i="625"/>
  <c r="A118" i="625"/>
  <c r="A116" i="625"/>
  <c r="A114" i="625"/>
  <c r="B113" i="625"/>
  <c r="A113" i="625"/>
  <c r="B112" i="625"/>
  <c r="A112" i="625"/>
  <c r="B111" i="625"/>
  <c r="A111" i="625"/>
  <c r="B110" i="625"/>
  <c r="A110" i="625"/>
  <c r="B109" i="625"/>
  <c r="A109" i="625"/>
  <c r="E108" i="625"/>
  <c r="D108" i="625"/>
  <c r="B108" i="625"/>
  <c r="A108" i="625"/>
  <c r="A106" i="625"/>
  <c r="A104" i="625"/>
  <c r="B103" i="625"/>
  <c r="A103" i="625"/>
  <c r="B102" i="625"/>
  <c r="A102" i="625"/>
  <c r="B101" i="625"/>
  <c r="A101" i="625"/>
  <c r="E100" i="625"/>
  <c r="D100" i="625"/>
  <c r="B100" i="625"/>
  <c r="A100" i="625"/>
  <c r="A98" i="625"/>
  <c r="D97" i="625"/>
  <c r="B97" i="625"/>
  <c r="A97" i="625"/>
  <c r="E96" i="625"/>
  <c r="D96" i="625"/>
  <c r="B96" i="625"/>
  <c r="A96" i="625"/>
  <c r="E94" i="625"/>
  <c r="E102" i="625" s="1"/>
  <c r="A94" i="625"/>
  <c r="D93" i="625"/>
  <c r="B93" i="625"/>
  <c r="A93" i="625"/>
  <c r="E92" i="625"/>
  <c r="D92" i="625"/>
  <c r="B92" i="625"/>
  <c r="A92" i="625"/>
  <c r="A90" i="625"/>
  <c r="B89" i="625"/>
  <c r="A89" i="625"/>
  <c r="B88" i="625"/>
  <c r="A88" i="625"/>
  <c r="B87" i="625"/>
  <c r="A87" i="625"/>
  <c r="B86" i="625"/>
  <c r="A86" i="625"/>
  <c r="B85" i="625"/>
  <c r="A85" i="625"/>
  <c r="B84" i="625"/>
  <c r="A84" i="625"/>
  <c r="E83" i="625"/>
  <c r="D83" i="625"/>
  <c r="B83" i="625"/>
  <c r="A83" i="625"/>
  <c r="A81" i="625"/>
  <c r="A79" i="625"/>
  <c r="B78" i="625"/>
  <c r="A78" i="625"/>
  <c r="B77" i="625"/>
  <c r="A77" i="625"/>
  <c r="B76" i="625"/>
  <c r="A76" i="625"/>
  <c r="B75" i="625"/>
  <c r="A75" i="625"/>
  <c r="B74" i="625"/>
  <c r="A74" i="625"/>
  <c r="B73" i="625"/>
  <c r="A73" i="625"/>
  <c r="B72" i="625"/>
  <c r="A72" i="625"/>
  <c r="E71" i="625"/>
  <c r="D71" i="625"/>
  <c r="B71" i="625"/>
  <c r="A71" i="625"/>
  <c r="A69" i="625"/>
  <c r="A67" i="625"/>
  <c r="B66" i="625"/>
  <c r="A66" i="625"/>
  <c r="B65" i="625"/>
  <c r="A65" i="625"/>
  <c r="B64" i="625"/>
  <c r="A64" i="625"/>
  <c r="E63" i="625"/>
  <c r="B63" i="625"/>
  <c r="A63" i="625"/>
  <c r="A61" i="625"/>
  <c r="B60" i="625"/>
  <c r="A60" i="625"/>
  <c r="D59" i="625"/>
  <c r="B59" i="625"/>
  <c r="A59" i="625"/>
  <c r="B58" i="625"/>
  <c r="A58" i="625"/>
  <c r="B57" i="625"/>
  <c r="A57" i="625"/>
  <c r="B56" i="625"/>
  <c r="A56" i="625"/>
  <c r="B55" i="625"/>
  <c r="A55" i="625"/>
  <c r="B54" i="625"/>
  <c r="A54" i="625"/>
  <c r="B53" i="625"/>
  <c r="A53" i="625"/>
  <c r="E52" i="625"/>
  <c r="D52" i="625"/>
  <c r="B52" i="625"/>
  <c r="A52" i="625"/>
  <c r="A50" i="625"/>
  <c r="B49" i="625"/>
  <c r="A49" i="625"/>
  <c r="B48" i="625"/>
  <c r="B47" i="625"/>
  <c r="A47" i="625"/>
  <c r="B46" i="625"/>
  <c r="A46" i="625"/>
  <c r="E45" i="625"/>
  <c r="D45" i="625"/>
  <c r="B45" i="625"/>
  <c r="A45" i="625"/>
  <c r="A43" i="625"/>
  <c r="D42" i="625"/>
  <c r="B42" i="625"/>
  <c r="A42" i="625"/>
  <c r="D41" i="625"/>
  <c r="B41" i="625"/>
  <c r="A41" i="625"/>
  <c r="D40" i="625"/>
  <c r="B40" i="625"/>
  <c r="A40" i="625"/>
  <c r="D39" i="625"/>
  <c r="B39" i="625"/>
  <c r="A39" i="625"/>
  <c r="D38" i="625"/>
  <c r="B38" i="625"/>
  <c r="A38" i="625"/>
  <c r="D37" i="625"/>
  <c r="B37" i="625"/>
  <c r="A37" i="625"/>
  <c r="D36" i="625"/>
  <c r="B36" i="625"/>
  <c r="A36" i="625"/>
  <c r="D35" i="625"/>
  <c r="B35" i="625"/>
  <c r="A35" i="625"/>
  <c r="E34" i="625"/>
  <c r="D34" i="625"/>
  <c r="B34" i="625"/>
  <c r="A34" i="625"/>
  <c r="A32" i="625"/>
  <c r="A30" i="625"/>
  <c r="D29" i="625"/>
  <c r="H29" i="625" s="1"/>
  <c r="B29" i="625"/>
  <c r="A29" i="625"/>
  <c r="D28" i="625"/>
  <c r="H28" i="625" s="1"/>
  <c r="B28" i="625"/>
  <c r="A28" i="625"/>
  <c r="D27" i="625"/>
  <c r="H27" i="625" s="1"/>
  <c r="B27" i="625"/>
  <c r="A27" i="625"/>
  <c r="H26" i="625"/>
  <c r="E26" i="625"/>
  <c r="B26" i="625"/>
  <c r="A26" i="625"/>
  <c r="B25" i="625"/>
  <c r="A25" i="625"/>
  <c r="B24" i="625"/>
  <c r="A24" i="625"/>
  <c r="D23" i="625"/>
  <c r="H23" i="625" s="1"/>
  <c r="B23" i="625"/>
  <c r="A23" i="625"/>
  <c r="E22" i="625"/>
  <c r="I22" i="625" s="1"/>
  <c r="D22" i="625"/>
  <c r="B20" i="625"/>
  <c r="G17" i="625"/>
  <c r="G13" i="625"/>
  <c r="B12" i="625"/>
  <c r="A12" i="625"/>
  <c r="A10" i="625"/>
  <c r="B8" i="625"/>
  <c r="A8" i="625"/>
  <c r="B7" i="625"/>
  <c r="A7" i="625"/>
  <c r="B6" i="625"/>
  <c r="A6" i="625"/>
  <c r="E5" i="625"/>
  <c r="B5" i="625"/>
  <c r="A5" i="625"/>
  <c r="B4" i="625"/>
  <c r="A4" i="625"/>
  <c r="A3" i="625"/>
  <c r="A1" i="625"/>
  <c r="A131" i="624"/>
  <c r="A130" i="624"/>
  <c r="A129" i="624"/>
  <c r="A128" i="624"/>
  <c r="B127" i="624"/>
  <c r="A127" i="624"/>
  <c r="A126" i="624"/>
  <c r="A125" i="624"/>
  <c r="A124" i="624"/>
  <c r="A123" i="624"/>
  <c r="A122" i="624"/>
  <c r="E121" i="624"/>
  <c r="A121" i="624"/>
  <c r="A119" i="624"/>
  <c r="A117" i="624"/>
  <c r="A116" i="624"/>
  <c r="B115" i="624"/>
  <c r="A115" i="624"/>
  <c r="C114" i="624"/>
  <c r="B114" i="624"/>
  <c r="A114" i="624"/>
  <c r="C113" i="624"/>
  <c r="B113" i="624"/>
  <c r="A113" i="624"/>
  <c r="D112" i="624"/>
  <c r="C112" i="624"/>
  <c r="B112" i="624"/>
  <c r="A112" i="624"/>
  <c r="B111" i="624"/>
  <c r="A111" i="624"/>
  <c r="B110" i="624"/>
  <c r="A110" i="624"/>
  <c r="C109" i="624"/>
  <c r="B109" i="624"/>
  <c r="A109" i="624"/>
  <c r="A107" i="624"/>
  <c r="A105" i="624"/>
  <c r="E104" i="624"/>
  <c r="B104" i="624"/>
  <c r="A104" i="624"/>
  <c r="D103" i="624"/>
  <c r="E103" i="624" s="1"/>
  <c r="B103" i="624"/>
  <c r="A103" i="624"/>
  <c r="D102" i="624"/>
  <c r="E102" i="624" s="1"/>
  <c r="B102" i="624"/>
  <c r="A102" i="624"/>
  <c r="D101" i="624"/>
  <c r="E101" i="624" s="1"/>
  <c r="B101" i="624"/>
  <c r="A101" i="624"/>
  <c r="B100" i="624"/>
  <c r="A100" i="624"/>
  <c r="E99" i="624"/>
  <c r="D99" i="624"/>
  <c r="B99" i="624"/>
  <c r="A99" i="624"/>
  <c r="A97" i="624"/>
  <c r="A95" i="624"/>
  <c r="B94" i="624"/>
  <c r="A94" i="624"/>
  <c r="B93" i="624"/>
  <c r="A93" i="624"/>
  <c r="B92" i="624"/>
  <c r="A92" i="624"/>
  <c r="E91" i="624"/>
  <c r="D91" i="624"/>
  <c r="B91" i="624"/>
  <c r="A91" i="624"/>
  <c r="A89" i="624"/>
  <c r="D88" i="624"/>
  <c r="B88" i="624"/>
  <c r="A88" i="624"/>
  <c r="E87" i="624"/>
  <c r="D87" i="624"/>
  <c r="B87" i="624"/>
  <c r="A87" i="624"/>
  <c r="A85" i="624"/>
  <c r="B84" i="624"/>
  <c r="A84" i="624"/>
  <c r="E83" i="624"/>
  <c r="D83" i="624"/>
  <c r="B83" i="624"/>
  <c r="A83" i="624"/>
  <c r="A81" i="624"/>
  <c r="B80" i="624"/>
  <c r="A80" i="624"/>
  <c r="B79" i="624"/>
  <c r="A79" i="624"/>
  <c r="B78" i="624"/>
  <c r="A78" i="624"/>
  <c r="B77" i="624"/>
  <c r="A77" i="624"/>
  <c r="B76" i="624"/>
  <c r="A76" i="624"/>
  <c r="B75" i="624"/>
  <c r="A75" i="624"/>
  <c r="E74" i="624"/>
  <c r="D74" i="624"/>
  <c r="B74" i="624"/>
  <c r="A74" i="624"/>
  <c r="A72" i="624"/>
  <c r="A70" i="624"/>
  <c r="B69" i="624"/>
  <c r="A69" i="624"/>
  <c r="B68" i="624"/>
  <c r="A68" i="624"/>
  <c r="B67" i="624"/>
  <c r="A67" i="624"/>
  <c r="B66" i="624"/>
  <c r="A66" i="624"/>
  <c r="B65" i="624"/>
  <c r="A65" i="624"/>
  <c r="B64" i="624"/>
  <c r="A64" i="624"/>
  <c r="B63" i="624"/>
  <c r="A63" i="624"/>
  <c r="E62" i="624"/>
  <c r="D62" i="624"/>
  <c r="B62" i="624"/>
  <c r="A62" i="624"/>
  <c r="A60" i="624"/>
  <c r="A58" i="624"/>
  <c r="B57" i="624"/>
  <c r="A57" i="624"/>
  <c r="B56" i="624"/>
  <c r="A56" i="624"/>
  <c r="B55" i="624"/>
  <c r="A55" i="624"/>
  <c r="E54" i="624"/>
  <c r="B54" i="624"/>
  <c r="A54" i="624"/>
  <c r="A52" i="624"/>
  <c r="B51" i="624"/>
  <c r="A51" i="624"/>
  <c r="B50" i="624"/>
  <c r="A50" i="624"/>
  <c r="B49" i="624"/>
  <c r="A49" i="624"/>
  <c r="B48" i="624"/>
  <c r="A48" i="624"/>
  <c r="B47" i="624"/>
  <c r="A47" i="624"/>
  <c r="B46" i="624"/>
  <c r="A46" i="624"/>
  <c r="B45" i="624"/>
  <c r="A45" i="624"/>
  <c r="B44" i="624"/>
  <c r="A44" i="624"/>
  <c r="E43" i="624"/>
  <c r="D43" i="624"/>
  <c r="B43" i="624"/>
  <c r="A43" i="624"/>
  <c r="A41" i="624"/>
  <c r="B40" i="624"/>
  <c r="A40" i="624"/>
  <c r="B39" i="624"/>
  <c r="B38" i="624"/>
  <c r="A38" i="624"/>
  <c r="B37" i="624"/>
  <c r="A37" i="624"/>
  <c r="E36" i="624"/>
  <c r="D36" i="624"/>
  <c r="B36" i="624"/>
  <c r="A36" i="624"/>
  <c r="A34" i="624"/>
  <c r="D33" i="624"/>
  <c r="B33" i="624"/>
  <c r="A33" i="624"/>
  <c r="D32" i="624"/>
  <c r="B32" i="624"/>
  <c r="A32" i="624"/>
  <c r="D31" i="624"/>
  <c r="B31" i="624"/>
  <c r="A31" i="624"/>
  <c r="D30" i="624"/>
  <c r="B30" i="624"/>
  <c r="A30" i="624"/>
  <c r="D29" i="624"/>
  <c r="B29" i="624"/>
  <c r="A29" i="624"/>
  <c r="D28" i="624"/>
  <c r="B28" i="624"/>
  <c r="A28" i="624"/>
  <c r="D27" i="624"/>
  <c r="B27" i="624"/>
  <c r="A27" i="624"/>
  <c r="D26" i="624"/>
  <c r="B26" i="624"/>
  <c r="A26" i="624"/>
  <c r="E25" i="624"/>
  <c r="D25" i="624"/>
  <c r="B25" i="624"/>
  <c r="A25" i="624"/>
  <c r="A23" i="624"/>
  <c r="A21" i="624"/>
  <c r="B20" i="624"/>
  <c r="A20" i="624"/>
  <c r="B19" i="624"/>
  <c r="A19" i="624"/>
  <c r="B18" i="624"/>
  <c r="A18" i="624"/>
  <c r="B17" i="624"/>
  <c r="A17" i="624"/>
  <c r="B16" i="624"/>
  <c r="A16" i="624"/>
  <c r="B15" i="624"/>
  <c r="A15" i="624"/>
  <c r="B14" i="624"/>
  <c r="A14" i="624"/>
  <c r="B13" i="624"/>
  <c r="A13" i="624"/>
  <c r="E12" i="624"/>
  <c r="D12" i="624"/>
  <c r="B12" i="624"/>
  <c r="A12" i="624"/>
  <c r="A10" i="624"/>
  <c r="B8" i="624"/>
  <c r="A8" i="624"/>
  <c r="B7" i="624"/>
  <c r="A7" i="624"/>
  <c r="E88" i="624"/>
  <c r="E89" i="624" s="1"/>
  <c r="E94" i="624" s="1"/>
  <c r="B6" i="624"/>
  <c r="A6" i="624"/>
  <c r="E5" i="624"/>
  <c r="B5" i="624"/>
  <c r="A5" i="624"/>
  <c r="B4" i="624"/>
  <c r="A4" i="624"/>
  <c r="A3" i="624"/>
  <c r="A1" i="624"/>
  <c r="A140" i="623"/>
  <c r="A139" i="623"/>
  <c r="A138" i="623"/>
  <c r="A137" i="623"/>
  <c r="B136" i="623"/>
  <c r="A136" i="623"/>
  <c r="A135" i="623"/>
  <c r="A134" i="623"/>
  <c r="A133" i="623"/>
  <c r="A132" i="623"/>
  <c r="A131" i="623"/>
  <c r="E130" i="623"/>
  <c r="A130" i="623"/>
  <c r="A128" i="623"/>
  <c r="A126" i="623"/>
  <c r="A125" i="623"/>
  <c r="B124" i="623"/>
  <c r="A124" i="623"/>
  <c r="C123" i="623"/>
  <c r="B123" i="623"/>
  <c r="A123" i="623"/>
  <c r="C122" i="623"/>
  <c r="B122" i="623"/>
  <c r="A122" i="623"/>
  <c r="D121" i="623"/>
  <c r="C121" i="623"/>
  <c r="B121" i="623"/>
  <c r="A121" i="623"/>
  <c r="B120" i="623"/>
  <c r="A120" i="623"/>
  <c r="B119" i="623"/>
  <c r="A119" i="623"/>
  <c r="E118" i="623"/>
  <c r="C118" i="623"/>
  <c r="B118" i="623"/>
  <c r="A118" i="623"/>
  <c r="A116" i="623"/>
  <c r="A114" i="623"/>
  <c r="B113" i="623"/>
  <c r="A113" i="623"/>
  <c r="B112" i="623"/>
  <c r="A112" i="623"/>
  <c r="B111" i="623"/>
  <c r="A111" i="623"/>
  <c r="B110" i="623"/>
  <c r="A110" i="623"/>
  <c r="B109" i="623"/>
  <c r="A109" i="623"/>
  <c r="E108" i="623"/>
  <c r="D108" i="623"/>
  <c r="B108" i="623"/>
  <c r="A108" i="623"/>
  <c r="A106" i="623"/>
  <c r="A104" i="623"/>
  <c r="B103" i="623"/>
  <c r="A103" i="623"/>
  <c r="B102" i="623"/>
  <c r="A102" i="623"/>
  <c r="B101" i="623"/>
  <c r="A101" i="623"/>
  <c r="E100" i="623"/>
  <c r="D100" i="623"/>
  <c r="B100" i="623"/>
  <c r="A100" i="623"/>
  <c r="A98" i="623"/>
  <c r="D97" i="623"/>
  <c r="B97" i="623"/>
  <c r="A97" i="623"/>
  <c r="E96" i="623"/>
  <c r="D96" i="623"/>
  <c r="B96" i="623"/>
  <c r="A96" i="623"/>
  <c r="E94" i="623"/>
  <c r="E102" i="623" s="1"/>
  <c r="A94" i="623"/>
  <c r="D93" i="623"/>
  <c r="B93" i="623"/>
  <c r="A93" i="623"/>
  <c r="E92" i="623"/>
  <c r="D92" i="623"/>
  <c r="B92" i="623"/>
  <c r="A92" i="623"/>
  <c r="A90" i="623"/>
  <c r="B89" i="623"/>
  <c r="A89" i="623"/>
  <c r="B88" i="623"/>
  <c r="A88" i="623"/>
  <c r="B87" i="623"/>
  <c r="A87" i="623"/>
  <c r="B86" i="623"/>
  <c r="A86" i="623"/>
  <c r="B85" i="623"/>
  <c r="A85" i="623"/>
  <c r="B84" i="623"/>
  <c r="A84" i="623"/>
  <c r="E83" i="623"/>
  <c r="D83" i="623"/>
  <c r="B83" i="623"/>
  <c r="A83" i="623"/>
  <c r="A81" i="623"/>
  <c r="A79" i="623"/>
  <c r="B78" i="623"/>
  <c r="A78" i="623"/>
  <c r="B77" i="623"/>
  <c r="A77" i="623"/>
  <c r="B76" i="623"/>
  <c r="A76" i="623"/>
  <c r="B75" i="623"/>
  <c r="A75" i="623"/>
  <c r="B74" i="623"/>
  <c r="A74" i="623"/>
  <c r="B73" i="623"/>
  <c r="A73" i="623"/>
  <c r="B72" i="623"/>
  <c r="A72" i="623"/>
  <c r="E71" i="623"/>
  <c r="D71" i="623"/>
  <c r="B71" i="623"/>
  <c r="A71" i="623"/>
  <c r="A69" i="623"/>
  <c r="A67" i="623"/>
  <c r="B66" i="623"/>
  <c r="A66" i="623"/>
  <c r="B65" i="623"/>
  <c r="A65" i="623"/>
  <c r="B64" i="623"/>
  <c r="A64" i="623"/>
  <c r="E63" i="623"/>
  <c r="B63" i="623"/>
  <c r="A63" i="623"/>
  <c r="A61" i="623"/>
  <c r="B60" i="623"/>
  <c r="A60" i="623"/>
  <c r="D59" i="623"/>
  <c r="B59" i="623"/>
  <c r="A59" i="623"/>
  <c r="B58" i="623"/>
  <c r="A58" i="623"/>
  <c r="B57" i="623"/>
  <c r="A57" i="623"/>
  <c r="B56" i="623"/>
  <c r="A56" i="623"/>
  <c r="B55" i="623"/>
  <c r="A55" i="623"/>
  <c r="B54" i="623"/>
  <c r="A54" i="623"/>
  <c r="B53" i="623"/>
  <c r="A53" i="623"/>
  <c r="E52" i="623"/>
  <c r="D52" i="623"/>
  <c r="B52" i="623"/>
  <c r="A52" i="623"/>
  <c r="A50" i="623"/>
  <c r="B49" i="623"/>
  <c r="A49" i="623"/>
  <c r="B48" i="623"/>
  <c r="B47" i="623"/>
  <c r="A47" i="623"/>
  <c r="B46" i="623"/>
  <c r="A46" i="623"/>
  <c r="E45" i="623"/>
  <c r="D45" i="623"/>
  <c r="B45" i="623"/>
  <c r="A45" i="623"/>
  <c r="A43" i="623"/>
  <c r="D42" i="623"/>
  <c r="B42" i="623"/>
  <c r="A42" i="623"/>
  <c r="D41" i="623"/>
  <c r="B41" i="623"/>
  <c r="A41" i="623"/>
  <c r="D40" i="623"/>
  <c r="B40" i="623"/>
  <c r="A40" i="623"/>
  <c r="D39" i="623"/>
  <c r="B39" i="623"/>
  <c r="A39" i="623"/>
  <c r="D38" i="623"/>
  <c r="B38" i="623"/>
  <c r="A38" i="623"/>
  <c r="D37" i="623"/>
  <c r="B37" i="623"/>
  <c r="A37" i="623"/>
  <c r="D36" i="623"/>
  <c r="B36" i="623"/>
  <c r="A36" i="623"/>
  <c r="D35" i="623"/>
  <c r="B35" i="623"/>
  <c r="A35" i="623"/>
  <c r="E34" i="623"/>
  <c r="D34" i="623"/>
  <c r="B34" i="623"/>
  <c r="A34" i="623"/>
  <c r="A32" i="623"/>
  <c r="A30" i="623"/>
  <c r="D29" i="623"/>
  <c r="H29" i="623" s="1"/>
  <c r="B29" i="623"/>
  <c r="A29" i="623"/>
  <c r="D28" i="623"/>
  <c r="H28" i="623" s="1"/>
  <c r="B28" i="623"/>
  <c r="A28" i="623"/>
  <c r="D27" i="623"/>
  <c r="H27" i="623" s="1"/>
  <c r="B27" i="623"/>
  <c r="A27" i="623"/>
  <c r="H26" i="623"/>
  <c r="E26" i="623"/>
  <c r="B26" i="623"/>
  <c r="A26" i="623"/>
  <c r="B25" i="623"/>
  <c r="A25" i="623"/>
  <c r="B24" i="623"/>
  <c r="A24" i="623"/>
  <c r="D23" i="623"/>
  <c r="H23" i="623" s="1"/>
  <c r="B23" i="623"/>
  <c r="A23" i="623"/>
  <c r="E22" i="623"/>
  <c r="D22" i="623"/>
  <c r="B20" i="623"/>
  <c r="G17" i="623"/>
  <c r="G13" i="623"/>
  <c r="B12" i="623"/>
  <c r="A12" i="623"/>
  <c r="A10" i="623"/>
  <c r="B8" i="623"/>
  <c r="A8" i="623"/>
  <c r="B7" i="623"/>
  <c r="A7" i="623"/>
  <c r="B6" i="623"/>
  <c r="A6" i="623"/>
  <c r="E5" i="623"/>
  <c r="B5" i="623"/>
  <c r="A5" i="623"/>
  <c r="B4" i="623"/>
  <c r="A4" i="623"/>
  <c r="A3" i="623"/>
  <c r="A1" i="623"/>
  <c r="A131" i="622"/>
  <c r="A130" i="622"/>
  <c r="A129" i="622"/>
  <c r="A128" i="622"/>
  <c r="B127" i="622"/>
  <c r="A127" i="622"/>
  <c r="A126" i="622"/>
  <c r="A125" i="622"/>
  <c r="A124" i="622"/>
  <c r="A123" i="622"/>
  <c r="A122" i="622"/>
  <c r="E121" i="622"/>
  <c r="A121" i="622"/>
  <c r="A119" i="622"/>
  <c r="A117" i="622"/>
  <c r="A116" i="622"/>
  <c r="B115" i="622"/>
  <c r="A115" i="622"/>
  <c r="C114" i="622"/>
  <c r="B114" i="622"/>
  <c r="A114" i="622"/>
  <c r="C113" i="622"/>
  <c r="B113" i="622"/>
  <c r="A113" i="622"/>
  <c r="D112" i="622"/>
  <c r="C112" i="622"/>
  <c r="B112" i="622"/>
  <c r="A112" i="622"/>
  <c r="B111" i="622"/>
  <c r="A111" i="622"/>
  <c r="B110" i="622"/>
  <c r="A110" i="622"/>
  <c r="C109" i="622"/>
  <c r="B109" i="622"/>
  <c r="A109" i="622"/>
  <c r="A107" i="622"/>
  <c r="A105" i="622"/>
  <c r="E104" i="622"/>
  <c r="B104" i="622"/>
  <c r="A104" i="622"/>
  <c r="D103" i="622"/>
  <c r="E103" i="622" s="1"/>
  <c r="B103" i="622"/>
  <c r="A103" i="622"/>
  <c r="D102" i="622"/>
  <c r="E102" i="622" s="1"/>
  <c r="B102" i="622"/>
  <c r="A102" i="622"/>
  <c r="D101" i="622"/>
  <c r="E101" i="622" s="1"/>
  <c r="B101" i="622"/>
  <c r="A101" i="622"/>
  <c r="B100" i="622"/>
  <c r="A100" i="622"/>
  <c r="E99" i="622"/>
  <c r="D99" i="622"/>
  <c r="B99" i="622"/>
  <c r="A99" i="622"/>
  <c r="A97" i="622"/>
  <c r="A95" i="622"/>
  <c r="B94" i="622"/>
  <c r="A94" i="622"/>
  <c r="B93" i="622"/>
  <c r="A93" i="622"/>
  <c r="B92" i="622"/>
  <c r="A92" i="622"/>
  <c r="E91" i="622"/>
  <c r="D91" i="622"/>
  <c r="B91" i="622"/>
  <c r="A91" i="622"/>
  <c r="A89" i="622"/>
  <c r="D88" i="622"/>
  <c r="B88" i="622"/>
  <c r="A88" i="622"/>
  <c r="E87" i="622"/>
  <c r="D87" i="622"/>
  <c r="B87" i="622"/>
  <c r="A87" i="622"/>
  <c r="A85" i="622"/>
  <c r="B84" i="622"/>
  <c r="A84" i="622"/>
  <c r="E83" i="622"/>
  <c r="D83" i="622"/>
  <c r="B83" i="622"/>
  <c r="A83" i="622"/>
  <c r="A81" i="622"/>
  <c r="B80" i="622"/>
  <c r="A80" i="622"/>
  <c r="B79" i="622"/>
  <c r="A79" i="622"/>
  <c r="B78" i="622"/>
  <c r="A78" i="622"/>
  <c r="B77" i="622"/>
  <c r="A77" i="622"/>
  <c r="B76" i="622"/>
  <c r="A76" i="622"/>
  <c r="B75" i="622"/>
  <c r="A75" i="622"/>
  <c r="E74" i="622"/>
  <c r="D74" i="622"/>
  <c r="B74" i="622"/>
  <c r="A74" i="622"/>
  <c r="A72" i="622"/>
  <c r="A70" i="622"/>
  <c r="B69" i="622"/>
  <c r="A69" i="622"/>
  <c r="B68" i="622"/>
  <c r="A68" i="622"/>
  <c r="B67" i="622"/>
  <c r="A67" i="622"/>
  <c r="B66" i="622"/>
  <c r="A66" i="622"/>
  <c r="B65" i="622"/>
  <c r="A65" i="622"/>
  <c r="B64" i="622"/>
  <c r="A64" i="622"/>
  <c r="B63" i="622"/>
  <c r="A63" i="622"/>
  <c r="E62" i="622"/>
  <c r="D62" i="622"/>
  <c r="B62" i="622"/>
  <c r="A62" i="622"/>
  <c r="A60" i="622"/>
  <c r="A58" i="622"/>
  <c r="B57" i="622"/>
  <c r="A57" i="622"/>
  <c r="B56" i="622"/>
  <c r="A56" i="622"/>
  <c r="B55" i="622"/>
  <c r="A55" i="622"/>
  <c r="E54" i="622"/>
  <c r="B54" i="622"/>
  <c r="A54" i="622"/>
  <c r="A52" i="622"/>
  <c r="B51" i="622"/>
  <c r="A51" i="622"/>
  <c r="B50" i="622"/>
  <c r="A50" i="622"/>
  <c r="B49" i="622"/>
  <c r="A49" i="622"/>
  <c r="B48" i="622"/>
  <c r="A48" i="622"/>
  <c r="B47" i="622"/>
  <c r="A47" i="622"/>
  <c r="B46" i="622"/>
  <c r="A46" i="622"/>
  <c r="B45" i="622"/>
  <c r="A45" i="622"/>
  <c r="B44" i="622"/>
  <c r="A44" i="622"/>
  <c r="E43" i="622"/>
  <c r="D43" i="622"/>
  <c r="B43" i="622"/>
  <c r="A43" i="622"/>
  <c r="A41" i="622"/>
  <c r="B40" i="622"/>
  <c r="A40" i="622"/>
  <c r="B39" i="622"/>
  <c r="B38" i="622"/>
  <c r="A38" i="622"/>
  <c r="B37" i="622"/>
  <c r="A37" i="622"/>
  <c r="E36" i="622"/>
  <c r="D36" i="622"/>
  <c r="B36" i="622"/>
  <c r="A36" i="622"/>
  <c r="A34" i="622"/>
  <c r="D33" i="622"/>
  <c r="B33" i="622"/>
  <c r="A33" i="622"/>
  <c r="D32" i="622"/>
  <c r="B32" i="622"/>
  <c r="A32" i="622"/>
  <c r="D31" i="622"/>
  <c r="B31" i="622"/>
  <c r="A31" i="622"/>
  <c r="D30" i="622"/>
  <c r="B30" i="622"/>
  <c r="A30" i="622"/>
  <c r="D29" i="622"/>
  <c r="B29" i="622"/>
  <c r="A29" i="622"/>
  <c r="D28" i="622"/>
  <c r="B28" i="622"/>
  <c r="A28" i="622"/>
  <c r="D27" i="622"/>
  <c r="B27" i="622"/>
  <c r="A27" i="622"/>
  <c r="D26" i="622"/>
  <c r="B26" i="622"/>
  <c r="A26" i="622"/>
  <c r="E25" i="622"/>
  <c r="D25" i="622"/>
  <c r="B25" i="622"/>
  <c r="A25" i="622"/>
  <c r="A23" i="622"/>
  <c r="A21" i="622"/>
  <c r="B20" i="622"/>
  <c r="A20" i="622"/>
  <c r="B19" i="622"/>
  <c r="A19" i="622"/>
  <c r="B18" i="622"/>
  <c r="A18" i="622"/>
  <c r="B17" i="622"/>
  <c r="A17" i="622"/>
  <c r="B16" i="622"/>
  <c r="A16" i="622"/>
  <c r="B15" i="622"/>
  <c r="A15" i="622"/>
  <c r="B14" i="622"/>
  <c r="A14" i="622"/>
  <c r="B13" i="622"/>
  <c r="A13" i="622"/>
  <c r="E12" i="622"/>
  <c r="D12" i="622"/>
  <c r="B12" i="622"/>
  <c r="A12" i="622"/>
  <c r="A10" i="622"/>
  <c r="B8" i="622"/>
  <c r="A8" i="622"/>
  <c r="B7" i="622"/>
  <c r="A7" i="622"/>
  <c r="E88" i="622"/>
  <c r="E89" i="622" s="1"/>
  <c r="E94" i="622" s="1"/>
  <c r="B6" i="622"/>
  <c r="A6" i="622"/>
  <c r="E5" i="622"/>
  <c r="B5" i="622"/>
  <c r="A5" i="622"/>
  <c r="B4" i="622"/>
  <c r="A4" i="622"/>
  <c r="A3" i="622"/>
  <c r="A1" i="622"/>
  <c r="A140" i="621"/>
  <c r="A139" i="621"/>
  <c r="A138" i="621"/>
  <c r="A137" i="621"/>
  <c r="B136" i="621"/>
  <c r="A136" i="621"/>
  <c r="A135" i="621"/>
  <c r="A134" i="621"/>
  <c r="A133" i="621"/>
  <c r="A132" i="621"/>
  <c r="A131" i="621"/>
  <c r="E130" i="621"/>
  <c r="A130" i="621"/>
  <c r="A128" i="621"/>
  <c r="A126" i="621"/>
  <c r="A125" i="621"/>
  <c r="B124" i="621"/>
  <c r="A124" i="621"/>
  <c r="C123" i="621"/>
  <c r="B123" i="621"/>
  <c r="A123" i="621"/>
  <c r="C122" i="621"/>
  <c r="B122" i="621"/>
  <c r="A122" i="621"/>
  <c r="D121" i="621"/>
  <c r="C121" i="621"/>
  <c r="B121" i="621"/>
  <c r="A121" i="621"/>
  <c r="B120" i="621"/>
  <c r="A120" i="621"/>
  <c r="B119" i="621"/>
  <c r="A119" i="621"/>
  <c r="E118" i="621"/>
  <c r="C118" i="621"/>
  <c r="B118" i="621"/>
  <c r="A118" i="621"/>
  <c r="A116" i="621"/>
  <c r="A114" i="621"/>
  <c r="B113" i="621"/>
  <c r="A113" i="621"/>
  <c r="B112" i="621"/>
  <c r="A112" i="621"/>
  <c r="B111" i="621"/>
  <c r="A111" i="621"/>
  <c r="B110" i="621"/>
  <c r="A110" i="621"/>
  <c r="B109" i="621"/>
  <c r="A109" i="621"/>
  <c r="E108" i="621"/>
  <c r="D108" i="621"/>
  <c r="B108" i="621"/>
  <c r="A108" i="621"/>
  <c r="A106" i="621"/>
  <c r="A104" i="621"/>
  <c r="B103" i="621"/>
  <c r="A103" i="621"/>
  <c r="B102" i="621"/>
  <c r="A102" i="621"/>
  <c r="B101" i="621"/>
  <c r="A101" i="621"/>
  <c r="E100" i="621"/>
  <c r="D100" i="621"/>
  <c r="B100" i="621"/>
  <c r="A100" i="621"/>
  <c r="A98" i="621"/>
  <c r="D97" i="621"/>
  <c r="B97" i="621"/>
  <c r="A97" i="621"/>
  <c r="E96" i="621"/>
  <c r="D96" i="621"/>
  <c r="B96" i="621"/>
  <c r="A96" i="621"/>
  <c r="E94" i="621"/>
  <c r="E102" i="621" s="1"/>
  <c r="A94" i="621"/>
  <c r="D93" i="621"/>
  <c r="B93" i="621"/>
  <c r="A93" i="621"/>
  <c r="E92" i="621"/>
  <c r="D92" i="621"/>
  <c r="B92" i="621"/>
  <c r="A92" i="621"/>
  <c r="A90" i="621"/>
  <c r="B89" i="621"/>
  <c r="A89" i="621"/>
  <c r="B88" i="621"/>
  <c r="A88" i="621"/>
  <c r="B87" i="621"/>
  <c r="A87" i="621"/>
  <c r="B86" i="621"/>
  <c r="A86" i="621"/>
  <c r="B85" i="621"/>
  <c r="A85" i="621"/>
  <c r="B84" i="621"/>
  <c r="A84" i="621"/>
  <c r="E83" i="621"/>
  <c r="D83" i="621"/>
  <c r="B83" i="621"/>
  <c r="A83" i="621"/>
  <c r="A81" i="621"/>
  <c r="A79" i="621"/>
  <c r="B78" i="621"/>
  <c r="A78" i="621"/>
  <c r="B77" i="621"/>
  <c r="A77" i="621"/>
  <c r="B76" i="621"/>
  <c r="A76" i="621"/>
  <c r="B75" i="621"/>
  <c r="A75" i="621"/>
  <c r="B74" i="621"/>
  <c r="A74" i="621"/>
  <c r="B73" i="621"/>
  <c r="A73" i="621"/>
  <c r="B72" i="621"/>
  <c r="A72" i="621"/>
  <c r="E71" i="621"/>
  <c r="D71" i="621"/>
  <c r="B71" i="621"/>
  <c r="A71" i="621"/>
  <c r="A69" i="621"/>
  <c r="A67" i="621"/>
  <c r="B66" i="621"/>
  <c r="A66" i="621"/>
  <c r="B65" i="621"/>
  <c r="A65" i="621"/>
  <c r="B64" i="621"/>
  <c r="A64" i="621"/>
  <c r="E63" i="621"/>
  <c r="B63" i="621"/>
  <c r="A63" i="621"/>
  <c r="A61" i="621"/>
  <c r="B60" i="621"/>
  <c r="A60" i="621"/>
  <c r="D59" i="621"/>
  <c r="B59" i="621"/>
  <c r="A59" i="621"/>
  <c r="B58" i="621"/>
  <c r="A58" i="621"/>
  <c r="B57" i="621"/>
  <c r="A57" i="621"/>
  <c r="B56" i="621"/>
  <c r="A56" i="621"/>
  <c r="B55" i="621"/>
  <c r="A55" i="621"/>
  <c r="B54" i="621"/>
  <c r="A54" i="621"/>
  <c r="B53" i="621"/>
  <c r="A53" i="621"/>
  <c r="E52" i="621"/>
  <c r="D52" i="621"/>
  <c r="B52" i="621"/>
  <c r="A52" i="621"/>
  <c r="A50" i="621"/>
  <c r="B49" i="621"/>
  <c r="A49" i="621"/>
  <c r="B48" i="621"/>
  <c r="B47" i="621"/>
  <c r="A47" i="621"/>
  <c r="B46" i="621"/>
  <c r="A46" i="621"/>
  <c r="E45" i="621"/>
  <c r="D45" i="621"/>
  <c r="B45" i="621"/>
  <c r="A45" i="621"/>
  <c r="A43" i="621"/>
  <c r="D42" i="621"/>
  <c r="B42" i="621"/>
  <c r="A42" i="621"/>
  <c r="D41" i="621"/>
  <c r="B41" i="621"/>
  <c r="A41" i="621"/>
  <c r="D40" i="621"/>
  <c r="B40" i="621"/>
  <c r="A40" i="621"/>
  <c r="D39" i="621"/>
  <c r="B39" i="621"/>
  <c r="A39" i="621"/>
  <c r="D38" i="621"/>
  <c r="B38" i="621"/>
  <c r="A38" i="621"/>
  <c r="D37" i="621"/>
  <c r="B37" i="621"/>
  <c r="A37" i="621"/>
  <c r="D36" i="621"/>
  <c r="B36" i="621"/>
  <c r="A36" i="621"/>
  <c r="D35" i="621"/>
  <c r="B35" i="621"/>
  <c r="A35" i="621"/>
  <c r="E34" i="621"/>
  <c r="D34" i="621"/>
  <c r="B34" i="621"/>
  <c r="A34" i="621"/>
  <c r="A32" i="621"/>
  <c r="A30" i="621"/>
  <c r="D29" i="621"/>
  <c r="H29" i="621" s="1"/>
  <c r="B29" i="621"/>
  <c r="A29" i="621"/>
  <c r="D28" i="621"/>
  <c r="B28" i="621"/>
  <c r="A28" i="621"/>
  <c r="D27" i="621"/>
  <c r="B27" i="621"/>
  <c r="A27" i="621"/>
  <c r="H26" i="621"/>
  <c r="E26" i="621"/>
  <c r="B26" i="621"/>
  <c r="A26" i="621"/>
  <c r="B25" i="621"/>
  <c r="A25" i="621"/>
  <c r="B24" i="621"/>
  <c r="A24" i="621"/>
  <c r="D23" i="621"/>
  <c r="B23" i="621"/>
  <c r="A23" i="621"/>
  <c r="E22" i="621"/>
  <c r="D22" i="621"/>
  <c r="B20" i="621"/>
  <c r="G17" i="621"/>
  <c r="G13" i="621"/>
  <c r="B12" i="621"/>
  <c r="A12" i="621"/>
  <c r="A10" i="621"/>
  <c r="B8" i="621"/>
  <c r="A8" i="621"/>
  <c r="B7" i="621"/>
  <c r="A7" i="621"/>
  <c r="B6" i="621"/>
  <c r="A6" i="621"/>
  <c r="E5" i="621"/>
  <c r="B5" i="621"/>
  <c r="A5" i="621"/>
  <c r="D25" i="621"/>
  <c r="E25" i="621" s="1"/>
  <c r="B4" i="621"/>
  <c r="A4" i="621"/>
  <c r="A3" i="621"/>
  <c r="A1" i="621"/>
  <c r="A131" i="620"/>
  <c r="A130" i="620"/>
  <c r="A129" i="620"/>
  <c r="A128" i="620"/>
  <c r="B127" i="620"/>
  <c r="A127" i="620"/>
  <c r="A126" i="620"/>
  <c r="A125" i="620"/>
  <c r="A124" i="620"/>
  <c r="A123" i="620"/>
  <c r="A122" i="620"/>
  <c r="E121" i="620"/>
  <c r="A121" i="620"/>
  <c r="A119" i="620"/>
  <c r="A117" i="620"/>
  <c r="A116" i="620"/>
  <c r="C115" i="620"/>
  <c r="B115" i="620"/>
  <c r="A115" i="620"/>
  <c r="C114" i="620"/>
  <c r="B114" i="620"/>
  <c r="A114" i="620"/>
  <c r="C113" i="620"/>
  <c r="B113" i="620"/>
  <c r="A113" i="620"/>
  <c r="D112" i="620"/>
  <c r="C112" i="620"/>
  <c r="B112" i="620"/>
  <c r="A112" i="620"/>
  <c r="B111" i="620"/>
  <c r="A111" i="620"/>
  <c r="B110" i="620"/>
  <c r="A110" i="620"/>
  <c r="C109" i="620"/>
  <c r="B109" i="620"/>
  <c r="A109" i="620"/>
  <c r="A107" i="620"/>
  <c r="A105" i="620"/>
  <c r="E104" i="620"/>
  <c r="B104" i="620"/>
  <c r="A104" i="620"/>
  <c r="D103" i="620"/>
  <c r="E103" i="620" s="1"/>
  <c r="B103" i="620"/>
  <c r="A103" i="620"/>
  <c r="D102" i="620"/>
  <c r="E102" i="620" s="1"/>
  <c r="B102" i="620"/>
  <c r="A102" i="620"/>
  <c r="D101" i="620"/>
  <c r="E101" i="620" s="1"/>
  <c r="B101" i="620"/>
  <c r="A101" i="620"/>
  <c r="B100" i="620"/>
  <c r="A100" i="620"/>
  <c r="E99" i="620"/>
  <c r="D99" i="620"/>
  <c r="B99" i="620"/>
  <c r="A99" i="620"/>
  <c r="A97" i="620"/>
  <c r="A95" i="620"/>
  <c r="B94" i="620"/>
  <c r="A94" i="620"/>
  <c r="B93" i="620"/>
  <c r="A93" i="620"/>
  <c r="B92" i="620"/>
  <c r="A92" i="620"/>
  <c r="E91" i="620"/>
  <c r="D91" i="620"/>
  <c r="B91" i="620"/>
  <c r="A91" i="620"/>
  <c r="A89" i="620"/>
  <c r="D88" i="620"/>
  <c r="B88" i="620"/>
  <c r="A88" i="620"/>
  <c r="E87" i="620"/>
  <c r="D87" i="620"/>
  <c r="B87" i="620"/>
  <c r="A87" i="620"/>
  <c r="A85" i="620"/>
  <c r="B84" i="620"/>
  <c r="A84" i="620"/>
  <c r="E83" i="620"/>
  <c r="D83" i="620"/>
  <c r="B83" i="620"/>
  <c r="A83" i="620"/>
  <c r="A81" i="620"/>
  <c r="B80" i="620"/>
  <c r="A80" i="620"/>
  <c r="B79" i="620"/>
  <c r="A79" i="620"/>
  <c r="B78" i="620"/>
  <c r="A78" i="620"/>
  <c r="B77" i="620"/>
  <c r="A77" i="620"/>
  <c r="B76" i="620"/>
  <c r="A76" i="620"/>
  <c r="B75" i="620"/>
  <c r="A75" i="620"/>
  <c r="E74" i="620"/>
  <c r="D74" i="620"/>
  <c r="B74" i="620"/>
  <c r="A74" i="620"/>
  <c r="A72" i="620"/>
  <c r="A70" i="620"/>
  <c r="B69" i="620"/>
  <c r="A69" i="620"/>
  <c r="B68" i="620"/>
  <c r="A68" i="620"/>
  <c r="B67" i="620"/>
  <c r="A67" i="620"/>
  <c r="B66" i="620"/>
  <c r="A66" i="620"/>
  <c r="B65" i="620"/>
  <c r="A65" i="620"/>
  <c r="B64" i="620"/>
  <c r="A64" i="620"/>
  <c r="B63" i="620"/>
  <c r="A63" i="620"/>
  <c r="E62" i="620"/>
  <c r="D62" i="620"/>
  <c r="B62" i="620"/>
  <c r="A62" i="620"/>
  <c r="A60" i="620"/>
  <c r="A58" i="620"/>
  <c r="B57" i="620"/>
  <c r="A57" i="620"/>
  <c r="B56" i="620"/>
  <c r="A56" i="620"/>
  <c r="B55" i="620"/>
  <c r="A55" i="620"/>
  <c r="E54" i="620"/>
  <c r="B54" i="620"/>
  <c r="A54" i="620"/>
  <c r="A52" i="620"/>
  <c r="B51" i="620"/>
  <c r="A51" i="620"/>
  <c r="B50" i="620"/>
  <c r="A50" i="620"/>
  <c r="B49" i="620"/>
  <c r="A49" i="620"/>
  <c r="B48" i="620"/>
  <c r="A48" i="620"/>
  <c r="B47" i="620"/>
  <c r="A47" i="620"/>
  <c r="B46" i="620"/>
  <c r="A46" i="620"/>
  <c r="B45" i="620"/>
  <c r="A45" i="620"/>
  <c r="B44" i="620"/>
  <c r="A44" i="620"/>
  <c r="E43" i="620"/>
  <c r="D43" i="620"/>
  <c r="B43" i="620"/>
  <c r="A43" i="620"/>
  <c r="A41" i="620"/>
  <c r="B40" i="620"/>
  <c r="A40" i="620"/>
  <c r="B39" i="620"/>
  <c r="B38" i="620"/>
  <c r="A38" i="620"/>
  <c r="B37" i="620"/>
  <c r="A37" i="620"/>
  <c r="E36" i="620"/>
  <c r="D36" i="620"/>
  <c r="B36" i="620"/>
  <c r="A36" i="620"/>
  <c r="A34" i="620"/>
  <c r="D33" i="620"/>
  <c r="B33" i="620"/>
  <c r="A33" i="620"/>
  <c r="D32" i="620"/>
  <c r="B32" i="620"/>
  <c r="A32" i="620"/>
  <c r="D31" i="620"/>
  <c r="B31" i="620"/>
  <c r="A31" i="620"/>
  <c r="D30" i="620"/>
  <c r="B30" i="620"/>
  <c r="A30" i="620"/>
  <c r="D29" i="620"/>
  <c r="B29" i="620"/>
  <c r="A29" i="620"/>
  <c r="D28" i="620"/>
  <c r="B28" i="620"/>
  <c r="A28" i="620"/>
  <c r="D27" i="620"/>
  <c r="B27" i="620"/>
  <c r="A27" i="620"/>
  <c r="D26" i="620"/>
  <c r="B26" i="620"/>
  <c r="A26" i="620"/>
  <c r="E25" i="620"/>
  <c r="D25" i="620"/>
  <c r="B25" i="620"/>
  <c r="A25" i="620"/>
  <c r="A23" i="620"/>
  <c r="A21" i="620"/>
  <c r="B20" i="620"/>
  <c r="A20" i="620"/>
  <c r="B19" i="620"/>
  <c r="A19" i="620"/>
  <c r="B18" i="620"/>
  <c r="A18" i="620"/>
  <c r="B17" i="620"/>
  <c r="A17" i="620"/>
  <c r="B16" i="620"/>
  <c r="A16" i="620"/>
  <c r="B15" i="620"/>
  <c r="A15" i="620"/>
  <c r="B14" i="620"/>
  <c r="A14" i="620"/>
  <c r="B13" i="620"/>
  <c r="A13" i="620"/>
  <c r="E12" i="620"/>
  <c r="D12" i="620"/>
  <c r="B12" i="620"/>
  <c r="A12" i="620"/>
  <c r="A10" i="620"/>
  <c r="B8" i="620"/>
  <c r="A8" i="620"/>
  <c r="B7" i="620"/>
  <c r="A7" i="620"/>
  <c r="E88" i="620"/>
  <c r="E89" i="620" s="1"/>
  <c r="E94" i="620" s="1"/>
  <c r="B6" i="620"/>
  <c r="A6" i="620"/>
  <c r="E5" i="620"/>
  <c r="B5" i="620"/>
  <c r="A5" i="620"/>
  <c r="B4" i="620"/>
  <c r="A4" i="620"/>
  <c r="A3" i="620"/>
  <c r="A1" i="620"/>
  <c r="A140" i="619"/>
  <c r="A139" i="619"/>
  <c r="A138" i="619"/>
  <c r="A137" i="619"/>
  <c r="B136" i="619"/>
  <c r="A136" i="619"/>
  <c r="A135" i="619"/>
  <c r="A134" i="619"/>
  <c r="A133" i="619"/>
  <c r="A132" i="619"/>
  <c r="A131" i="619"/>
  <c r="E130" i="619"/>
  <c r="A130" i="619"/>
  <c r="A128" i="619"/>
  <c r="A126" i="619"/>
  <c r="A125" i="619"/>
  <c r="B124" i="619"/>
  <c r="A124" i="619"/>
  <c r="C123" i="619"/>
  <c r="B123" i="619"/>
  <c r="A123" i="619"/>
  <c r="C122" i="619"/>
  <c r="B122" i="619"/>
  <c r="A122" i="619"/>
  <c r="D121" i="619"/>
  <c r="C121" i="619"/>
  <c r="B121" i="619"/>
  <c r="A121" i="619"/>
  <c r="B120" i="619"/>
  <c r="A120" i="619"/>
  <c r="B119" i="619"/>
  <c r="A119" i="619"/>
  <c r="E118" i="619"/>
  <c r="C118" i="619"/>
  <c r="B118" i="619"/>
  <c r="A118" i="619"/>
  <c r="A116" i="619"/>
  <c r="A114" i="619"/>
  <c r="B113" i="619"/>
  <c r="A113" i="619"/>
  <c r="B112" i="619"/>
  <c r="A112" i="619"/>
  <c r="B111" i="619"/>
  <c r="A111" i="619"/>
  <c r="B110" i="619"/>
  <c r="A110" i="619"/>
  <c r="B109" i="619"/>
  <c r="A109" i="619"/>
  <c r="E108" i="619"/>
  <c r="D108" i="619"/>
  <c r="B108" i="619"/>
  <c r="A108" i="619"/>
  <c r="A106" i="619"/>
  <c r="A104" i="619"/>
  <c r="B103" i="619"/>
  <c r="A103" i="619"/>
  <c r="B102" i="619"/>
  <c r="A102" i="619"/>
  <c r="B101" i="619"/>
  <c r="A101" i="619"/>
  <c r="E100" i="619"/>
  <c r="D100" i="619"/>
  <c r="B100" i="619"/>
  <c r="A100" i="619"/>
  <c r="A98" i="619"/>
  <c r="D97" i="619"/>
  <c r="B97" i="619"/>
  <c r="A97" i="619"/>
  <c r="E96" i="619"/>
  <c r="D96" i="619"/>
  <c r="B96" i="619"/>
  <c r="A96" i="619"/>
  <c r="E94" i="619"/>
  <c r="E102" i="619" s="1"/>
  <c r="A94" i="619"/>
  <c r="D93" i="619"/>
  <c r="B93" i="619"/>
  <c r="A93" i="619"/>
  <c r="E92" i="619"/>
  <c r="D92" i="619"/>
  <c r="B92" i="619"/>
  <c r="A92" i="619"/>
  <c r="A90" i="619"/>
  <c r="B89" i="619"/>
  <c r="A89" i="619"/>
  <c r="B88" i="619"/>
  <c r="A88" i="619"/>
  <c r="B87" i="619"/>
  <c r="A87" i="619"/>
  <c r="B86" i="619"/>
  <c r="A86" i="619"/>
  <c r="B85" i="619"/>
  <c r="A85" i="619"/>
  <c r="B84" i="619"/>
  <c r="A84" i="619"/>
  <c r="E83" i="619"/>
  <c r="D83" i="619"/>
  <c r="B83" i="619"/>
  <c r="A83" i="619"/>
  <c r="A81" i="619"/>
  <c r="A79" i="619"/>
  <c r="B78" i="619"/>
  <c r="A78" i="619"/>
  <c r="B77" i="619"/>
  <c r="A77" i="619"/>
  <c r="B76" i="619"/>
  <c r="A76" i="619"/>
  <c r="B75" i="619"/>
  <c r="A75" i="619"/>
  <c r="B74" i="619"/>
  <c r="A74" i="619"/>
  <c r="B73" i="619"/>
  <c r="A73" i="619"/>
  <c r="B72" i="619"/>
  <c r="A72" i="619"/>
  <c r="E71" i="619"/>
  <c r="D71" i="619"/>
  <c r="B71" i="619"/>
  <c r="A71" i="619"/>
  <c r="A69" i="619"/>
  <c r="A67" i="619"/>
  <c r="B66" i="619"/>
  <c r="A66" i="619"/>
  <c r="B65" i="619"/>
  <c r="A65" i="619"/>
  <c r="B64" i="619"/>
  <c r="A64" i="619"/>
  <c r="E63" i="619"/>
  <c r="B63" i="619"/>
  <c r="A63" i="619"/>
  <c r="A61" i="619"/>
  <c r="B60" i="619"/>
  <c r="A60" i="619"/>
  <c r="D59" i="619"/>
  <c r="B59" i="619"/>
  <c r="A59" i="619"/>
  <c r="B58" i="619"/>
  <c r="A58" i="619"/>
  <c r="B57" i="619"/>
  <c r="A57" i="619"/>
  <c r="B56" i="619"/>
  <c r="A56" i="619"/>
  <c r="B55" i="619"/>
  <c r="A55" i="619"/>
  <c r="B54" i="619"/>
  <c r="A54" i="619"/>
  <c r="B53" i="619"/>
  <c r="A53" i="619"/>
  <c r="E52" i="619"/>
  <c r="D52" i="619"/>
  <c r="B52" i="619"/>
  <c r="A52" i="619"/>
  <c r="A50" i="619"/>
  <c r="B49" i="619"/>
  <c r="A49" i="619"/>
  <c r="B48" i="619"/>
  <c r="B47" i="619"/>
  <c r="A47" i="619"/>
  <c r="B46" i="619"/>
  <c r="A46" i="619"/>
  <c r="E45" i="619"/>
  <c r="D45" i="619"/>
  <c r="B45" i="619"/>
  <c r="A45" i="619"/>
  <c r="A43" i="619"/>
  <c r="D42" i="619"/>
  <c r="B42" i="619"/>
  <c r="A42" i="619"/>
  <c r="D41" i="619"/>
  <c r="B41" i="619"/>
  <c r="A41" i="619"/>
  <c r="D40" i="619"/>
  <c r="B40" i="619"/>
  <c r="A40" i="619"/>
  <c r="D39" i="619"/>
  <c r="B39" i="619"/>
  <c r="A39" i="619"/>
  <c r="D38" i="619"/>
  <c r="B38" i="619"/>
  <c r="A38" i="619"/>
  <c r="D37" i="619"/>
  <c r="B37" i="619"/>
  <c r="A37" i="619"/>
  <c r="D36" i="619"/>
  <c r="B36" i="619"/>
  <c r="A36" i="619"/>
  <c r="D35" i="619"/>
  <c r="B35" i="619"/>
  <c r="A35" i="619"/>
  <c r="E34" i="619"/>
  <c r="D34" i="619"/>
  <c r="B34" i="619"/>
  <c r="A34" i="619"/>
  <c r="A32" i="619"/>
  <c r="A30" i="619"/>
  <c r="D29" i="619"/>
  <c r="H29" i="619" s="1"/>
  <c r="B29" i="619"/>
  <c r="A29" i="619"/>
  <c r="D28" i="619"/>
  <c r="H28" i="619" s="1"/>
  <c r="B28" i="619"/>
  <c r="A28" i="619"/>
  <c r="D27" i="619"/>
  <c r="H27" i="619" s="1"/>
  <c r="B27" i="619"/>
  <c r="A27" i="619"/>
  <c r="H26" i="619"/>
  <c r="E26" i="619"/>
  <c r="B26" i="619"/>
  <c r="A26" i="619"/>
  <c r="B25" i="619"/>
  <c r="A25" i="619"/>
  <c r="B24" i="619"/>
  <c r="A24" i="619"/>
  <c r="D23" i="619"/>
  <c r="B23" i="619"/>
  <c r="A23" i="619"/>
  <c r="E22" i="619"/>
  <c r="D22" i="619"/>
  <c r="B20" i="619"/>
  <c r="G17" i="619"/>
  <c r="G13" i="619"/>
  <c r="B12" i="619"/>
  <c r="A12" i="619"/>
  <c r="A10" i="619"/>
  <c r="B8" i="619"/>
  <c r="A8" i="619"/>
  <c r="B7" i="619"/>
  <c r="A7" i="619"/>
  <c r="B6" i="619"/>
  <c r="A6" i="619"/>
  <c r="E5" i="619"/>
  <c r="B5" i="619"/>
  <c r="A5" i="619"/>
  <c r="B4" i="619"/>
  <c r="A4" i="619"/>
  <c r="A3" i="619"/>
  <c r="A1" i="619"/>
  <c r="A131" i="618"/>
  <c r="A130" i="618"/>
  <c r="A129" i="618"/>
  <c r="A128" i="618"/>
  <c r="B127" i="618"/>
  <c r="A127" i="618"/>
  <c r="A126" i="618"/>
  <c r="A125" i="618"/>
  <c r="A124" i="618"/>
  <c r="A123" i="618"/>
  <c r="A122" i="618"/>
  <c r="E121" i="618"/>
  <c r="A121" i="618"/>
  <c r="A119" i="618"/>
  <c r="A117" i="618"/>
  <c r="A116" i="618"/>
  <c r="B115" i="618"/>
  <c r="A115" i="618"/>
  <c r="C114" i="618"/>
  <c r="B114" i="618"/>
  <c r="A114" i="618"/>
  <c r="C113" i="618"/>
  <c r="B113" i="618"/>
  <c r="A113" i="618"/>
  <c r="D112" i="618"/>
  <c r="C112" i="618"/>
  <c r="B112" i="618"/>
  <c r="A112" i="618"/>
  <c r="B111" i="618"/>
  <c r="A111" i="618"/>
  <c r="B110" i="618"/>
  <c r="A110" i="618"/>
  <c r="C109" i="618"/>
  <c r="B109" i="618"/>
  <c r="A109" i="618"/>
  <c r="A107" i="618"/>
  <c r="A105" i="618"/>
  <c r="E104" i="618"/>
  <c r="B104" i="618"/>
  <c r="A104" i="618"/>
  <c r="D103" i="618"/>
  <c r="E103" i="618" s="1"/>
  <c r="B103" i="618"/>
  <c r="A103" i="618"/>
  <c r="D102" i="618"/>
  <c r="E102" i="618" s="1"/>
  <c r="B102" i="618"/>
  <c r="A102" i="618"/>
  <c r="D101" i="618"/>
  <c r="E101" i="618" s="1"/>
  <c r="B101" i="618"/>
  <c r="A101" i="618"/>
  <c r="B100" i="618"/>
  <c r="A100" i="618"/>
  <c r="E99" i="618"/>
  <c r="D99" i="618"/>
  <c r="B99" i="618"/>
  <c r="A99" i="618"/>
  <c r="A97" i="618"/>
  <c r="A95" i="618"/>
  <c r="B94" i="618"/>
  <c r="A94" i="618"/>
  <c r="B93" i="618"/>
  <c r="A93" i="618"/>
  <c r="B92" i="618"/>
  <c r="A92" i="618"/>
  <c r="E91" i="618"/>
  <c r="D91" i="618"/>
  <c r="B91" i="618"/>
  <c r="A91" i="618"/>
  <c r="A89" i="618"/>
  <c r="D88" i="618"/>
  <c r="B88" i="618"/>
  <c r="A88" i="618"/>
  <c r="E87" i="618"/>
  <c r="D87" i="618"/>
  <c r="B87" i="618"/>
  <c r="A87" i="618"/>
  <c r="A85" i="618"/>
  <c r="B84" i="618"/>
  <c r="A84" i="618"/>
  <c r="E83" i="618"/>
  <c r="D83" i="618"/>
  <c r="B83" i="618"/>
  <c r="A83" i="618"/>
  <c r="A81" i="618"/>
  <c r="B80" i="618"/>
  <c r="A80" i="618"/>
  <c r="B79" i="618"/>
  <c r="A79" i="618"/>
  <c r="B78" i="618"/>
  <c r="A78" i="618"/>
  <c r="B77" i="618"/>
  <c r="A77" i="618"/>
  <c r="B76" i="618"/>
  <c r="A76" i="618"/>
  <c r="B75" i="618"/>
  <c r="A75" i="618"/>
  <c r="E74" i="618"/>
  <c r="D74" i="618"/>
  <c r="B74" i="618"/>
  <c r="A74" i="618"/>
  <c r="A72" i="618"/>
  <c r="A70" i="618"/>
  <c r="B69" i="618"/>
  <c r="A69" i="618"/>
  <c r="B68" i="618"/>
  <c r="A68" i="618"/>
  <c r="B67" i="618"/>
  <c r="A67" i="618"/>
  <c r="B66" i="618"/>
  <c r="A66" i="618"/>
  <c r="B65" i="618"/>
  <c r="A65" i="618"/>
  <c r="B64" i="618"/>
  <c r="A64" i="618"/>
  <c r="B63" i="618"/>
  <c r="A63" i="618"/>
  <c r="E62" i="618"/>
  <c r="D62" i="618"/>
  <c r="B62" i="618"/>
  <c r="A62" i="618"/>
  <c r="A60" i="618"/>
  <c r="A58" i="618"/>
  <c r="B57" i="618"/>
  <c r="A57" i="618"/>
  <c r="B56" i="618"/>
  <c r="A56" i="618"/>
  <c r="B55" i="618"/>
  <c r="A55" i="618"/>
  <c r="E54" i="618"/>
  <c r="B54" i="618"/>
  <c r="A54" i="618"/>
  <c r="A52" i="618"/>
  <c r="B51" i="618"/>
  <c r="A51" i="618"/>
  <c r="B50" i="618"/>
  <c r="A50" i="618"/>
  <c r="B49" i="618"/>
  <c r="A49" i="618"/>
  <c r="B48" i="618"/>
  <c r="A48" i="618"/>
  <c r="B47" i="618"/>
  <c r="A47" i="618"/>
  <c r="B46" i="618"/>
  <c r="A46" i="618"/>
  <c r="B45" i="618"/>
  <c r="A45" i="618"/>
  <c r="B44" i="618"/>
  <c r="A44" i="618"/>
  <c r="E43" i="618"/>
  <c r="D43" i="618"/>
  <c r="B43" i="618"/>
  <c r="A43" i="618"/>
  <c r="A41" i="618"/>
  <c r="B40" i="618"/>
  <c r="A40" i="618"/>
  <c r="B39" i="618"/>
  <c r="B38" i="618"/>
  <c r="A38" i="618"/>
  <c r="B37" i="618"/>
  <c r="A37" i="618"/>
  <c r="E36" i="618"/>
  <c r="D36" i="618"/>
  <c r="B36" i="618"/>
  <c r="A36" i="618"/>
  <c r="A34" i="618"/>
  <c r="D33" i="618"/>
  <c r="B33" i="618"/>
  <c r="A33" i="618"/>
  <c r="D32" i="618"/>
  <c r="B32" i="618"/>
  <c r="A32" i="618"/>
  <c r="D31" i="618"/>
  <c r="B31" i="618"/>
  <c r="A31" i="618"/>
  <c r="D30" i="618"/>
  <c r="B30" i="618"/>
  <c r="A30" i="618"/>
  <c r="D29" i="618"/>
  <c r="B29" i="618"/>
  <c r="A29" i="618"/>
  <c r="D28" i="618"/>
  <c r="B28" i="618"/>
  <c r="A28" i="618"/>
  <c r="D27" i="618"/>
  <c r="B27" i="618"/>
  <c r="A27" i="618"/>
  <c r="D26" i="618"/>
  <c r="B26" i="618"/>
  <c r="A26" i="618"/>
  <c r="E25" i="618"/>
  <c r="D25" i="618"/>
  <c r="B25" i="618"/>
  <c r="A25" i="618"/>
  <c r="A23" i="618"/>
  <c r="A21" i="618"/>
  <c r="B20" i="618"/>
  <c r="A20" i="618"/>
  <c r="B19" i="618"/>
  <c r="A19" i="618"/>
  <c r="B18" i="618"/>
  <c r="A18" i="618"/>
  <c r="B17" i="618"/>
  <c r="A17" i="618"/>
  <c r="B16" i="618"/>
  <c r="A16" i="618"/>
  <c r="B15" i="618"/>
  <c r="A15" i="618"/>
  <c r="B14" i="618"/>
  <c r="A14" i="618"/>
  <c r="B13" i="618"/>
  <c r="A13" i="618"/>
  <c r="E12" i="618"/>
  <c r="D12" i="618"/>
  <c r="B12" i="618"/>
  <c r="A12" i="618"/>
  <c r="A10" i="618"/>
  <c r="B8" i="618"/>
  <c r="A8" i="618"/>
  <c r="B7" i="618"/>
  <c r="A7" i="618"/>
  <c r="E88" i="618"/>
  <c r="E89" i="618" s="1"/>
  <c r="E94" i="618" s="1"/>
  <c r="B6" i="618"/>
  <c r="A6" i="618"/>
  <c r="E5" i="618"/>
  <c r="B5" i="618"/>
  <c r="A5" i="618"/>
  <c r="B4" i="618"/>
  <c r="A4" i="618"/>
  <c r="A3" i="618"/>
  <c r="A1" i="618"/>
  <c r="A140" i="617"/>
  <c r="A139" i="617"/>
  <c r="A138" i="617"/>
  <c r="A137" i="617"/>
  <c r="B136" i="617"/>
  <c r="A136" i="617"/>
  <c r="A135" i="617"/>
  <c r="A134" i="617"/>
  <c r="A133" i="617"/>
  <c r="A132" i="617"/>
  <c r="A131" i="617"/>
  <c r="E130" i="617"/>
  <c r="A130" i="617"/>
  <c r="A128" i="617"/>
  <c r="A126" i="617"/>
  <c r="A125" i="617"/>
  <c r="B124" i="617"/>
  <c r="A124" i="617"/>
  <c r="C123" i="617"/>
  <c r="B123" i="617"/>
  <c r="A123" i="617"/>
  <c r="C122" i="617"/>
  <c r="B122" i="617"/>
  <c r="A122" i="617"/>
  <c r="D121" i="617"/>
  <c r="C121" i="617"/>
  <c r="B121" i="617"/>
  <c r="A121" i="617"/>
  <c r="B120" i="617"/>
  <c r="A120" i="617"/>
  <c r="B119" i="617"/>
  <c r="A119" i="617"/>
  <c r="E118" i="617"/>
  <c r="C118" i="617"/>
  <c r="B118" i="617"/>
  <c r="A118" i="617"/>
  <c r="A116" i="617"/>
  <c r="A114" i="617"/>
  <c r="B113" i="617"/>
  <c r="A113" i="617"/>
  <c r="B112" i="617"/>
  <c r="A112" i="617"/>
  <c r="B111" i="617"/>
  <c r="A111" i="617"/>
  <c r="B110" i="617"/>
  <c r="A110" i="617"/>
  <c r="B109" i="617"/>
  <c r="A109" i="617"/>
  <c r="E108" i="617"/>
  <c r="D108" i="617"/>
  <c r="B108" i="617"/>
  <c r="A108" i="617"/>
  <c r="A106" i="617"/>
  <c r="A104" i="617"/>
  <c r="B103" i="617"/>
  <c r="A103" i="617"/>
  <c r="B102" i="617"/>
  <c r="A102" i="617"/>
  <c r="B101" i="617"/>
  <c r="A101" i="617"/>
  <c r="E100" i="617"/>
  <c r="D100" i="617"/>
  <c r="B100" i="617"/>
  <c r="A100" i="617"/>
  <c r="A98" i="617"/>
  <c r="D97" i="617"/>
  <c r="B97" i="617"/>
  <c r="A97" i="617"/>
  <c r="E96" i="617"/>
  <c r="D96" i="617"/>
  <c r="B96" i="617"/>
  <c r="A96" i="617"/>
  <c r="E94" i="617"/>
  <c r="E102" i="617" s="1"/>
  <c r="A94" i="617"/>
  <c r="D93" i="617"/>
  <c r="B93" i="617"/>
  <c r="A93" i="617"/>
  <c r="E92" i="617"/>
  <c r="D92" i="617"/>
  <c r="B92" i="617"/>
  <c r="A92" i="617"/>
  <c r="A90" i="617"/>
  <c r="B89" i="617"/>
  <c r="A89" i="617"/>
  <c r="B88" i="617"/>
  <c r="A88" i="617"/>
  <c r="B87" i="617"/>
  <c r="A87" i="617"/>
  <c r="B86" i="617"/>
  <c r="A86" i="617"/>
  <c r="B85" i="617"/>
  <c r="A85" i="617"/>
  <c r="B84" i="617"/>
  <c r="A84" i="617"/>
  <c r="E83" i="617"/>
  <c r="D83" i="617"/>
  <c r="B83" i="617"/>
  <c r="A83" i="617"/>
  <c r="A81" i="617"/>
  <c r="A79" i="617"/>
  <c r="B78" i="617"/>
  <c r="A78" i="617"/>
  <c r="B77" i="617"/>
  <c r="A77" i="617"/>
  <c r="B76" i="617"/>
  <c r="A76" i="617"/>
  <c r="B75" i="617"/>
  <c r="A75" i="617"/>
  <c r="B74" i="617"/>
  <c r="A74" i="617"/>
  <c r="B73" i="617"/>
  <c r="A73" i="617"/>
  <c r="B72" i="617"/>
  <c r="A72" i="617"/>
  <c r="E71" i="617"/>
  <c r="D71" i="617"/>
  <c r="B71" i="617"/>
  <c r="A71" i="617"/>
  <c r="A69" i="617"/>
  <c r="A67" i="617"/>
  <c r="B66" i="617"/>
  <c r="A66" i="617"/>
  <c r="B65" i="617"/>
  <c r="A65" i="617"/>
  <c r="B64" i="617"/>
  <c r="A64" i="617"/>
  <c r="E63" i="617"/>
  <c r="B63" i="617"/>
  <c r="A63" i="617"/>
  <c r="A61" i="617"/>
  <c r="B60" i="617"/>
  <c r="A60" i="617"/>
  <c r="D59" i="617"/>
  <c r="B59" i="617"/>
  <c r="A59" i="617"/>
  <c r="B58" i="617"/>
  <c r="A58" i="617"/>
  <c r="B57" i="617"/>
  <c r="A57" i="617"/>
  <c r="B56" i="617"/>
  <c r="A56" i="617"/>
  <c r="B55" i="617"/>
  <c r="A55" i="617"/>
  <c r="B54" i="617"/>
  <c r="A54" i="617"/>
  <c r="B53" i="617"/>
  <c r="A53" i="617"/>
  <c r="E52" i="617"/>
  <c r="D52" i="617"/>
  <c r="B52" i="617"/>
  <c r="A52" i="617"/>
  <c r="A50" i="617"/>
  <c r="B49" i="617"/>
  <c r="A49" i="617"/>
  <c r="B48" i="617"/>
  <c r="B47" i="617"/>
  <c r="A47" i="617"/>
  <c r="B46" i="617"/>
  <c r="A46" i="617"/>
  <c r="E45" i="617"/>
  <c r="D45" i="617"/>
  <c r="B45" i="617"/>
  <c r="A45" i="617"/>
  <c r="A43" i="617"/>
  <c r="D42" i="617"/>
  <c r="B42" i="617"/>
  <c r="A42" i="617"/>
  <c r="D41" i="617"/>
  <c r="B41" i="617"/>
  <c r="A41" i="617"/>
  <c r="D40" i="617"/>
  <c r="B40" i="617"/>
  <c r="A40" i="617"/>
  <c r="D39" i="617"/>
  <c r="B39" i="617"/>
  <c r="A39" i="617"/>
  <c r="D38" i="617"/>
  <c r="B38" i="617"/>
  <c r="A38" i="617"/>
  <c r="D37" i="617"/>
  <c r="B37" i="617"/>
  <c r="A37" i="617"/>
  <c r="D36" i="617"/>
  <c r="B36" i="617"/>
  <c r="A36" i="617"/>
  <c r="D35" i="617"/>
  <c r="B35" i="617"/>
  <c r="A35" i="617"/>
  <c r="E34" i="617"/>
  <c r="D34" i="617"/>
  <c r="B34" i="617"/>
  <c r="A34" i="617"/>
  <c r="A32" i="617"/>
  <c r="A30" i="617"/>
  <c r="D29" i="617"/>
  <c r="B29" i="617"/>
  <c r="A29" i="617"/>
  <c r="D28" i="617"/>
  <c r="H28" i="617" s="1"/>
  <c r="B28" i="617"/>
  <c r="A28" i="617"/>
  <c r="D27" i="617"/>
  <c r="B27" i="617"/>
  <c r="A27" i="617"/>
  <c r="H26" i="617"/>
  <c r="E26" i="617"/>
  <c r="B26" i="617"/>
  <c r="A26" i="617"/>
  <c r="B25" i="617"/>
  <c r="A25" i="617"/>
  <c r="B24" i="617"/>
  <c r="A24" i="617"/>
  <c r="D23" i="617"/>
  <c r="H23" i="617" s="1"/>
  <c r="B23" i="617"/>
  <c r="A23" i="617"/>
  <c r="E22" i="617"/>
  <c r="D22" i="617"/>
  <c r="B20" i="617"/>
  <c r="G17" i="617"/>
  <c r="G13" i="617"/>
  <c r="B12" i="617"/>
  <c r="A12" i="617"/>
  <c r="A10" i="617"/>
  <c r="B8" i="617"/>
  <c r="A8" i="617"/>
  <c r="B7" i="617"/>
  <c r="A7" i="617"/>
  <c r="B6" i="617"/>
  <c r="A6" i="617"/>
  <c r="E5" i="617"/>
  <c r="B5" i="617"/>
  <c r="A5" i="617"/>
  <c r="D25" i="617"/>
  <c r="B4" i="617"/>
  <c r="A4" i="617"/>
  <c r="A3" i="617"/>
  <c r="A1" i="617"/>
  <c r="A131" i="616"/>
  <c r="A130" i="616"/>
  <c r="A129" i="616"/>
  <c r="A128" i="616"/>
  <c r="B127" i="616"/>
  <c r="A127" i="616"/>
  <c r="A126" i="616"/>
  <c r="A125" i="616"/>
  <c r="A124" i="616"/>
  <c r="A123" i="616"/>
  <c r="A122" i="616"/>
  <c r="E121" i="616"/>
  <c r="A121" i="616"/>
  <c r="A119" i="616"/>
  <c r="A117" i="616"/>
  <c r="A116" i="616"/>
  <c r="B115" i="616"/>
  <c r="A115" i="616"/>
  <c r="C114" i="616"/>
  <c r="B114" i="616"/>
  <c r="A114" i="616"/>
  <c r="C113" i="616"/>
  <c r="B113" i="616"/>
  <c r="A113" i="616"/>
  <c r="D112" i="616"/>
  <c r="C112" i="616"/>
  <c r="B112" i="616"/>
  <c r="A112" i="616"/>
  <c r="B111" i="616"/>
  <c r="A111" i="616"/>
  <c r="B110" i="616"/>
  <c r="A110" i="616"/>
  <c r="C109" i="616"/>
  <c r="B109" i="616"/>
  <c r="A109" i="616"/>
  <c r="A107" i="616"/>
  <c r="A105" i="616"/>
  <c r="E104" i="616"/>
  <c r="B104" i="616"/>
  <c r="A104" i="616"/>
  <c r="D103" i="616"/>
  <c r="E103" i="616" s="1"/>
  <c r="B103" i="616"/>
  <c r="A103" i="616"/>
  <c r="D102" i="616"/>
  <c r="E102" i="616" s="1"/>
  <c r="B102" i="616"/>
  <c r="A102" i="616"/>
  <c r="D101" i="616"/>
  <c r="E101" i="616" s="1"/>
  <c r="B101" i="616"/>
  <c r="A101" i="616"/>
  <c r="B100" i="616"/>
  <c r="A100" i="616"/>
  <c r="E99" i="616"/>
  <c r="D99" i="616"/>
  <c r="B99" i="616"/>
  <c r="A99" i="616"/>
  <c r="A97" i="616"/>
  <c r="A95" i="616"/>
  <c r="B94" i="616"/>
  <c r="A94" i="616"/>
  <c r="B93" i="616"/>
  <c r="A93" i="616"/>
  <c r="B92" i="616"/>
  <c r="A92" i="616"/>
  <c r="E91" i="616"/>
  <c r="D91" i="616"/>
  <c r="B91" i="616"/>
  <c r="A91" i="616"/>
  <c r="A89" i="616"/>
  <c r="D88" i="616"/>
  <c r="B88" i="616"/>
  <c r="A88" i="616"/>
  <c r="E87" i="616"/>
  <c r="D87" i="616"/>
  <c r="B87" i="616"/>
  <c r="A87" i="616"/>
  <c r="A85" i="616"/>
  <c r="B84" i="616"/>
  <c r="A84" i="616"/>
  <c r="E83" i="616"/>
  <c r="D83" i="616"/>
  <c r="B83" i="616"/>
  <c r="A83" i="616"/>
  <c r="A81" i="616"/>
  <c r="B80" i="616"/>
  <c r="A80" i="616"/>
  <c r="B79" i="616"/>
  <c r="A79" i="616"/>
  <c r="B78" i="616"/>
  <c r="A78" i="616"/>
  <c r="B77" i="616"/>
  <c r="A77" i="616"/>
  <c r="B76" i="616"/>
  <c r="A76" i="616"/>
  <c r="B75" i="616"/>
  <c r="A75" i="616"/>
  <c r="E74" i="616"/>
  <c r="D74" i="616"/>
  <c r="B74" i="616"/>
  <c r="A74" i="616"/>
  <c r="A72" i="616"/>
  <c r="A70" i="616"/>
  <c r="B69" i="616"/>
  <c r="A69" i="616"/>
  <c r="B68" i="616"/>
  <c r="A68" i="616"/>
  <c r="B67" i="616"/>
  <c r="A67" i="616"/>
  <c r="B66" i="616"/>
  <c r="A66" i="616"/>
  <c r="B65" i="616"/>
  <c r="A65" i="616"/>
  <c r="B64" i="616"/>
  <c r="A64" i="616"/>
  <c r="B63" i="616"/>
  <c r="A63" i="616"/>
  <c r="E62" i="616"/>
  <c r="D62" i="616"/>
  <c r="B62" i="616"/>
  <c r="A62" i="616"/>
  <c r="A60" i="616"/>
  <c r="A58" i="616"/>
  <c r="B57" i="616"/>
  <c r="A57" i="616"/>
  <c r="B56" i="616"/>
  <c r="A56" i="616"/>
  <c r="B55" i="616"/>
  <c r="A55" i="616"/>
  <c r="E54" i="616"/>
  <c r="B54" i="616"/>
  <c r="A54" i="616"/>
  <c r="A52" i="616"/>
  <c r="B51" i="616"/>
  <c r="A51" i="616"/>
  <c r="B50" i="616"/>
  <c r="A50" i="616"/>
  <c r="B49" i="616"/>
  <c r="A49" i="616"/>
  <c r="B48" i="616"/>
  <c r="A48" i="616"/>
  <c r="B47" i="616"/>
  <c r="A47" i="616"/>
  <c r="B46" i="616"/>
  <c r="A46" i="616"/>
  <c r="B45" i="616"/>
  <c r="A45" i="616"/>
  <c r="B44" i="616"/>
  <c r="A44" i="616"/>
  <c r="E43" i="616"/>
  <c r="D43" i="616"/>
  <c r="B43" i="616"/>
  <c r="A43" i="616"/>
  <c r="A41" i="616"/>
  <c r="B40" i="616"/>
  <c r="A40" i="616"/>
  <c r="B39" i="616"/>
  <c r="B38" i="616"/>
  <c r="A38" i="616"/>
  <c r="B37" i="616"/>
  <c r="A37" i="616"/>
  <c r="E36" i="616"/>
  <c r="D36" i="616"/>
  <c r="B36" i="616"/>
  <c r="A36" i="616"/>
  <c r="A34" i="616"/>
  <c r="D33" i="616"/>
  <c r="B33" i="616"/>
  <c r="A33" i="616"/>
  <c r="D32" i="616"/>
  <c r="B32" i="616"/>
  <c r="A32" i="616"/>
  <c r="D31" i="616"/>
  <c r="B31" i="616"/>
  <c r="A31" i="616"/>
  <c r="D30" i="616"/>
  <c r="B30" i="616"/>
  <c r="A30" i="616"/>
  <c r="D29" i="616"/>
  <c r="B29" i="616"/>
  <c r="A29" i="616"/>
  <c r="D28" i="616"/>
  <c r="B28" i="616"/>
  <c r="A28" i="616"/>
  <c r="D27" i="616"/>
  <c r="B27" i="616"/>
  <c r="A27" i="616"/>
  <c r="D26" i="616"/>
  <c r="B26" i="616"/>
  <c r="A26" i="616"/>
  <c r="E25" i="616"/>
  <c r="D25" i="616"/>
  <c r="B25" i="616"/>
  <c r="A25" i="616"/>
  <c r="A23" i="616"/>
  <c r="A21" i="616"/>
  <c r="D20" i="616"/>
  <c r="B20" i="616"/>
  <c r="A20" i="616"/>
  <c r="D19" i="616"/>
  <c r="B19" i="616"/>
  <c r="A19" i="616"/>
  <c r="D18" i="616"/>
  <c r="B18" i="616"/>
  <c r="A18" i="616"/>
  <c r="B17" i="616"/>
  <c r="A17" i="616"/>
  <c r="B16" i="616"/>
  <c r="A16" i="616"/>
  <c r="B15" i="616"/>
  <c r="A15" i="616"/>
  <c r="B14" i="616"/>
  <c r="A14" i="616"/>
  <c r="B13" i="616"/>
  <c r="A13" i="616"/>
  <c r="E12" i="616"/>
  <c r="D12" i="616"/>
  <c r="B12" i="616"/>
  <c r="A12" i="616"/>
  <c r="A10" i="616"/>
  <c r="B8" i="616"/>
  <c r="A8" i="616"/>
  <c r="B7" i="616"/>
  <c r="A7" i="616"/>
  <c r="E88" i="616"/>
  <c r="E89" i="616" s="1"/>
  <c r="E94" i="616" s="1"/>
  <c r="B6" i="616"/>
  <c r="A6" i="616"/>
  <c r="E5" i="616"/>
  <c r="B5" i="616"/>
  <c r="A5" i="616"/>
  <c r="B4" i="616"/>
  <c r="A4" i="616"/>
  <c r="A3" i="616"/>
  <c r="A1" i="616"/>
  <c r="A140" i="615"/>
  <c r="A139" i="615"/>
  <c r="A138" i="615"/>
  <c r="A137" i="615"/>
  <c r="B136" i="615"/>
  <c r="A136" i="615"/>
  <c r="A135" i="615"/>
  <c r="A134" i="615"/>
  <c r="A133" i="615"/>
  <c r="A132" i="615"/>
  <c r="A131" i="615"/>
  <c r="E130" i="615"/>
  <c r="A130" i="615"/>
  <c r="A128" i="615"/>
  <c r="A126" i="615"/>
  <c r="A125" i="615"/>
  <c r="B124" i="615"/>
  <c r="A124" i="615"/>
  <c r="C123" i="615"/>
  <c r="B123" i="615"/>
  <c r="A123" i="615"/>
  <c r="C122" i="615"/>
  <c r="B122" i="615"/>
  <c r="A122" i="615"/>
  <c r="D121" i="615"/>
  <c r="C121" i="615"/>
  <c r="B121" i="615"/>
  <c r="A121" i="615"/>
  <c r="B120" i="615"/>
  <c r="A120" i="615"/>
  <c r="B119" i="615"/>
  <c r="A119" i="615"/>
  <c r="E118" i="615"/>
  <c r="C118" i="615"/>
  <c r="B118" i="615"/>
  <c r="A118" i="615"/>
  <c r="A116" i="615"/>
  <c r="A114" i="615"/>
  <c r="B113" i="615"/>
  <c r="A113" i="615"/>
  <c r="B112" i="615"/>
  <c r="A112" i="615"/>
  <c r="B111" i="615"/>
  <c r="A111" i="615"/>
  <c r="B110" i="615"/>
  <c r="A110" i="615"/>
  <c r="B109" i="615"/>
  <c r="A109" i="615"/>
  <c r="E108" i="615"/>
  <c r="D108" i="615"/>
  <c r="B108" i="615"/>
  <c r="A108" i="615"/>
  <c r="A106" i="615"/>
  <c r="A104" i="615"/>
  <c r="B103" i="615"/>
  <c r="A103" i="615"/>
  <c r="B102" i="615"/>
  <c r="A102" i="615"/>
  <c r="B101" i="615"/>
  <c r="A101" i="615"/>
  <c r="E100" i="615"/>
  <c r="D100" i="615"/>
  <c r="B100" i="615"/>
  <c r="A100" i="615"/>
  <c r="A98" i="615"/>
  <c r="D97" i="615"/>
  <c r="B97" i="615"/>
  <c r="A97" i="615"/>
  <c r="E96" i="615"/>
  <c r="D96" i="615"/>
  <c r="B96" i="615"/>
  <c r="A96" i="615"/>
  <c r="E94" i="615"/>
  <c r="E102" i="615" s="1"/>
  <c r="A94" i="615"/>
  <c r="D93" i="615"/>
  <c r="B93" i="615"/>
  <c r="A93" i="615"/>
  <c r="E92" i="615"/>
  <c r="D92" i="615"/>
  <c r="B92" i="615"/>
  <c r="A92" i="615"/>
  <c r="A90" i="615"/>
  <c r="B89" i="615"/>
  <c r="A89" i="615"/>
  <c r="B88" i="615"/>
  <c r="A88" i="615"/>
  <c r="B87" i="615"/>
  <c r="A87" i="615"/>
  <c r="B86" i="615"/>
  <c r="A86" i="615"/>
  <c r="B85" i="615"/>
  <c r="A85" i="615"/>
  <c r="B84" i="615"/>
  <c r="A84" i="615"/>
  <c r="E83" i="615"/>
  <c r="D83" i="615"/>
  <c r="B83" i="615"/>
  <c r="A83" i="615"/>
  <c r="A81" i="615"/>
  <c r="A79" i="615"/>
  <c r="B78" i="615"/>
  <c r="A78" i="615"/>
  <c r="B77" i="615"/>
  <c r="A77" i="615"/>
  <c r="B76" i="615"/>
  <c r="A76" i="615"/>
  <c r="B75" i="615"/>
  <c r="A75" i="615"/>
  <c r="B74" i="615"/>
  <c r="A74" i="615"/>
  <c r="B73" i="615"/>
  <c r="A73" i="615"/>
  <c r="B72" i="615"/>
  <c r="A72" i="615"/>
  <c r="E71" i="615"/>
  <c r="D71" i="615"/>
  <c r="B71" i="615"/>
  <c r="A71" i="615"/>
  <c r="A69" i="615"/>
  <c r="A67" i="615"/>
  <c r="B66" i="615"/>
  <c r="A66" i="615"/>
  <c r="B65" i="615"/>
  <c r="A65" i="615"/>
  <c r="B64" i="615"/>
  <c r="A64" i="615"/>
  <c r="E63" i="615"/>
  <c r="B63" i="615"/>
  <c r="A63" i="615"/>
  <c r="A61" i="615"/>
  <c r="B60" i="615"/>
  <c r="A60" i="615"/>
  <c r="D59" i="615"/>
  <c r="B59" i="615"/>
  <c r="A59" i="615"/>
  <c r="B58" i="615"/>
  <c r="A58" i="615"/>
  <c r="B57" i="615"/>
  <c r="A57" i="615"/>
  <c r="B56" i="615"/>
  <c r="A56" i="615"/>
  <c r="B55" i="615"/>
  <c r="A55" i="615"/>
  <c r="B54" i="615"/>
  <c r="A54" i="615"/>
  <c r="B53" i="615"/>
  <c r="A53" i="615"/>
  <c r="E52" i="615"/>
  <c r="D52" i="615"/>
  <c r="B52" i="615"/>
  <c r="A52" i="615"/>
  <c r="A50" i="615"/>
  <c r="B49" i="615"/>
  <c r="A49" i="615"/>
  <c r="B48" i="615"/>
  <c r="B47" i="615"/>
  <c r="A47" i="615"/>
  <c r="B46" i="615"/>
  <c r="A46" i="615"/>
  <c r="E45" i="615"/>
  <c r="D45" i="615"/>
  <c r="B45" i="615"/>
  <c r="A45" i="615"/>
  <c r="A43" i="615"/>
  <c r="D42" i="615"/>
  <c r="B42" i="615"/>
  <c r="A42" i="615"/>
  <c r="D41" i="615"/>
  <c r="B41" i="615"/>
  <c r="A41" i="615"/>
  <c r="D40" i="615"/>
  <c r="B40" i="615"/>
  <c r="A40" i="615"/>
  <c r="D39" i="615"/>
  <c r="B39" i="615"/>
  <c r="A39" i="615"/>
  <c r="D38" i="615"/>
  <c r="B38" i="615"/>
  <c r="A38" i="615"/>
  <c r="D37" i="615"/>
  <c r="B37" i="615"/>
  <c r="A37" i="615"/>
  <c r="D36" i="615"/>
  <c r="B36" i="615"/>
  <c r="A36" i="615"/>
  <c r="D35" i="615"/>
  <c r="B35" i="615"/>
  <c r="A35" i="615"/>
  <c r="E34" i="615"/>
  <c r="D34" i="615"/>
  <c r="B34" i="615"/>
  <c r="A34" i="615"/>
  <c r="A32" i="615"/>
  <c r="A30" i="615"/>
  <c r="D29" i="615"/>
  <c r="H29" i="615" s="1"/>
  <c r="B29" i="615"/>
  <c r="A29" i="615"/>
  <c r="D28" i="615"/>
  <c r="B28" i="615"/>
  <c r="A28" i="615"/>
  <c r="D27" i="615"/>
  <c r="H27" i="615" s="1"/>
  <c r="B27" i="615"/>
  <c r="A27" i="615"/>
  <c r="H26" i="615"/>
  <c r="E26" i="615"/>
  <c r="B26" i="615"/>
  <c r="A26" i="615"/>
  <c r="D25" i="615"/>
  <c r="E25" i="615" s="1"/>
  <c r="B25" i="615"/>
  <c r="A25" i="615"/>
  <c r="B24" i="615"/>
  <c r="A24" i="615"/>
  <c r="D23" i="615"/>
  <c r="B23" i="615"/>
  <c r="A23" i="615"/>
  <c r="E22" i="615"/>
  <c r="D22" i="615"/>
  <c r="B20" i="615"/>
  <c r="G17" i="615"/>
  <c r="G13" i="615"/>
  <c r="B12" i="615"/>
  <c r="A12" i="615"/>
  <c r="A10" i="615"/>
  <c r="B8" i="615"/>
  <c r="A8" i="615"/>
  <c r="B7" i="615"/>
  <c r="A7" i="615"/>
  <c r="B6" i="615"/>
  <c r="A6" i="615"/>
  <c r="E5" i="615"/>
  <c r="B5" i="615"/>
  <c r="A5" i="615"/>
  <c r="B4" i="615"/>
  <c r="A4" i="615"/>
  <c r="A3" i="615"/>
  <c r="A1" i="615"/>
  <c r="A131" i="614"/>
  <c r="A130" i="614"/>
  <c r="A129" i="614"/>
  <c r="A128" i="614"/>
  <c r="B127" i="614"/>
  <c r="A127" i="614"/>
  <c r="A126" i="614"/>
  <c r="A125" i="614"/>
  <c r="A124" i="614"/>
  <c r="A123" i="614"/>
  <c r="A122" i="614"/>
  <c r="E121" i="614"/>
  <c r="A121" i="614"/>
  <c r="A119" i="614"/>
  <c r="A117" i="614"/>
  <c r="A116" i="614"/>
  <c r="B115" i="614"/>
  <c r="A115" i="614"/>
  <c r="C114" i="614"/>
  <c r="B114" i="614"/>
  <c r="A114" i="614"/>
  <c r="C113" i="614"/>
  <c r="B113" i="614"/>
  <c r="A113" i="614"/>
  <c r="D112" i="614"/>
  <c r="C112" i="614"/>
  <c r="B112" i="614"/>
  <c r="A112" i="614"/>
  <c r="B111" i="614"/>
  <c r="A111" i="614"/>
  <c r="B110" i="614"/>
  <c r="A110" i="614"/>
  <c r="C109" i="614"/>
  <c r="B109" i="614"/>
  <c r="A109" i="614"/>
  <c r="A107" i="614"/>
  <c r="A105" i="614"/>
  <c r="E104" i="614"/>
  <c r="B104" i="614"/>
  <c r="A104" i="614"/>
  <c r="D103" i="614"/>
  <c r="E103" i="614" s="1"/>
  <c r="B103" i="614"/>
  <c r="A103" i="614"/>
  <c r="D102" i="614"/>
  <c r="E102" i="614" s="1"/>
  <c r="B102" i="614"/>
  <c r="A102" i="614"/>
  <c r="D101" i="614"/>
  <c r="E101" i="614" s="1"/>
  <c r="B101" i="614"/>
  <c r="A101" i="614"/>
  <c r="B100" i="614"/>
  <c r="A100" i="614"/>
  <c r="E99" i="614"/>
  <c r="D99" i="614"/>
  <c r="B99" i="614"/>
  <c r="A99" i="614"/>
  <c r="A97" i="614"/>
  <c r="A95" i="614"/>
  <c r="B94" i="614"/>
  <c r="A94" i="614"/>
  <c r="B93" i="614"/>
  <c r="A93" i="614"/>
  <c r="B92" i="614"/>
  <c r="A92" i="614"/>
  <c r="E91" i="614"/>
  <c r="D91" i="614"/>
  <c r="B91" i="614"/>
  <c r="A91" i="614"/>
  <c r="A89" i="614"/>
  <c r="D88" i="614"/>
  <c r="B88" i="614"/>
  <c r="A88" i="614"/>
  <c r="E87" i="614"/>
  <c r="D87" i="614"/>
  <c r="B87" i="614"/>
  <c r="A87" i="614"/>
  <c r="A85" i="614"/>
  <c r="B84" i="614"/>
  <c r="A84" i="614"/>
  <c r="E83" i="614"/>
  <c r="D83" i="614"/>
  <c r="B83" i="614"/>
  <c r="A83" i="614"/>
  <c r="A81" i="614"/>
  <c r="B80" i="614"/>
  <c r="A80" i="614"/>
  <c r="B79" i="614"/>
  <c r="A79" i="614"/>
  <c r="B78" i="614"/>
  <c r="A78" i="614"/>
  <c r="B77" i="614"/>
  <c r="A77" i="614"/>
  <c r="B76" i="614"/>
  <c r="A76" i="614"/>
  <c r="B75" i="614"/>
  <c r="A75" i="614"/>
  <c r="E74" i="614"/>
  <c r="D74" i="614"/>
  <c r="B74" i="614"/>
  <c r="A74" i="614"/>
  <c r="A72" i="614"/>
  <c r="A70" i="614"/>
  <c r="B69" i="614"/>
  <c r="A69" i="614"/>
  <c r="B68" i="614"/>
  <c r="A68" i="614"/>
  <c r="B67" i="614"/>
  <c r="A67" i="614"/>
  <c r="B66" i="614"/>
  <c r="A66" i="614"/>
  <c r="B65" i="614"/>
  <c r="A65" i="614"/>
  <c r="B64" i="614"/>
  <c r="A64" i="614"/>
  <c r="B63" i="614"/>
  <c r="A63" i="614"/>
  <c r="E62" i="614"/>
  <c r="D62" i="614"/>
  <c r="B62" i="614"/>
  <c r="A62" i="614"/>
  <c r="A60" i="614"/>
  <c r="A58" i="614"/>
  <c r="B57" i="614"/>
  <c r="A57" i="614"/>
  <c r="B56" i="614"/>
  <c r="A56" i="614"/>
  <c r="B55" i="614"/>
  <c r="A55" i="614"/>
  <c r="E54" i="614"/>
  <c r="B54" i="614"/>
  <c r="A54" i="614"/>
  <c r="A52" i="614"/>
  <c r="B51" i="614"/>
  <c r="A51" i="614"/>
  <c r="B50" i="614"/>
  <c r="A50" i="614"/>
  <c r="B49" i="614"/>
  <c r="A49" i="614"/>
  <c r="B48" i="614"/>
  <c r="A48" i="614"/>
  <c r="B47" i="614"/>
  <c r="A47" i="614"/>
  <c r="B46" i="614"/>
  <c r="A46" i="614"/>
  <c r="B45" i="614"/>
  <c r="A45" i="614"/>
  <c r="B44" i="614"/>
  <c r="A44" i="614"/>
  <c r="E43" i="614"/>
  <c r="D43" i="614"/>
  <c r="B43" i="614"/>
  <c r="A43" i="614"/>
  <c r="A41" i="614"/>
  <c r="B40" i="614"/>
  <c r="A40" i="614"/>
  <c r="B39" i="614"/>
  <c r="B38" i="614"/>
  <c r="A38" i="614"/>
  <c r="B37" i="614"/>
  <c r="A37" i="614"/>
  <c r="E36" i="614"/>
  <c r="D36" i="614"/>
  <c r="B36" i="614"/>
  <c r="A36" i="614"/>
  <c r="A34" i="614"/>
  <c r="D33" i="614"/>
  <c r="B33" i="614"/>
  <c r="A33" i="614"/>
  <c r="D32" i="614"/>
  <c r="B32" i="614"/>
  <c r="A32" i="614"/>
  <c r="D31" i="614"/>
  <c r="B31" i="614"/>
  <c r="A31" i="614"/>
  <c r="D30" i="614"/>
  <c r="B30" i="614"/>
  <c r="A30" i="614"/>
  <c r="D29" i="614"/>
  <c r="B29" i="614"/>
  <c r="A29" i="614"/>
  <c r="D28" i="614"/>
  <c r="B28" i="614"/>
  <c r="A28" i="614"/>
  <c r="D27" i="614"/>
  <c r="B27" i="614"/>
  <c r="A27" i="614"/>
  <c r="D26" i="614"/>
  <c r="B26" i="614"/>
  <c r="A26" i="614"/>
  <c r="E25" i="614"/>
  <c r="D25" i="614"/>
  <c r="B25" i="614"/>
  <c r="A25" i="614"/>
  <c r="A23" i="614"/>
  <c r="A21" i="614"/>
  <c r="B20" i="614"/>
  <c r="A20" i="614"/>
  <c r="B19" i="614"/>
  <c r="A19" i="614"/>
  <c r="B18" i="614"/>
  <c r="A18" i="614"/>
  <c r="B17" i="614"/>
  <c r="A17" i="614"/>
  <c r="B16" i="614"/>
  <c r="A16" i="614"/>
  <c r="B15" i="614"/>
  <c r="A15" i="614"/>
  <c r="B14" i="614"/>
  <c r="A14" i="614"/>
  <c r="B13" i="614"/>
  <c r="A13" i="614"/>
  <c r="E12" i="614"/>
  <c r="D12" i="614"/>
  <c r="B12" i="614"/>
  <c r="A12" i="614"/>
  <c r="A10" i="614"/>
  <c r="B8" i="614"/>
  <c r="A8" i="614"/>
  <c r="B7" i="614"/>
  <c r="A7" i="614"/>
  <c r="E88" i="614"/>
  <c r="E89" i="614" s="1"/>
  <c r="E94" i="614" s="1"/>
  <c r="B6" i="614"/>
  <c r="A6" i="614"/>
  <c r="E5" i="614"/>
  <c r="B5" i="614"/>
  <c r="A5" i="614"/>
  <c r="B4" i="614"/>
  <c r="A4" i="614"/>
  <c r="A3" i="614"/>
  <c r="A1" i="614"/>
  <c r="A140" i="613"/>
  <c r="A139" i="613"/>
  <c r="A138" i="613"/>
  <c r="A137" i="613"/>
  <c r="B136" i="613"/>
  <c r="A136" i="613"/>
  <c r="A135" i="613"/>
  <c r="A134" i="613"/>
  <c r="A133" i="613"/>
  <c r="A132" i="613"/>
  <c r="A131" i="613"/>
  <c r="E130" i="613"/>
  <c r="A130" i="613"/>
  <c r="A128" i="613"/>
  <c r="A126" i="613"/>
  <c r="A125" i="613"/>
  <c r="B124" i="613"/>
  <c r="A124" i="613"/>
  <c r="C123" i="613"/>
  <c r="B123" i="613"/>
  <c r="A123" i="613"/>
  <c r="C122" i="613"/>
  <c r="B122" i="613"/>
  <c r="A122" i="613"/>
  <c r="D121" i="613"/>
  <c r="C121" i="613"/>
  <c r="B121" i="613"/>
  <c r="A121" i="613"/>
  <c r="B120" i="613"/>
  <c r="A120" i="613"/>
  <c r="B119" i="613"/>
  <c r="A119" i="613"/>
  <c r="E118" i="613"/>
  <c r="C118" i="613"/>
  <c r="B118" i="613"/>
  <c r="A118" i="613"/>
  <c r="A116" i="613"/>
  <c r="A114" i="613"/>
  <c r="B113" i="613"/>
  <c r="A113" i="613"/>
  <c r="B112" i="613"/>
  <c r="A112" i="613"/>
  <c r="B111" i="613"/>
  <c r="A111" i="613"/>
  <c r="B110" i="613"/>
  <c r="A110" i="613"/>
  <c r="B109" i="613"/>
  <c r="A109" i="613"/>
  <c r="E108" i="613"/>
  <c r="D108" i="613"/>
  <c r="B108" i="613"/>
  <c r="A108" i="613"/>
  <c r="A106" i="613"/>
  <c r="A104" i="613"/>
  <c r="B103" i="613"/>
  <c r="A103" i="613"/>
  <c r="B102" i="613"/>
  <c r="A102" i="613"/>
  <c r="B101" i="613"/>
  <c r="A101" i="613"/>
  <c r="E100" i="613"/>
  <c r="D100" i="613"/>
  <c r="B100" i="613"/>
  <c r="A100" i="613"/>
  <c r="A98" i="613"/>
  <c r="D97" i="613"/>
  <c r="B97" i="613"/>
  <c r="A97" i="613"/>
  <c r="E96" i="613"/>
  <c r="D96" i="613"/>
  <c r="B96" i="613"/>
  <c r="A96" i="613"/>
  <c r="E94" i="613"/>
  <c r="E102" i="613" s="1"/>
  <c r="A94" i="613"/>
  <c r="D93" i="613"/>
  <c r="B93" i="613"/>
  <c r="A93" i="613"/>
  <c r="E92" i="613"/>
  <c r="D92" i="613"/>
  <c r="B92" i="613"/>
  <c r="A92" i="613"/>
  <c r="A90" i="613"/>
  <c r="B89" i="613"/>
  <c r="A89" i="613"/>
  <c r="B88" i="613"/>
  <c r="A88" i="613"/>
  <c r="B87" i="613"/>
  <c r="A87" i="613"/>
  <c r="B86" i="613"/>
  <c r="A86" i="613"/>
  <c r="B85" i="613"/>
  <c r="A85" i="613"/>
  <c r="B84" i="613"/>
  <c r="A84" i="613"/>
  <c r="E83" i="613"/>
  <c r="D83" i="613"/>
  <c r="B83" i="613"/>
  <c r="A83" i="613"/>
  <c r="A81" i="613"/>
  <c r="A79" i="613"/>
  <c r="B78" i="613"/>
  <c r="A78" i="613"/>
  <c r="B77" i="613"/>
  <c r="A77" i="613"/>
  <c r="B76" i="613"/>
  <c r="A76" i="613"/>
  <c r="B75" i="613"/>
  <c r="A75" i="613"/>
  <c r="B74" i="613"/>
  <c r="A74" i="613"/>
  <c r="B73" i="613"/>
  <c r="A73" i="613"/>
  <c r="B72" i="613"/>
  <c r="A72" i="613"/>
  <c r="E71" i="613"/>
  <c r="D71" i="613"/>
  <c r="B71" i="613"/>
  <c r="A71" i="613"/>
  <c r="A69" i="613"/>
  <c r="A67" i="613"/>
  <c r="B66" i="613"/>
  <c r="A66" i="613"/>
  <c r="B65" i="613"/>
  <c r="A65" i="613"/>
  <c r="B64" i="613"/>
  <c r="A64" i="613"/>
  <c r="E63" i="613"/>
  <c r="B63" i="613"/>
  <c r="A63" i="613"/>
  <c r="A61" i="613"/>
  <c r="B60" i="613"/>
  <c r="A60" i="613"/>
  <c r="D59" i="613"/>
  <c r="B59" i="613"/>
  <c r="A59" i="613"/>
  <c r="B58" i="613"/>
  <c r="A58" i="613"/>
  <c r="B57" i="613"/>
  <c r="A57" i="613"/>
  <c r="B56" i="613"/>
  <c r="A56" i="613"/>
  <c r="B55" i="613"/>
  <c r="A55" i="613"/>
  <c r="B54" i="613"/>
  <c r="A54" i="613"/>
  <c r="B53" i="613"/>
  <c r="A53" i="613"/>
  <c r="E52" i="613"/>
  <c r="D52" i="613"/>
  <c r="B52" i="613"/>
  <c r="A52" i="613"/>
  <c r="A50" i="613"/>
  <c r="B49" i="613"/>
  <c r="A49" i="613"/>
  <c r="B48" i="613"/>
  <c r="B47" i="613"/>
  <c r="A47" i="613"/>
  <c r="B46" i="613"/>
  <c r="A46" i="613"/>
  <c r="E45" i="613"/>
  <c r="D45" i="613"/>
  <c r="B45" i="613"/>
  <c r="A45" i="613"/>
  <c r="A43" i="613"/>
  <c r="D42" i="613"/>
  <c r="B42" i="613"/>
  <c r="A42" i="613"/>
  <c r="D41" i="613"/>
  <c r="B41" i="613"/>
  <c r="A41" i="613"/>
  <c r="D40" i="613"/>
  <c r="B40" i="613"/>
  <c r="A40" i="613"/>
  <c r="D39" i="613"/>
  <c r="B39" i="613"/>
  <c r="A39" i="613"/>
  <c r="D38" i="613"/>
  <c r="B38" i="613"/>
  <c r="A38" i="613"/>
  <c r="D37" i="613"/>
  <c r="B37" i="613"/>
  <c r="A37" i="613"/>
  <c r="D36" i="613"/>
  <c r="B36" i="613"/>
  <c r="A36" i="613"/>
  <c r="D35" i="613"/>
  <c r="B35" i="613"/>
  <c r="A35" i="613"/>
  <c r="E34" i="613"/>
  <c r="D34" i="613"/>
  <c r="B34" i="613"/>
  <c r="A34" i="613"/>
  <c r="A32" i="613"/>
  <c r="A30" i="613"/>
  <c r="D29" i="613"/>
  <c r="H29" i="613" s="1"/>
  <c r="B29" i="613"/>
  <c r="A29" i="613"/>
  <c r="D28" i="613"/>
  <c r="B28" i="613"/>
  <c r="A28" i="613"/>
  <c r="D27" i="613"/>
  <c r="B27" i="613"/>
  <c r="A27" i="613"/>
  <c r="H26" i="613"/>
  <c r="E26" i="613"/>
  <c r="B26" i="613"/>
  <c r="A26" i="613"/>
  <c r="B25" i="613"/>
  <c r="A25" i="613"/>
  <c r="B24" i="613"/>
  <c r="A24" i="613"/>
  <c r="D23" i="613"/>
  <c r="B23" i="613"/>
  <c r="A23" i="613"/>
  <c r="E22" i="613"/>
  <c r="D22" i="613"/>
  <c r="B20" i="613"/>
  <c r="G17" i="613"/>
  <c r="G13" i="613"/>
  <c r="B12" i="613"/>
  <c r="A12" i="613"/>
  <c r="A10" i="613"/>
  <c r="B8" i="613"/>
  <c r="A8" i="613"/>
  <c r="B7" i="613"/>
  <c r="A7" i="613"/>
  <c r="B6" i="613"/>
  <c r="A6" i="613"/>
  <c r="E5" i="613"/>
  <c r="B5" i="613"/>
  <c r="A5" i="613"/>
  <c r="D25" i="613"/>
  <c r="E25" i="613" s="1"/>
  <c r="B4" i="613"/>
  <c r="A4" i="613"/>
  <c r="A3" i="613"/>
  <c r="A1" i="613"/>
  <c r="A131" i="612"/>
  <c r="A130" i="612"/>
  <c r="A129" i="612"/>
  <c r="A128" i="612"/>
  <c r="B127" i="612"/>
  <c r="A127" i="612"/>
  <c r="A126" i="612"/>
  <c r="A125" i="612"/>
  <c r="A124" i="612"/>
  <c r="A123" i="612"/>
  <c r="A122" i="612"/>
  <c r="E121" i="612"/>
  <c r="A121" i="612"/>
  <c r="A119" i="612"/>
  <c r="A117" i="612"/>
  <c r="A116" i="612"/>
  <c r="B115" i="612"/>
  <c r="A115" i="612"/>
  <c r="C114" i="612"/>
  <c r="B114" i="612"/>
  <c r="A114" i="612"/>
  <c r="C113" i="612"/>
  <c r="B113" i="612"/>
  <c r="A113" i="612"/>
  <c r="D112" i="612"/>
  <c r="C112" i="612"/>
  <c r="B112" i="612"/>
  <c r="A112" i="612"/>
  <c r="B111" i="612"/>
  <c r="A111" i="612"/>
  <c r="B110" i="612"/>
  <c r="A110" i="612"/>
  <c r="C109" i="612"/>
  <c r="B109" i="612"/>
  <c r="A109" i="612"/>
  <c r="A107" i="612"/>
  <c r="A105" i="612"/>
  <c r="E104" i="612"/>
  <c r="B104" i="612"/>
  <c r="A104" i="612"/>
  <c r="D103" i="612"/>
  <c r="E103" i="612" s="1"/>
  <c r="B103" i="612"/>
  <c r="A103" i="612"/>
  <c r="D102" i="612"/>
  <c r="E102" i="612" s="1"/>
  <c r="B102" i="612"/>
  <c r="A102" i="612"/>
  <c r="D101" i="612"/>
  <c r="E101" i="612" s="1"/>
  <c r="B101" i="612"/>
  <c r="A101" i="612"/>
  <c r="B100" i="612"/>
  <c r="A100" i="612"/>
  <c r="E99" i="612"/>
  <c r="D99" i="612"/>
  <c r="B99" i="612"/>
  <c r="A99" i="612"/>
  <c r="A97" i="612"/>
  <c r="A95" i="612"/>
  <c r="B94" i="612"/>
  <c r="A94" i="612"/>
  <c r="B93" i="612"/>
  <c r="A93" i="612"/>
  <c r="B92" i="612"/>
  <c r="A92" i="612"/>
  <c r="E91" i="612"/>
  <c r="D91" i="612"/>
  <c r="B91" i="612"/>
  <c r="A91" i="612"/>
  <c r="A89" i="612"/>
  <c r="D88" i="612"/>
  <c r="B88" i="612"/>
  <c r="A88" i="612"/>
  <c r="E87" i="612"/>
  <c r="D87" i="612"/>
  <c r="B87" i="612"/>
  <c r="A87" i="612"/>
  <c r="A85" i="612"/>
  <c r="B84" i="612"/>
  <c r="A84" i="612"/>
  <c r="E83" i="612"/>
  <c r="D83" i="612"/>
  <c r="B83" i="612"/>
  <c r="A83" i="612"/>
  <c r="A81" i="612"/>
  <c r="B80" i="612"/>
  <c r="A80" i="612"/>
  <c r="B79" i="612"/>
  <c r="A79" i="612"/>
  <c r="B78" i="612"/>
  <c r="A78" i="612"/>
  <c r="B77" i="612"/>
  <c r="A77" i="612"/>
  <c r="B76" i="612"/>
  <c r="A76" i="612"/>
  <c r="B75" i="612"/>
  <c r="A75" i="612"/>
  <c r="E74" i="612"/>
  <c r="D74" i="612"/>
  <c r="B74" i="612"/>
  <c r="A74" i="612"/>
  <c r="A72" i="612"/>
  <c r="A70" i="612"/>
  <c r="B69" i="612"/>
  <c r="A69" i="612"/>
  <c r="B68" i="612"/>
  <c r="A68" i="612"/>
  <c r="B67" i="612"/>
  <c r="A67" i="612"/>
  <c r="B66" i="612"/>
  <c r="A66" i="612"/>
  <c r="B65" i="612"/>
  <c r="A65" i="612"/>
  <c r="B64" i="612"/>
  <c r="A64" i="612"/>
  <c r="B63" i="612"/>
  <c r="A63" i="612"/>
  <c r="E62" i="612"/>
  <c r="D62" i="612"/>
  <c r="B62" i="612"/>
  <c r="A62" i="612"/>
  <c r="A60" i="612"/>
  <c r="A58" i="612"/>
  <c r="B57" i="612"/>
  <c r="A57" i="612"/>
  <c r="B56" i="612"/>
  <c r="A56" i="612"/>
  <c r="B55" i="612"/>
  <c r="A55" i="612"/>
  <c r="E54" i="612"/>
  <c r="B54" i="612"/>
  <c r="A54" i="612"/>
  <c r="A52" i="612"/>
  <c r="B51" i="612"/>
  <c r="A51" i="612"/>
  <c r="B50" i="612"/>
  <c r="A50" i="612"/>
  <c r="B49" i="612"/>
  <c r="A49" i="612"/>
  <c r="B48" i="612"/>
  <c r="A48" i="612"/>
  <c r="B47" i="612"/>
  <c r="A47" i="612"/>
  <c r="B46" i="612"/>
  <c r="A46" i="612"/>
  <c r="B45" i="612"/>
  <c r="A45" i="612"/>
  <c r="B44" i="612"/>
  <c r="A44" i="612"/>
  <c r="E43" i="612"/>
  <c r="D43" i="612"/>
  <c r="B43" i="612"/>
  <c r="A43" i="612"/>
  <c r="A41" i="612"/>
  <c r="B40" i="612"/>
  <c r="A40" i="612"/>
  <c r="B39" i="612"/>
  <c r="B38" i="612"/>
  <c r="A38" i="612"/>
  <c r="B37" i="612"/>
  <c r="A37" i="612"/>
  <c r="E36" i="612"/>
  <c r="D36" i="612"/>
  <c r="B36" i="612"/>
  <c r="A36" i="612"/>
  <c r="A34" i="612"/>
  <c r="D33" i="612"/>
  <c r="B33" i="612"/>
  <c r="A33" i="612"/>
  <c r="D32" i="612"/>
  <c r="B32" i="612"/>
  <c r="A32" i="612"/>
  <c r="D31" i="612"/>
  <c r="B31" i="612"/>
  <c r="A31" i="612"/>
  <c r="D30" i="612"/>
  <c r="B30" i="612"/>
  <c r="A30" i="612"/>
  <c r="D29" i="612"/>
  <c r="B29" i="612"/>
  <c r="A29" i="612"/>
  <c r="D28" i="612"/>
  <c r="B28" i="612"/>
  <c r="A28" i="612"/>
  <c r="D27" i="612"/>
  <c r="B27" i="612"/>
  <c r="A27" i="612"/>
  <c r="D26" i="612"/>
  <c r="B26" i="612"/>
  <c r="A26" i="612"/>
  <c r="E25" i="612"/>
  <c r="D25" i="612"/>
  <c r="B25" i="612"/>
  <c r="A25" i="612"/>
  <c r="A23" i="612"/>
  <c r="A21" i="612"/>
  <c r="D20" i="612"/>
  <c r="B20" i="612"/>
  <c r="A20" i="612"/>
  <c r="D19" i="612"/>
  <c r="B19" i="612"/>
  <c r="A19" i="612"/>
  <c r="D18" i="612"/>
  <c r="B18" i="612"/>
  <c r="A18" i="612"/>
  <c r="B17" i="612"/>
  <c r="A17" i="612"/>
  <c r="B16" i="612"/>
  <c r="A16" i="612"/>
  <c r="B15" i="612"/>
  <c r="A15" i="612"/>
  <c r="B14" i="612"/>
  <c r="A14" i="612"/>
  <c r="B13" i="612"/>
  <c r="A13" i="612"/>
  <c r="E12" i="612"/>
  <c r="D12" i="612"/>
  <c r="B12" i="612"/>
  <c r="A12" i="612"/>
  <c r="A10" i="612"/>
  <c r="B8" i="612"/>
  <c r="A8" i="612"/>
  <c r="B7" i="612"/>
  <c r="A7" i="612"/>
  <c r="E88" i="612"/>
  <c r="E89" i="612" s="1"/>
  <c r="E94" i="612" s="1"/>
  <c r="B6" i="612"/>
  <c r="A6" i="612"/>
  <c r="E5" i="612"/>
  <c r="B5" i="612"/>
  <c r="A5" i="612"/>
  <c r="C115" i="612"/>
  <c r="C116" i="612" s="1"/>
  <c r="B4" i="612"/>
  <c r="A4" i="612"/>
  <c r="A3" i="612"/>
  <c r="A1" i="612"/>
  <c r="A140" i="611"/>
  <c r="A139" i="611"/>
  <c r="A138" i="611"/>
  <c r="A137" i="611"/>
  <c r="B136" i="611"/>
  <c r="A136" i="611"/>
  <c r="A135" i="611"/>
  <c r="A134" i="611"/>
  <c r="A133" i="611"/>
  <c r="A132" i="611"/>
  <c r="A131" i="611"/>
  <c r="E130" i="611"/>
  <c r="A130" i="611"/>
  <c r="A128" i="611"/>
  <c r="A126" i="611"/>
  <c r="A125" i="611"/>
  <c r="B124" i="611"/>
  <c r="A124" i="611"/>
  <c r="C123" i="611"/>
  <c r="B123" i="611"/>
  <c r="A123" i="611"/>
  <c r="C122" i="611"/>
  <c r="B122" i="611"/>
  <c r="A122" i="611"/>
  <c r="D121" i="611"/>
  <c r="C121" i="611"/>
  <c r="B121" i="611"/>
  <c r="A121" i="611"/>
  <c r="B120" i="611"/>
  <c r="A120" i="611"/>
  <c r="B119" i="611"/>
  <c r="A119" i="611"/>
  <c r="E118" i="611"/>
  <c r="C118" i="611"/>
  <c r="B118" i="611"/>
  <c r="A118" i="611"/>
  <c r="A116" i="611"/>
  <c r="A114" i="611"/>
  <c r="B113" i="611"/>
  <c r="A113" i="611"/>
  <c r="B112" i="611"/>
  <c r="A112" i="611"/>
  <c r="B111" i="611"/>
  <c r="A111" i="611"/>
  <c r="B110" i="611"/>
  <c r="A110" i="611"/>
  <c r="B109" i="611"/>
  <c r="A109" i="611"/>
  <c r="E108" i="611"/>
  <c r="D108" i="611"/>
  <c r="B108" i="611"/>
  <c r="A108" i="611"/>
  <c r="A106" i="611"/>
  <c r="A104" i="611"/>
  <c r="B103" i="611"/>
  <c r="A103" i="611"/>
  <c r="B102" i="611"/>
  <c r="A102" i="611"/>
  <c r="B101" i="611"/>
  <c r="A101" i="611"/>
  <c r="E100" i="611"/>
  <c r="D100" i="611"/>
  <c r="B100" i="611"/>
  <c r="A100" i="611"/>
  <c r="A98" i="611"/>
  <c r="D97" i="611"/>
  <c r="B97" i="611"/>
  <c r="A97" i="611"/>
  <c r="E96" i="611"/>
  <c r="D96" i="611"/>
  <c r="B96" i="611"/>
  <c r="A96" i="611"/>
  <c r="E94" i="611"/>
  <c r="E102" i="611" s="1"/>
  <c r="A94" i="611"/>
  <c r="D93" i="611"/>
  <c r="B93" i="611"/>
  <c r="A93" i="611"/>
  <c r="E92" i="611"/>
  <c r="D92" i="611"/>
  <c r="B92" i="611"/>
  <c r="A92" i="611"/>
  <c r="A90" i="611"/>
  <c r="B89" i="611"/>
  <c r="A89" i="611"/>
  <c r="B88" i="611"/>
  <c r="A88" i="611"/>
  <c r="B87" i="611"/>
  <c r="A87" i="611"/>
  <c r="B86" i="611"/>
  <c r="A86" i="611"/>
  <c r="B85" i="611"/>
  <c r="A85" i="611"/>
  <c r="B84" i="611"/>
  <c r="A84" i="611"/>
  <c r="E83" i="611"/>
  <c r="D83" i="611"/>
  <c r="B83" i="611"/>
  <c r="A83" i="611"/>
  <c r="A81" i="611"/>
  <c r="A79" i="611"/>
  <c r="B78" i="611"/>
  <c r="A78" i="611"/>
  <c r="B77" i="611"/>
  <c r="A77" i="611"/>
  <c r="B76" i="611"/>
  <c r="A76" i="611"/>
  <c r="B75" i="611"/>
  <c r="A75" i="611"/>
  <c r="B74" i="611"/>
  <c r="A74" i="611"/>
  <c r="B73" i="611"/>
  <c r="A73" i="611"/>
  <c r="B72" i="611"/>
  <c r="A72" i="611"/>
  <c r="E71" i="611"/>
  <c r="D71" i="611"/>
  <c r="B71" i="611"/>
  <c r="A71" i="611"/>
  <c r="A69" i="611"/>
  <c r="A67" i="611"/>
  <c r="B66" i="611"/>
  <c r="A66" i="611"/>
  <c r="B65" i="611"/>
  <c r="A65" i="611"/>
  <c r="B64" i="611"/>
  <c r="A64" i="611"/>
  <c r="E63" i="611"/>
  <c r="B63" i="611"/>
  <c r="A63" i="611"/>
  <c r="A61" i="611"/>
  <c r="B60" i="611"/>
  <c r="A60" i="611"/>
  <c r="D59" i="611"/>
  <c r="B59" i="611"/>
  <c r="A59" i="611"/>
  <c r="B58" i="611"/>
  <c r="A58" i="611"/>
  <c r="B57" i="611"/>
  <c r="A57" i="611"/>
  <c r="B56" i="611"/>
  <c r="A56" i="611"/>
  <c r="B55" i="611"/>
  <c r="A55" i="611"/>
  <c r="B54" i="611"/>
  <c r="A54" i="611"/>
  <c r="B53" i="611"/>
  <c r="A53" i="611"/>
  <c r="E52" i="611"/>
  <c r="D52" i="611"/>
  <c r="B52" i="611"/>
  <c r="A52" i="611"/>
  <c r="A50" i="611"/>
  <c r="B49" i="611"/>
  <c r="A49" i="611"/>
  <c r="B48" i="611"/>
  <c r="B47" i="611"/>
  <c r="A47" i="611"/>
  <c r="B46" i="611"/>
  <c r="A46" i="611"/>
  <c r="E45" i="611"/>
  <c r="D45" i="611"/>
  <c r="B45" i="611"/>
  <c r="A45" i="611"/>
  <c r="A43" i="611"/>
  <c r="D42" i="611"/>
  <c r="B42" i="611"/>
  <c r="A42" i="611"/>
  <c r="D41" i="611"/>
  <c r="B41" i="611"/>
  <c r="A41" i="611"/>
  <c r="D40" i="611"/>
  <c r="B40" i="611"/>
  <c r="A40" i="611"/>
  <c r="D39" i="611"/>
  <c r="B39" i="611"/>
  <c r="A39" i="611"/>
  <c r="D38" i="611"/>
  <c r="B38" i="611"/>
  <c r="A38" i="611"/>
  <c r="D37" i="611"/>
  <c r="B37" i="611"/>
  <c r="A37" i="611"/>
  <c r="D36" i="611"/>
  <c r="B36" i="611"/>
  <c r="A36" i="611"/>
  <c r="D35" i="611"/>
  <c r="B35" i="611"/>
  <c r="A35" i="611"/>
  <c r="E34" i="611"/>
  <c r="D34" i="611"/>
  <c r="B34" i="611"/>
  <c r="A34" i="611"/>
  <c r="A32" i="611"/>
  <c r="A30" i="611"/>
  <c r="D29" i="611"/>
  <c r="H29" i="611" s="1"/>
  <c r="B29" i="611"/>
  <c r="A29" i="611"/>
  <c r="D28" i="611"/>
  <c r="B28" i="611"/>
  <c r="A28" i="611"/>
  <c r="D27" i="611"/>
  <c r="H27" i="611" s="1"/>
  <c r="B27" i="611"/>
  <c r="A27" i="611"/>
  <c r="H26" i="611"/>
  <c r="E26" i="611"/>
  <c r="B26" i="611"/>
  <c r="A26" i="611"/>
  <c r="D25" i="611"/>
  <c r="E25" i="611" s="1"/>
  <c r="B25" i="611"/>
  <c r="A25" i="611"/>
  <c r="B24" i="611"/>
  <c r="A24" i="611"/>
  <c r="D23" i="611"/>
  <c r="B23" i="611"/>
  <c r="A23" i="611"/>
  <c r="E22" i="611"/>
  <c r="I22" i="611" s="1"/>
  <c r="D22" i="611"/>
  <c r="B20" i="611"/>
  <c r="G17" i="611"/>
  <c r="G13" i="611"/>
  <c r="B12" i="611"/>
  <c r="A12" i="611"/>
  <c r="A10" i="611"/>
  <c r="B8" i="611"/>
  <c r="A8" i="611"/>
  <c r="B7" i="611"/>
  <c r="A7" i="611"/>
  <c r="B6" i="611"/>
  <c r="A6" i="611"/>
  <c r="E5" i="611"/>
  <c r="B5" i="611"/>
  <c r="A5" i="611"/>
  <c r="B4" i="611"/>
  <c r="A4" i="611"/>
  <c r="A3" i="611"/>
  <c r="A1" i="611"/>
  <c r="A131" i="610"/>
  <c r="A130" i="610"/>
  <c r="A129" i="610"/>
  <c r="A128" i="610"/>
  <c r="B127" i="610"/>
  <c r="A127" i="610"/>
  <c r="A126" i="610"/>
  <c r="A125" i="610"/>
  <c r="A124" i="610"/>
  <c r="A123" i="610"/>
  <c r="A122" i="610"/>
  <c r="E121" i="610"/>
  <c r="A121" i="610"/>
  <c r="A119" i="610"/>
  <c r="A117" i="610"/>
  <c r="A116" i="610"/>
  <c r="B115" i="610"/>
  <c r="A115" i="610"/>
  <c r="C114" i="610"/>
  <c r="B114" i="610"/>
  <c r="A114" i="610"/>
  <c r="C113" i="610"/>
  <c r="B113" i="610"/>
  <c r="A113" i="610"/>
  <c r="D112" i="610"/>
  <c r="C112" i="610"/>
  <c r="B112" i="610"/>
  <c r="A112" i="610"/>
  <c r="B111" i="610"/>
  <c r="A111" i="610"/>
  <c r="B110" i="610"/>
  <c r="A110" i="610"/>
  <c r="C109" i="610"/>
  <c r="B109" i="610"/>
  <c r="A109" i="610"/>
  <c r="A107" i="610"/>
  <c r="A105" i="610"/>
  <c r="E104" i="610"/>
  <c r="B104" i="610"/>
  <c r="A104" i="610"/>
  <c r="D103" i="610"/>
  <c r="E103" i="610" s="1"/>
  <c r="B103" i="610"/>
  <c r="A103" i="610"/>
  <c r="D102" i="610"/>
  <c r="E102" i="610" s="1"/>
  <c r="B102" i="610"/>
  <c r="A102" i="610"/>
  <c r="D101" i="610"/>
  <c r="E101" i="610" s="1"/>
  <c r="B101" i="610"/>
  <c r="A101" i="610"/>
  <c r="B100" i="610"/>
  <c r="A100" i="610"/>
  <c r="E99" i="610"/>
  <c r="D99" i="610"/>
  <c r="B99" i="610"/>
  <c r="A99" i="610"/>
  <c r="A97" i="610"/>
  <c r="A95" i="610"/>
  <c r="B94" i="610"/>
  <c r="A94" i="610"/>
  <c r="B93" i="610"/>
  <c r="A93" i="610"/>
  <c r="B92" i="610"/>
  <c r="A92" i="610"/>
  <c r="E91" i="610"/>
  <c r="D91" i="610"/>
  <c r="B91" i="610"/>
  <c r="A91" i="610"/>
  <c r="A89" i="610"/>
  <c r="D88" i="610"/>
  <c r="B88" i="610"/>
  <c r="A88" i="610"/>
  <c r="E87" i="610"/>
  <c r="D87" i="610"/>
  <c r="B87" i="610"/>
  <c r="A87" i="610"/>
  <c r="A85" i="610"/>
  <c r="B84" i="610"/>
  <c r="A84" i="610"/>
  <c r="E83" i="610"/>
  <c r="D83" i="610"/>
  <c r="B83" i="610"/>
  <c r="A83" i="610"/>
  <c r="A81" i="610"/>
  <c r="B80" i="610"/>
  <c r="A80" i="610"/>
  <c r="B79" i="610"/>
  <c r="A79" i="610"/>
  <c r="B78" i="610"/>
  <c r="A78" i="610"/>
  <c r="B77" i="610"/>
  <c r="A77" i="610"/>
  <c r="B76" i="610"/>
  <c r="A76" i="610"/>
  <c r="B75" i="610"/>
  <c r="A75" i="610"/>
  <c r="E74" i="610"/>
  <c r="D74" i="610"/>
  <c r="B74" i="610"/>
  <c r="A74" i="610"/>
  <c r="A72" i="610"/>
  <c r="A70" i="610"/>
  <c r="B69" i="610"/>
  <c r="A69" i="610"/>
  <c r="B68" i="610"/>
  <c r="A68" i="610"/>
  <c r="B67" i="610"/>
  <c r="A67" i="610"/>
  <c r="B66" i="610"/>
  <c r="A66" i="610"/>
  <c r="B65" i="610"/>
  <c r="A65" i="610"/>
  <c r="B64" i="610"/>
  <c r="A64" i="610"/>
  <c r="B63" i="610"/>
  <c r="A63" i="610"/>
  <c r="E62" i="610"/>
  <c r="D62" i="610"/>
  <c r="B62" i="610"/>
  <c r="A62" i="610"/>
  <c r="A60" i="610"/>
  <c r="A58" i="610"/>
  <c r="B57" i="610"/>
  <c r="A57" i="610"/>
  <c r="B56" i="610"/>
  <c r="A56" i="610"/>
  <c r="B55" i="610"/>
  <c r="A55" i="610"/>
  <c r="E54" i="610"/>
  <c r="B54" i="610"/>
  <c r="A54" i="610"/>
  <c r="A52" i="610"/>
  <c r="B51" i="610"/>
  <c r="A51" i="610"/>
  <c r="B50" i="610"/>
  <c r="A50" i="610"/>
  <c r="B49" i="610"/>
  <c r="A49" i="610"/>
  <c r="B48" i="610"/>
  <c r="A48" i="610"/>
  <c r="B47" i="610"/>
  <c r="A47" i="610"/>
  <c r="B46" i="610"/>
  <c r="A46" i="610"/>
  <c r="B45" i="610"/>
  <c r="A45" i="610"/>
  <c r="B44" i="610"/>
  <c r="A44" i="610"/>
  <c r="E43" i="610"/>
  <c r="D43" i="610"/>
  <c r="B43" i="610"/>
  <c r="A43" i="610"/>
  <c r="A41" i="610"/>
  <c r="B40" i="610"/>
  <c r="A40" i="610"/>
  <c r="B39" i="610"/>
  <c r="B38" i="610"/>
  <c r="A38" i="610"/>
  <c r="B37" i="610"/>
  <c r="A37" i="610"/>
  <c r="E36" i="610"/>
  <c r="D36" i="610"/>
  <c r="B36" i="610"/>
  <c r="A36" i="610"/>
  <c r="A34" i="610"/>
  <c r="D33" i="610"/>
  <c r="B33" i="610"/>
  <c r="A33" i="610"/>
  <c r="D32" i="610"/>
  <c r="B32" i="610"/>
  <c r="A32" i="610"/>
  <c r="D31" i="610"/>
  <c r="B31" i="610"/>
  <c r="A31" i="610"/>
  <c r="D30" i="610"/>
  <c r="B30" i="610"/>
  <c r="A30" i="610"/>
  <c r="D29" i="610"/>
  <c r="B29" i="610"/>
  <c r="A29" i="610"/>
  <c r="D28" i="610"/>
  <c r="B28" i="610"/>
  <c r="A28" i="610"/>
  <c r="D27" i="610"/>
  <c r="B27" i="610"/>
  <c r="A27" i="610"/>
  <c r="D26" i="610"/>
  <c r="B26" i="610"/>
  <c r="A26" i="610"/>
  <c r="E25" i="610"/>
  <c r="D25" i="610"/>
  <c r="B25" i="610"/>
  <c r="A25" i="610"/>
  <c r="A23" i="610"/>
  <c r="A21" i="610"/>
  <c r="B20" i="610"/>
  <c r="A20" i="610"/>
  <c r="B19" i="610"/>
  <c r="A19" i="610"/>
  <c r="B18" i="610"/>
  <c r="A18" i="610"/>
  <c r="B17" i="610"/>
  <c r="A17" i="610"/>
  <c r="B16" i="610"/>
  <c r="A16" i="610"/>
  <c r="B15" i="610"/>
  <c r="A15" i="610"/>
  <c r="B14" i="610"/>
  <c r="A14" i="610"/>
  <c r="B13" i="610"/>
  <c r="A13" i="610"/>
  <c r="E12" i="610"/>
  <c r="D12" i="610"/>
  <c r="B12" i="610"/>
  <c r="A12" i="610"/>
  <c r="A10" i="610"/>
  <c r="B8" i="610"/>
  <c r="A8" i="610"/>
  <c r="B7" i="610"/>
  <c r="A7" i="610"/>
  <c r="E88" i="610"/>
  <c r="E89" i="610" s="1"/>
  <c r="E94" i="610" s="1"/>
  <c r="B6" i="610"/>
  <c r="A6" i="610"/>
  <c r="E5" i="610"/>
  <c r="B5" i="610"/>
  <c r="A5" i="610"/>
  <c r="B4" i="610"/>
  <c r="A4" i="610"/>
  <c r="A3" i="610"/>
  <c r="A1" i="610"/>
  <c r="A140" i="609"/>
  <c r="A139" i="609"/>
  <c r="A138" i="609"/>
  <c r="A137" i="609"/>
  <c r="B136" i="609"/>
  <c r="A136" i="609"/>
  <c r="A135" i="609"/>
  <c r="A134" i="609"/>
  <c r="A133" i="609"/>
  <c r="A132" i="609"/>
  <c r="A131" i="609"/>
  <c r="E130" i="609"/>
  <c r="A130" i="609"/>
  <c r="A128" i="609"/>
  <c r="A126" i="609"/>
  <c r="A125" i="609"/>
  <c r="B124" i="609"/>
  <c r="A124" i="609"/>
  <c r="C123" i="609"/>
  <c r="B123" i="609"/>
  <c r="A123" i="609"/>
  <c r="C122" i="609"/>
  <c r="B122" i="609"/>
  <c r="A122" i="609"/>
  <c r="D121" i="609"/>
  <c r="C121" i="609"/>
  <c r="B121" i="609"/>
  <c r="A121" i="609"/>
  <c r="B120" i="609"/>
  <c r="A120" i="609"/>
  <c r="B119" i="609"/>
  <c r="A119" i="609"/>
  <c r="E118" i="609"/>
  <c r="C118" i="609"/>
  <c r="B118" i="609"/>
  <c r="A118" i="609"/>
  <c r="A116" i="609"/>
  <c r="A114" i="609"/>
  <c r="B113" i="609"/>
  <c r="A113" i="609"/>
  <c r="B112" i="609"/>
  <c r="A112" i="609"/>
  <c r="B111" i="609"/>
  <c r="A111" i="609"/>
  <c r="B110" i="609"/>
  <c r="A110" i="609"/>
  <c r="B109" i="609"/>
  <c r="A109" i="609"/>
  <c r="E108" i="609"/>
  <c r="D108" i="609"/>
  <c r="B108" i="609"/>
  <c r="A108" i="609"/>
  <c r="A106" i="609"/>
  <c r="A104" i="609"/>
  <c r="B103" i="609"/>
  <c r="A103" i="609"/>
  <c r="B102" i="609"/>
  <c r="A102" i="609"/>
  <c r="B101" i="609"/>
  <c r="A101" i="609"/>
  <c r="E100" i="609"/>
  <c r="D100" i="609"/>
  <c r="B100" i="609"/>
  <c r="A100" i="609"/>
  <c r="A98" i="609"/>
  <c r="D97" i="609"/>
  <c r="B97" i="609"/>
  <c r="A97" i="609"/>
  <c r="E96" i="609"/>
  <c r="D96" i="609"/>
  <c r="B96" i="609"/>
  <c r="A96" i="609"/>
  <c r="E94" i="609"/>
  <c r="E102" i="609" s="1"/>
  <c r="A94" i="609"/>
  <c r="D93" i="609"/>
  <c r="B93" i="609"/>
  <c r="A93" i="609"/>
  <c r="E92" i="609"/>
  <c r="D92" i="609"/>
  <c r="B92" i="609"/>
  <c r="A92" i="609"/>
  <c r="A90" i="609"/>
  <c r="B89" i="609"/>
  <c r="A89" i="609"/>
  <c r="B88" i="609"/>
  <c r="A88" i="609"/>
  <c r="B87" i="609"/>
  <c r="A87" i="609"/>
  <c r="B86" i="609"/>
  <c r="A86" i="609"/>
  <c r="B85" i="609"/>
  <c r="A85" i="609"/>
  <c r="B84" i="609"/>
  <c r="A84" i="609"/>
  <c r="E83" i="609"/>
  <c r="D83" i="609"/>
  <c r="B83" i="609"/>
  <c r="A83" i="609"/>
  <c r="A81" i="609"/>
  <c r="A79" i="609"/>
  <c r="B78" i="609"/>
  <c r="A78" i="609"/>
  <c r="B77" i="609"/>
  <c r="A77" i="609"/>
  <c r="B76" i="609"/>
  <c r="A76" i="609"/>
  <c r="B75" i="609"/>
  <c r="A75" i="609"/>
  <c r="B74" i="609"/>
  <c r="A74" i="609"/>
  <c r="B73" i="609"/>
  <c r="A73" i="609"/>
  <c r="B72" i="609"/>
  <c r="A72" i="609"/>
  <c r="E71" i="609"/>
  <c r="D71" i="609"/>
  <c r="B71" i="609"/>
  <c r="A71" i="609"/>
  <c r="A69" i="609"/>
  <c r="A67" i="609"/>
  <c r="B66" i="609"/>
  <c r="A66" i="609"/>
  <c r="B65" i="609"/>
  <c r="A65" i="609"/>
  <c r="B64" i="609"/>
  <c r="A64" i="609"/>
  <c r="E63" i="609"/>
  <c r="B63" i="609"/>
  <c r="A63" i="609"/>
  <c r="A61" i="609"/>
  <c r="B60" i="609"/>
  <c r="A60" i="609"/>
  <c r="D59" i="609"/>
  <c r="B59" i="609"/>
  <c r="A59" i="609"/>
  <c r="B58" i="609"/>
  <c r="A58" i="609"/>
  <c r="B57" i="609"/>
  <c r="A57" i="609"/>
  <c r="B56" i="609"/>
  <c r="A56" i="609"/>
  <c r="B55" i="609"/>
  <c r="A55" i="609"/>
  <c r="B54" i="609"/>
  <c r="A54" i="609"/>
  <c r="B53" i="609"/>
  <c r="A53" i="609"/>
  <c r="E52" i="609"/>
  <c r="D52" i="609"/>
  <c r="B52" i="609"/>
  <c r="A52" i="609"/>
  <c r="A50" i="609"/>
  <c r="B49" i="609"/>
  <c r="A49" i="609"/>
  <c r="B48" i="609"/>
  <c r="B47" i="609"/>
  <c r="A47" i="609"/>
  <c r="B46" i="609"/>
  <c r="A46" i="609"/>
  <c r="E45" i="609"/>
  <c r="D45" i="609"/>
  <c r="B45" i="609"/>
  <c r="A45" i="609"/>
  <c r="A43" i="609"/>
  <c r="D42" i="609"/>
  <c r="B42" i="609"/>
  <c r="A42" i="609"/>
  <c r="D41" i="609"/>
  <c r="B41" i="609"/>
  <c r="A41" i="609"/>
  <c r="D40" i="609"/>
  <c r="B40" i="609"/>
  <c r="A40" i="609"/>
  <c r="D39" i="609"/>
  <c r="B39" i="609"/>
  <c r="A39" i="609"/>
  <c r="D38" i="609"/>
  <c r="B38" i="609"/>
  <c r="A38" i="609"/>
  <c r="D37" i="609"/>
  <c r="B37" i="609"/>
  <c r="A37" i="609"/>
  <c r="D36" i="609"/>
  <c r="B36" i="609"/>
  <c r="A36" i="609"/>
  <c r="D35" i="609"/>
  <c r="B35" i="609"/>
  <c r="A35" i="609"/>
  <c r="E34" i="609"/>
  <c r="D34" i="609"/>
  <c r="B34" i="609"/>
  <c r="A34" i="609"/>
  <c r="A32" i="609"/>
  <c r="A30" i="609"/>
  <c r="D29" i="609"/>
  <c r="H29" i="609" s="1"/>
  <c r="B29" i="609"/>
  <c r="A29" i="609"/>
  <c r="D28" i="609"/>
  <c r="B28" i="609"/>
  <c r="A28" i="609"/>
  <c r="D27" i="609"/>
  <c r="B27" i="609"/>
  <c r="A27" i="609"/>
  <c r="H26" i="609"/>
  <c r="E26" i="609"/>
  <c r="B26" i="609"/>
  <c r="A26" i="609"/>
  <c r="B25" i="609"/>
  <c r="A25" i="609"/>
  <c r="B24" i="609"/>
  <c r="A24" i="609"/>
  <c r="D23" i="609"/>
  <c r="B23" i="609"/>
  <c r="A23" i="609"/>
  <c r="E22" i="609"/>
  <c r="D22" i="609"/>
  <c r="B20" i="609"/>
  <c r="G17" i="609"/>
  <c r="G13" i="609"/>
  <c r="B12" i="609"/>
  <c r="A12" i="609"/>
  <c r="A10" i="609"/>
  <c r="B8" i="609"/>
  <c r="A8" i="609"/>
  <c r="B7" i="609"/>
  <c r="A7" i="609"/>
  <c r="B6" i="609"/>
  <c r="A6" i="609"/>
  <c r="E5" i="609"/>
  <c r="B5" i="609"/>
  <c r="A5" i="609"/>
  <c r="B4" i="609"/>
  <c r="A4" i="609"/>
  <c r="A3" i="609"/>
  <c r="A1" i="609"/>
  <c r="A131" i="608"/>
  <c r="A130" i="608"/>
  <c r="A129" i="608"/>
  <c r="A128" i="608"/>
  <c r="B127" i="608"/>
  <c r="A127" i="608"/>
  <c r="A126" i="608"/>
  <c r="A125" i="608"/>
  <c r="A124" i="608"/>
  <c r="A123" i="608"/>
  <c r="A122" i="608"/>
  <c r="E121" i="608"/>
  <c r="A121" i="608"/>
  <c r="A119" i="608"/>
  <c r="A117" i="608"/>
  <c r="A116" i="608"/>
  <c r="B115" i="608"/>
  <c r="A115" i="608"/>
  <c r="C114" i="608"/>
  <c r="B114" i="608"/>
  <c r="A114" i="608"/>
  <c r="C113" i="608"/>
  <c r="B113" i="608"/>
  <c r="A113" i="608"/>
  <c r="D112" i="608"/>
  <c r="C112" i="608"/>
  <c r="B112" i="608"/>
  <c r="A112" i="608"/>
  <c r="B111" i="608"/>
  <c r="A111" i="608"/>
  <c r="B110" i="608"/>
  <c r="A110" i="608"/>
  <c r="C109" i="608"/>
  <c r="B109" i="608"/>
  <c r="A109" i="608"/>
  <c r="A107" i="608"/>
  <c r="A105" i="608"/>
  <c r="E104" i="608"/>
  <c r="B104" i="608"/>
  <c r="A104" i="608"/>
  <c r="D103" i="608"/>
  <c r="E103" i="608" s="1"/>
  <c r="B103" i="608"/>
  <c r="A103" i="608"/>
  <c r="D102" i="608"/>
  <c r="E102" i="608" s="1"/>
  <c r="B102" i="608"/>
  <c r="A102" i="608"/>
  <c r="D101" i="608"/>
  <c r="E101" i="608" s="1"/>
  <c r="B101" i="608"/>
  <c r="A101" i="608"/>
  <c r="B100" i="608"/>
  <c r="A100" i="608"/>
  <c r="E99" i="608"/>
  <c r="D99" i="608"/>
  <c r="B99" i="608"/>
  <c r="A99" i="608"/>
  <c r="A97" i="608"/>
  <c r="A95" i="608"/>
  <c r="B94" i="608"/>
  <c r="A94" i="608"/>
  <c r="B93" i="608"/>
  <c r="A93" i="608"/>
  <c r="B92" i="608"/>
  <c r="A92" i="608"/>
  <c r="E91" i="608"/>
  <c r="D91" i="608"/>
  <c r="B91" i="608"/>
  <c r="A91" i="608"/>
  <c r="A89" i="608"/>
  <c r="D88" i="608"/>
  <c r="B88" i="608"/>
  <c r="A88" i="608"/>
  <c r="E87" i="608"/>
  <c r="D87" i="608"/>
  <c r="B87" i="608"/>
  <c r="A87" i="608"/>
  <c r="A85" i="608"/>
  <c r="B84" i="608"/>
  <c r="A84" i="608"/>
  <c r="E83" i="608"/>
  <c r="D83" i="608"/>
  <c r="B83" i="608"/>
  <c r="A83" i="608"/>
  <c r="A81" i="608"/>
  <c r="B80" i="608"/>
  <c r="A80" i="608"/>
  <c r="B79" i="608"/>
  <c r="A79" i="608"/>
  <c r="B78" i="608"/>
  <c r="A78" i="608"/>
  <c r="B77" i="608"/>
  <c r="A77" i="608"/>
  <c r="B76" i="608"/>
  <c r="A76" i="608"/>
  <c r="B75" i="608"/>
  <c r="A75" i="608"/>
  <c r="E74" i="608"/>
  <c r="D74" i="608"/>
  <c r="B74" i="608"/>
  <c r="A74" i="608"/>
  <c r="A72" i="608"/>
  <c r="A70" i="608"/>
  <c r="B69" i="608"/>
  <c r="A69" i="608"/>
  <c r="B68" i="608"/>
  <c r="A68" i="608"/>
  <c r="B67" i="608"/>
  <c r="A67" i="608"/>
  <c r="B66" i="608"/>
  <c r="A66" i="608"/>
  <c r="B65" i="608"/>
  <c r="A65" i="608"/>
  <c r="B64" i="608"/>
  <c r="A64" i="608"/>
  <c r="B63" i="608"/>
  <c r="A63" i="608"/>
  <c r="E62" i="608"/>
  <c r="D62" i="608"/>
  <c r="B62" i="608"/>
  <c r="A62" i="608"/>
  <c r="A60" i="608"/>
  <c r="A58" i="608"/>
  <c r="B57" i="608"/>
  <c r="A57" i="608"/>
  <c r="B56" i="608"/>
  <c r="A56" i="608"/>
  <c r="B55" i="608"/>
  <c r="A55" i="608"/>
  <c r="E54" i="608"/>
  <c r="B54" i="608"/>
  <c r="A54" i="608"/>
  <c r="A52" i="608"/>
  <c r="B51" i="608"/>
  <c r="A51" i="608"/>
  <c r="B50" i="608"/>
  <c r="A50" i="608"/>
  <c r="B49" i="608"/>
  <c r="A49" i="608"/>
  <c r="B48" i="608"/>
  <c r="A48" i="608"/>
  <c r="B47" i="608"/>
  <c r="A47" i="608"/>
  <c r="B46" i="608"/>
  <c r="A46" i="608"/>
  <c r="B45" i="608"/>
  <c r="A45" i="608"/>
  <c r="B44" i="608"/>
  <c r="A44" i="608"/>
  <c r="E43" i="608"/>
  <c r="D43" i="608"/>
  <c r="B43" i="608"/>
  <c r="A43" i="608"/>
  <c r="A41" i="608"/>
  <c r="B40" i="608"/>
  <c r="A40" i="608"/>
  <c r="B39" i="608"/>
  <c r="B38" i="608"/>
  <c r="A38" i="608"/>
  <c r="B37" i="608"/>
  <c r="A37" i="608"/>
  <c r="E36" i="608"/>
  <c r="D36" i="608"/>
  <c r="B36" i="608"/>
  <c r="A36" i="608"/>
  <c r="A34" i="608"/>
  <c r="D33" i="608"/>
  <c r="B33" i="608"/>
  <c r="A33" i="608"/>
  <c r="D32" i="608"/>
  <c r="B32" i="608"/>
  <c r="A32" i="608"/>
  <c r="D31" i="608"/>
  <c r="B31" i="608"/>
  <c r="A31" i="608"/>
  <c r="D30" i="608"/>
  <c r="B30" i="608"/>
  <c r="A30" i="608"/>
  <c r="D29" i="608"/>
  <c r="B29" i="608"/>
  <c r="A29" i="608"/>
  <c r="D28" i="608"/>
  <c r="B28" i="608"/>
  <c r="A28" i="608"/>
  <c r="D27" i="608"/>
  <c r="B27" i="608"/>
  <c r="A27" i="608"/>
  <c r="D26" i="608"/>
  <c r="B26" i="608"/>
  <c r="A26" i="608"/>
  <c r="E25" i="608"/>
  <c r="D25" i="608"/>
  <c r="B25" i="608"/>
  <c r="A25" i="608"/>
  <c r="A23" i="608"/>
  <c r="A21" i="608"/>
  <c r="B20" i="608"/>
  <c r="A20" i="608"/>
  <c r="B19" i="608"/>
  <c r="A19" i="608"/>
  <c r="B18" i="608"/>
  <c r="A18" i="608"/>
  <c r="B17" i="608"/>
  <c r="A17" i="608"/>
  <c r="B16" i="608"/>
  <c r="A16" i="608"/>
  <c r="B15" i="608"/>
  <c r="A15" i="608"/>
  <c r="B14" i="608"/>
  <c r="A14" i="608"/>
  <c r="B13" i="608"/>
  <c r="A13" i="608"/>
  <c r="E12" i="608"/>
  <c r="D12" i="608"/>
  <c r="B12" i="608"/>
  <c r="A12" i="608"/>
  <c r="A10" i="608"/>
  <c r="B8" i="608"/>
  <c r="A8" i="608"/>
  <c r="B7" i="608"/>
  <c r="A7" i="608"/>
  <c r="E88" i="608"/>
  <c r="E89" i="608" s="1"/>
  <c r="E94" i="608" s="1"/>
  <c r="B6" i="608"/>
  <c r="A6" i="608"/>
  <c r="E5" i="608"/>
  <c r="B5" i="608"/>
  <c r="A5" i="608"/>
  <c r="B4" i="608"/>
  <c r="A4" i="608"/>
  <c r="A3" i="608"/>
  <c r="A1" i="608"/>
  <c r="A140" i="607"/>
  <c r="A139" i="607"/>
  <c r="A138" i="607"/>
  <c r="A137" i="607"/>
  <c r="B136" i="607"/>
  <c r="A136" i="607"/>
  <c r="A135" i="607"/>
  <c r="A134" i="607"/>
  <c r="A133" i="607"/>
  <c r="A132" i="607"/>
  <c r="A131" i="607"/>
  <c r="E130" i="607"/>
  <c r="A130" i="607"/>
  <c r="A128" i="607"/>
  <c r="A126" i="607"/>
  <c r="A125" i="607"/>
  <c r="B124" i="607"/>
  <c r="A124" i="607"/>
  <c r="C123" i="607"/>
  <c r="B123" i="607"/>
  <c r="A123" i="607"/>
  <c r="C122" i="607"/>
  <c r="B122" i="607"/>
  <c r="A122" i="607"/>
  <c r="D121" i="607"/>
  <c r="C121" i="607"/>
  <c r="B121" i="607"/>
  <c r="A121" i="607"/>
  <c r="B120" i="607"/>
  <c r="A120" i="607"/>
  <c r="B119" i="607"/>
  <c r="A119" i="607"/>
  <c r="E118" i="607"/>
  <c r="C118" i="607"/>
  <c r="B118" i="607"/>
  <c r="A118" i="607"/>
  <c r="A116" i="607"/>
  <c r="A114" i="607"/>
  <c r="B113" i="607"/>
  <c r="A113" i="607"/>
  <c r="B112" i="607"/>
  <c r="A112" i="607"/>
  <c r="B111" i="607"/>
  <c r="A111" i="607"/>
  <c r="B110" i="607"/>
  <c r="A110" i="607"/>
  <c r="B109" i="607"/>
  <c r="A109" i="607"/>
  <c r="E108" i="607"/>
  <c r="D108" i="607"/>
  <c r="B108" i="607"/>
  <c r="A108" i="607"/>
  <c r="A106" i="607"/>
  <c r="A104" i="607"/>
  <c r="B103" i="607"/>
  <c r="A103" i="607"/>
  <c r="B102" i="607"/>
  <c r="A102" i="607"/>
  <c r="B101" i="607"/>
  <c r="A101" i="607"/>
  <c r="E100" i="607"/>
  <c r="D100" i="607"/>
  <c r="B100" i="607"/>
  <c r="A100" i="607"/>
  <c r="A98" i="607"/>
  <c r="D97" i="607"/>
  <c r="B97" i="607"/>
  <c r="A97" i="607"/>
  <c r="E96" i="607"/>
  <c r="D96" i="607"/>
  <c r="B96" i="607"/>
  <c r="A96" i="607"/>
  <c r="E94" i="607"/>
  <c r="E102" i="607" s="1"/>
  <c r="A94" i="607"/>
  <c r="D93" i="607"/>
  <c r="B93" i="607"/>
  <c r="A93" i="607"/>
  <c r="E92" i="607"/>
  <c r="D92" i="607"/>
  <c r="B92" i="607"/>
  <c r="A92" i="607"/>
  <c r="A90" i="607"/>
  <c r="B89" i="607"/>
  <c r="A89" i="607"/>
  <c r="B88" i="607"/>
  <c r="A88" i="607"/>
  <c r="B87" i="607"/>
  <c r="A87" i="607"/>
  <c r="B86" i="607"/>
  <c r="A86" i="607"/>
  <c r="B85" i="607"/>
  <c r="A85" i="607"/>
  <c r="B84" i="607"/>
  <c r="A84" i="607"/>
  <c r="E83" i="607"/>
  <c r="D83" i="607"/>
  <c r="B83" i="607"/>
  <c r="A83" i="607"/>
  <c r="A81" i="607"/>
  <c r="A79" i="607"/>
  <c r="B78" i="607"/>
  <c r="A78" i="607"/>
  <c r="B77" i="607"/>
  <c r="A77" i="607"/>
  <c r="B76" i="607"/>
  <c r="A76" i="607"/>
  <c r="B75" i="607"/>
  <c r="A75" i="607"/>
  <c r="B74" i="607"/>
  <c r="A74" i="607"/>
  <c r="B73" i="607"/>
  <c r="A73" i="607"/>
  <c r="B72" i="607"/>
  <c r="A72" i="607"/>
  <c r="E71" i="607"/>
  <c r="D71" i="607"/>
  <c r="B71" i="607"/>
  <c r="A71" i="607"/>
  <c r="A69" i="607"/>
  <c r="A67" i="607"/>
  <c r="B66" i="607"/>
  <c r="A66" i="607"/>
  <c r="B65" i="607"/>
  <c r="A65" i="607"/>
  <c r="B64" i="607"/>
  <c r="A64" i="607"/>
  <c r="E63" i="607"/>
  <c r="B63" i="607"/>
  <c r="A63" i="607"/>
  <c r="A61" i="607"/>
  <c r="B60" i="607"/>
  <c r="A60" i="607"/>
  <c r="D59" i="607"/>
  <c r="B59" i="607"/>
  <c r="A59" i="607"/>
  <c r="B58" i="607"/>
  <c r="A58" i="607"/>
  <c r="B57" i="607"/>
  <c r="A57" i="607"/>
  <c r="B56" i="607"/>
  <c r="A56" i="607"/>
  <c r="B55" i="607"/>
  <c r="A55" i="607"/>
  <c r="B54" i="607"/>
  <c r="A54" i="607"/>
  <c r="B53" i="607"/>
  <c r="A53" i="607"/>
  <c r="E52" i="607"/>
  <c r="D52" i="607"/>
  <c r="B52" i="607"/>
  <c r="A52" i="607"/>
  <c r="A50" i="607"/>
  <c r="B49" i="607"/>
  <c r="A49" i="607"/>
  <c r="B48" i="607"/>
  <c r="B47" i="607"/>
  <c r="A47" i="607"/>
  <c r="B46" i="607"/>
  <c r="A46" i="607"/>
  <c r="E45" i="607"/>
  <c r="D45" i="607"/>
  <c r="B45" i="607"/>
  <c r="A45" i="607"/>
  <c r="A43" i="607"/>
  <c r="D42" i="607"/>
  <c r="B42" i="607"/>
  <c r="A42" i="607"/>
  <c r="D41" i="607"/>
  <c r="B41" i="607"/>
  <c r="A41" i="607"/>
  <c r="D40" i="607"/>
  <c r="B40" i="607"/>
  <c r="A40" i="607"/>
  <c r="D39" i="607"/>
  <c r="B39" i="607"/>
  <c r="A39" i="607"/>
  <c r="D38" i="607"/>
  <c r="B38" i="607"/>
  <c r="A38" i="607"/>
  <c r="D37" i="607"/>
  <c r="B37" i="607"/>
  <c r="A37" i="607"/>
  <c r="D36" i="607"/>
  <c r="B36" i="607"/>
  <c r="A36" i="607"/>
  <c r="D35" i="607"/>
  <c r="B35" i="607"/>
  <c r="A35" i="607"/>
  <c r="E34" i="607"/>
  <c r="D34" i="607"/>
  <c r="B34" i="607"/>
  <c r="A34" i="607"/>
  <c r="A32" i="607"/>
  <c r="A30" i="607"/>
  <c r="D29" i="607"/>
  <c r="H29" i="607" s="1"/>
  <c r="B29" i="607"/>
  <c r="A29" i="607"/>
  <c r="D28" i="607"/>
  <c r="B28" i="607"/>
  <c r="A28" i="607"/>
  <c r="D27" i="607"/>
  <c r="B27" i="607"/>
  <c r="A27" i="607"/>
  <c r="H26" i="607"/>
  <c r="E26" i="607"/>
  <c r="B26" i="607"/>
  <c r="A26" i="607"/>
  <c r="B25" i="607"/>
  <c r="A25" i="607"/>
  <c r="B24" i="607"/>
  <c r="A24" i="607"/>
  <c r="D23" i="607"/>
  <c r="B23" i="607"/>
  <c r="A23" i="607"/>
  <c r="E22" i="607"/>
  <c r="D22" i="607"/>
  <c r="B20" i="607"/>
  <c r="G17" i="607"/>
  <c r="G13" i="607"/>
  <c r="B12" i="607"/>
  <c r="A12" i="607"/>
  <c r="A10" i="607"/>
  <c r="B8" i="607"/>
  <c r="A8" i="607"/>
  <c r="B7" i="607"/>
  <c r="A7" i="607"/>
  <c r="B6" i="607"/>
  <c r="A6" i="607"/>
  <c r="E5" i="607"/>
  <c r="B5" i="607"/>
  <c r="A5" i="607"/>
  <c r="B4" i="607"/>
  <c r="A4" i="607"/>
  <c r="A3" i="607"/>
  <c r="A1" i="607"/>
  <c r="A131" i="606"/>
  <c r="A130" i="606"/>
  <c r="A129" i="606"/>
  <c r="A128" i="606"/>
  <c r="B127" i="606"/>
  <c r="A127" i="606"/>
  <c r="A126" i="606"/>
  <c r="A125" i="606"/>
  <c r="A124" i="606"/>
  <c r="A123" i="606"/>
  <c r="A122" i="606"/>
  <c r="E121" i="606"/>
  <c r="A121" i="606"/>
  <c r="A119" i="606"/>
  <c r="A117" i="606"/>
  <c r="A116" i="606"/>
  <c r="B115" i="606"/>
  <c r="A115" i="606"/>
  <c r="C114" i="606"/>
  <c r="B114" i="606"/>
  <c r="A114" i="606"/>
  <c r="C113" i="606"/>
  <c r="B113" i="606"/>
  <c r="A113" i="606"/>
  <c r="D112" i="606"/>
  <c r="C112" i="606"/>
  <c r="B112" i="606"/>
  <c r="A112" i="606"/>
  <c r="B111" i="606"/>
  <c r="A111" i="606"/>
  <c r="B110" i="606"/>
  <c r="A110" i="606"/>
  <c r="C109" i="606"/>
  <c r="B109" i="606"/>
  <c r="A109" i="606"/>
  <c r="A107" i="606"/>
  <c r="A105" i="606"/>
  <c r="E104" i="606"/>
  <c r="B104" i="606"/>
  <c r="A104" i="606"/>
  <c r="D103" i="606"/>
  <c r="E103" i="606" s="1"/>
  <c r="B103" i="606"/>
  <c r="A103" i="606"/>
  <c r="D102" i="606"/>
  <c r="E102" i="606" s="1"/>
  <c r="B102" i="606"/>
  <c r="A102" i="606"/>
  <c r="D101" i="606"/>
  <c r="E101" i="606" s="1"/>
  <c r="B101" i="606"/>
  <c r="A101" i="606"/>
  <c r="B100" i="606"/>
  <c r="A100" i="606"/>
  <c r="E99" i="606"/>
  <c r="D99" i="606"/>
  <c r="B99" i="606"/>
  <c r="A99" i="606"/>
  <c r="A97" i="606"/>
  <c r="A95" i="606"/>
  <c r="B94" i="606"/>
  <c r="A94" i="606"/>
  <c r="B93" i="606"/>
  <c r="A93" i="606"/>
  <c r="B92" i="606"/>
  <c r="A92" i="606"/>
  <c r="E91" i="606"/>
  <c r="D91" i="606"/>
  <c r="B91" i="606"/>
  <c r="A91" i="606"/>
  <c r="A89" i="606"/>
  <c r="D88" i="606"/>
  <c r="B88" i="606"/>
  <c r="A88" i="606"/>
  <c r="E87" i="606"/>
  <c r="D87" i="606"/>
  <c r="B87" i="606"/>
  <c r="A87" i="606"/>
  <c r="A85" i="606"/>
  <c r="B84" i="606"/>
  <c r="A84" i="606"/>
  <c r="E83" i="606"/>
  <c r="D83" i="606"/>
  <c r="B83" i="606"/>
  <c r="A83" i="606"/>
  <c r="A81" i="606"/>
  <c r="B80" i="606"/>
  <c r="A80" i="606"/>
  <c r="B79" i="606"/>
  <c r="A79" i="606"/>
  <c r="B78" i="606"/>
  <c r="A78" i="606"/>
  <c r="B77" i="606"/>
  <c r="A77" i="606"/>
  <c r="B76" i="606"/>
  <c r="A76" i="606"/>
  <c r="B75" i="606"/>
  <c r="A75" i="606"/>
  <c r="E74" i="606"/>
  <c r="D74" i="606"/>
  <c r="B74" i="606"/>
  <c r="A74" i="606"/>
  <c r="A72" i="606"/>
  <c r="A70" i="606"/>
  <c r="B69" i="606"/>
  <c r="A69" i="606"/>
  <c r="B68" i="606"/>
  <c r="A68" i="606"/>
  <c r="B67" i="606"/>
  <c r="A67" i="606"/>
  <c r="B66" i="606"/>
  <c r="A66" i="606"/>
  <c r="B65" i="606"/>
  <c r="A65" i="606"/>
  <c r="B64" i="606"/>
  <c r="A64" i="606"/>
  <c r="B63" i="606"/>
  <c r="A63" i="606"/>
  <c r="E62" i="606"/>
  <c r="D62" i="606"/>
  <c r="B62" i="606"/>
  <c r="A62" i="606"/>
  <c r="A60" i="606"/>
  <c r="A58" i="606"/>
  <c r="B57" i="606"/>
  <c r="A57" i="606"/>
  <c r="B56" i="606"/>
  <c r="A56" i="606"/>
  <c r="B55" i="606"/>
  <c r="A55" i="606"/>
  <c r="E54" i="606"/>
  <c r="B54" i="606"/>
  <c r="A54" i="606"/>
  <c r="A52" i="606"/>
  <c r="B51" i="606"/>
  <c r="A51" i="606"/>
  <c r="B50" i="606"/>
  <c r="A50" i="606"/>
  <c r="B49" i="606"/>
  <c r="A49" i="606"/>
  <c r="B48" i="606"/>
  <c r="A48" i="606"/>
  <c r="B47" i="606"/>
  <c r="A47" i="606"/>
  <c r="B46" i="606"/>
  <c r="A46" i="606"/>
  <c r="B45" i="606"/>
  <c r="A45" i="606"/>
  <c r="B44" i="606"/>
  <c r="A44" i="606"/>
  <c r="E43" i="606"/>
  <c r="D43" i="606"/>
  <c r="B43" i="606"/>
  <c r="A43" i="606"/>
  <c r="A41" i="606"/>
  <c r="B40" i="606"/>
  <c r="A40" i="606"/>
  <c r="B39" i="606"/>
  <c r="B38" i="606"/>
  <c r="A38" i="606"/>
  <c r="B37" i="606"/>
  <c r="A37" i="606"/>
  <c r="E36" i="606"/>
  <c r="D36" i="606"/>
  <c r="B36" i="606"/>
  <c r="A36" i="606"/>
  <c r="A34" i="606"/>
  <c r="D33" i="606"/>
  <c r="B33" i="606"/>
  <c r="A33" i="606"/>
  <c r="D32" i="606"/>
  <c r="B32" i="606"/>
  <c r="A32" i="606"/>
  <c r="D31" i="606"/>
  <c r="B31" i="606"/>
  <c r="A31" i="606"/>
  <c r="D30" i="606"/>
  <c r="B30" i="606"/>
  <c r="A30" i="606"/>
  <c r="D29" i="606"/>
  <c r="B29" i="606"/>
  <c r="A29" i="606"/>
  <c r="D28" i="606"/>
  <c r="B28" i="606"/>
  <c r="A28" i="606"/>
  <c r="D27" i="606"/>
  <c r="B27" i="606"/>
  <c r="A27" i="606"/>
  <c r="D26" i="606"/>
  <c r="B26" i="606"/>
  <c r="A26" i="606"/>
  <c r="E25" i="606"/>
  <c r="D25" i="606"/>
  <c r="B25" i="606"/>
  <c r="A25" i="606"/>
  <c r="A23" i="606"/>
  <c r="A21" i="606"/>
  <c r="B20" i="606"/>
  <c r="A20" i="606"/>
  <c r="B19" i="606"/>
  <c r="A19" i="606"/>
  <c r="B18" i="606"/>
  <c r="A18" i="606"/>
  <c r="B17" i="606"/>
  <c r="A17" i="606"/>
  <c r="B16" i="606"/>
  <c r="A16" i="606"/>
  <c r="B15" i="606"/>
  <c r="A15" i="606"/>
  <c r="B14" i="606"/>
  <c r="A14" i="606"/>
  <c r="B13" i="606"/>
  <c r="A13" i="606"/>
  <c r="E12" i="606"/>
  <c r="D12" i="606"/>
  <c r="B12" i="606"/>
  <c r="A12" i="606"/>
  <c r="A10" i="606"/>
  <c r="B8" i="606"/>
  <c r="A8" i="606"/>
  <c r="B7" i="606"/>
  <c r="A7" i="606"/>
  <c r="E88" i="606"/>
  <c r="E89" i="606" s="1"/>
  <c r="E94" i="606" s="1"/>
  <c r="B6" i="606"/>
  <c r="A6" i="606"/>
  <c r="E5" i="606"/>
  <c r="B5" i="606"/>
  <c r="A5" i="606"/>
  <c r="B4" i="606"/>
  <c r="A4" i="606"/>
  <c r="A3" i="606"/>
  <c r="A1" i="606"/>
  <c r="A140" i="605"/>
  <c r="A139" i="605"/>
  <c r="A138" i="605"/>
  <c r="A137" i="605"/>
  <c r="B136" i="605"/>
  <c r="A136" i="605"/>
  <c r="A135" i="605"/>
  <c r="A134" i="605"/>
  <c r="A133" i="605"/>
  <c r="A132" i="605"/>
  <c r="A131" i="605"/>
  <c r="E130" i="605"/>
  <c r="A130" i="605"/>
  <c r="A128" i="605"/>
  <c r="A126" i="605"/>
  <c r="A125" i="605"/>
  <c r="B124" i="605"/>
  <c r="A124" i="605"/>
  <c r="C123" i="605"/>
  <c r="B123" i="605"/>
  <c r="A123" i="605"/>
  <c r="C122" i="605"/>
  <c r="B122" i="605"/>
  <c r="A122" i="605"/>
  <c r="D121" i="605"/>
  <c r="C121" i="605"/>
  <c r="B121" i="605"/>
  <c r="A121" i="605"/>
  <c r="B120" i="605"/>
  <c r="A120" i="605"/>
  <c r="B119" i="605"/>
  <c r="A119" i="605"/>
  <c r="E118" i="605"/>
  <c r="C118" i="605"/>
  <c r="B118" i="605"/>
  <c r="A118" i="605"/>
  <c r="A116" i="605"/>
  <c r="A114" i="605"/>
  <c r="B113" i="605"/>
  <c r="A113" i="605"/>
  <c r="B112" i="605"/>
  <c r="A112" i="605"/>
  <c r="B111" i="605"/>
  <c r="A111" i="605"/>
  <c r="B110" i="605"/>
  <c r="A110" i="605"/>
  <c r="B109" i="605"/>
  <c r="A109" i="605"/>
  <c r="E108" i="605"/>
  <c r="D108" i="605"/>
  <c r="B108" i="605"/>
  <c r="A108" i="605"/>
  <c r="A106" i="605"/>
  <c r="A104" i="605"/>
  <c r="B103" i="605"/>
  <c r="A103" i="605"/>
  <c r="B102" i="605"/>
  <c r="A102" i="605"/>
  <c r="B101" i="605"/>
  <c r="A101" i="605"/>
  <c r="E100" i="605"/>
  <c r="D100" i="605"/>
  <c r="B100" i="605"/>
  <c r="A100" i="605"/>
  <c r="A98" i="605"/>
  <c r="D97" i="605"/>
  <c r="B97" i="605"/>
  <c r="A97" i="605"/>
  <c r="E96" i="605"/>
  <c r="D96" i="605"/>
  <c r="B96" i="605"/>
  <c r="A96" i="605"/>
  <c r="E94" i="605"/>
  <c r="E102" i="605" s="1"/>
  <c r="A94" i="605"/>
  <c r="D93" i="605"/>
  <c r="B93" i="605"/>
  <c r="A93" i="605"/>
  <c r="E92" i="605"/>
  <c r="D92" i="605"/>
  <c r="B92" i="605"/>
  <c r="A92" i="605"/>
  <c r="A90" i="605"/>
  <c r="B89" i="605"/>
  <c r="A89" i="605"/>
  <c r="B88" i="605"/>
  <c r="A88" i="605"/>
  <c r="B87" i="605"/>
  <c r="A87" i="605"/>
  <c r="B86" i="605"/>
  <c r="A86" i="605"/>
  <c r="B85" i="605"/>
  <c r="A85" i="605"/>
  <c r="B84" i="605"/>
  <c r="A84" i="605"/>
  <c r="E83" i="605"/>
  <c r="D83" i="605"/>
  <c r="B83" i="605"/>
  <c r="A83" i="605"/>
  <c r="A81" i="605"/>
  <c r="A79" i="605"/>
  <c r="B78" i="605"/>
  <c r="A78" i="605"/>
  <c r="B77" i="605"/>
  <c r="A77" i="605"/>
  <c r="B76" i="605"/>
  <c r="A76" i="605"/>
  <c r="B75" i="605"/>
  <c r="A75" i="605"/>
  <c r="B74" i="605"/>
  <c r="A74" i="605"/>
  <c r="B73" i="605"/>
  <c r="A73" i="605"/>
  <c r="B72" i="605"/>
  <c r="A72" i="605"/>
  <c r="E71" i="605"/>
  <c r="D71" i="605"/>
  <c r="B71" i="605"/>
  <c r="A71" i="605"/>
  <c r="A69" i="605"/>
  <c r="A67" i="605"/>
  <c r="B66" i="605"/>
  <c r="A66" i="605"/>
  <c r="B65" i="605"/>
  <c r="A65" i="605"/>
  <c r="B64" i="605"/>
  <c r="A64" i="605"/>
  <c r="E63" i="605"/>
  <c r="B63" i="605"/>
  <c r="A63" i="605"/>
  <c r="A61" i="605"/>
  <c r="B60" i="605"/>
  <c r="A60" i="605"/>
  <c r="D59" i="605"/>
  <c r="B59" i="605"/>
  <c r="A59" i="605"/>
  <c r="B58" i="605"/>
  <c r="A58" i="605"/>
  <c r="B57" i="605"/>
  <c r="A57" i="605"/>
  <c r="B56" i="605"/>
  <c r="A56" i="605"/>
  <c r="B55" i="605"/>
  <c r="A55" i="605"/>
  <c r="B54" i="605"/>
  <c r="A54" i="605"/>
  <c r="B53" i="605"/>
  <c r="A53" i="605"/>
  <c r="E52" i="605"/>
  <c r="D52" i="605"/>
  <c r="B52" i="605"/>
  <c r="A52" i="605"/>
  <c r="A50" i="605"/>
  <c r="B49" i="605"/>
  <c r="A49" i="605"/>
  <c r="B48" i="605"/>
  <c r="B47" i="605"/>
  <c r="A47" i="605"/>
  <c r="B46" i="605"/>
  <c r="A46" i="605"/>
  <c r="E45" i="605"/>
  <c r="D45" i="605"/>
  <c r="B45" i="605"/>
  <c r="A45" i="605"/>
  <c r="A43" i="605"/>
  <c r="D42" i="605"/>
  <c r="B42" i="605"/>
  <c r="A42" i="605"/>
  <c r="D41" i="605"/>
  <c r="B41" i="605"/>
  <c r="A41" i="605"/>
  <c r="D40" i="605"/>
  <c r="B40" i="605"/>
  <c r="A40" i="605"/>
  <c r="D39" i="605"/>
  <c r="B39" i="605"/>
  <c r="A39" i="605"/>
  <c r="D38" i="605"/>
  <c r="B38" i="605"/>
  <c r="A38" i="605"/>
  <c r="D37" i="605"/>
  <c r="B37" i="605"/>
  <c r="A37" i="605"/>
  <c r="D36" i="605"/>
  <c r="B36" i="605"/>
  <c r="A36" i="605"/>
  <c r="D35" i="605"/>
  <c r="B35" i="605"/>
  <c r="A35" i="605"/>
  <c r="E34" i="605"/>
  <c r="D34" i="605"/>
  <c r="B34" i="605"/>
  <c r="A34" i="605"/>
  <c r="A32" i="605"/>
  <c r="A30" i="605"/>
  <c r="D29" i="605"/>
  <c r="H29" i="605" s="1"/>
  <c r="B29" i="605"/>
  <c r="A29" i="605"/>
  <c r="D28" i="605"/>
  <c r="H28" i="605" s="1"/>
  <c r="B28" i="605"/>
  <c r="A28" i="605"/>
  <c r="D27" i="605"/>
  <c r="H27" i="605" s="1"/>
  <c r="B27" i="605"/>
  <c r="A27" i="605"/>
  <c r="H26" i="605"/>
  <c r="E26" i="605"/>
  <c r="B26" i="605"/>
  <c r="A26" i="605"/>
  <c r="B25" i="605"/>
  <c r="A25" i="605"/>
  <c r="B24" i="605"/>
  <c r="A24" i="605"/>
  <c r="D23" i="605"/>
  <c r="H23" i="605" s="1"/>
  <c r="B23" i="605"/>
  <c r="A23" i="605"/>
  <c r="E22" i="605"/>
  <c r="D22" i="605"/>
  <c r="B20" i="605"/>
  <c r="G17" i="605"/>
  <c r="G13" i="605"/>
  <c r="B12" i="605"/>
  <c r="A12" i="605"/>
  <c r="A10" i="605"/>
  <c r="B8" i="605"/>
  <c r="A8" i="605"/>
  <c r="B7" i="605"/>
  <c r="A7" i="605"/>
  <c r="B6" i="605"/>
  <c r="A6" i="605"/>
  <c r="E5" i="605"/>
  <c r="B5" i="605"/>
  <c r="A5" i="605"/>
  <c r="B4" i="605"/>
  <c r="A4" i="605"/>
  <c r="A3" i="605"/>
  <c r="A1" i="605"/>
  <c r="A131" i="604"/>
  <c r="A130" i="604"/>
  <c r="A129" i="604"/>
  <c r="A128" i="604"/>
  <c r="B127" i="604"/>
  <c r="A127" i="604"/>
  <c r="A126" i="604"/>
  <c r="A125" i="604"/>
  <c r="A124" i="604"/>
  <c r="A123" i="604"/>
  <c r="A122" i="604"/>
  <c r="E121" i="604"/>
  <c r="A121" i="604"/>
  <c r="A119" i="604"/>
  <c r="A117" i="604"/>
  <c r="A116" i="604"/>
  <c r="B115" i="604"/>
  <c r="A115" i="604"/>
  <c r="C114" i="604"/>
  <c r="B114" i="604"/>
  <c r="A114" i="604"/>
  <c r="C113" i="604"/>
  <c r="B113" i="604"/>
  <c r="A113" i="604"/>
  <c r="D112" i="604"/>
  <c r="C112" i="604"/>
  <c r="B112" i="604"/>
  <c r="A112" i="604"/>
  <c r="B111" i="604"/>
  <c r="A111" i="604"/>
  <c r="B110" i="604"/>
  <c r="A110" i="604"/>
  <c r="C109" i="604"/>
  <c r="B109" i="604"/>
  <c r="A109" i="604"/>
  <c r="A107" i="604"/>
  <c r="A105" i="604"/>
  <c r="E104" i="604"/>
  <c r="B104" i="604"/>
  <c r="A104" i="604"/>
  <c r="D103" i="604"/>
  <c r="E103" i="604" s="1"/>
  <c r="B103" i="604"/>
  <c r="A103" i="604"/>
  <c r="D102" i="604"/>
  <c r="E102" i="604" s="1"/>
  <c r="B102" i="604"/>
  <c r="A102" i="604"/>
  <c r="D101" i="604"/>
  <c r="E101" i="604" s="1"/>
  <c r="B101" i="604"/>
  <c r="A101" i="604"/>
  <c r="B100" i="604"/>
  <c r="A100" i="604"/>
  <c r="E99" i="604"/>
  <c r="D99" i="604"/>
  <c r="B99" i="604"/>
  <c r="A99" i="604"/>
  <c r="A97" i="604"/>
  <c r="A95" i="604"/>
  <c r="B94" i="604"/>
  <c r="A94" i="604"/>
  <c r="B93" i="604"/>
  <c r="A93" i="604"/>
  <c r="B92" i="604"/>
  <c r="A92" i="604"/>
  <c r="E91" i="604"/>
  <c r="D91" i="604"/>
  <c r="B91" i="604"/>
  <c r="A91" i="604"/>
  <c r="A89" i="604"/>
  <c r="D88" i="604"/>
  <c r="B88" i="604"/>
  <c r="A88" i="604"/>
  <c r="E87" i="604"/>
  <c r="D87" i="604"/>
  <c r="B87" i="604"/>
  <c r="A87" i="604"/>
  <c r="A85" i="604"/>
  <c r="B84" i="604"/>
  <c r="A84" i="604"/>
  <c r="E83" i="604"/>
  <c r="D83" i="604"/>
  <c r="B83" i="604"/>
  <c r="A83" i="604"/>
  <c r="A81" i="604"/>
  <c r="B80" i="604"/>
  <c r="A80" i="604"/>
  <c r="B79" i="604"/>
  <c r="A79" i="604"/>
  <c r="B78" i="604"/>
  <c r="A78" i="604"/>
  <c r="B77" i="604"/>
  <c r="A77" i="604"/>
  <c r="B76" i="604"/>
  <c r="A76" i="604"/>
  <c r="B75" i="604"/>
  <c r="A75" i="604"/>
  <c r="E74" i="604"/>
  <c r="D74" i="604"/>
  <c r="B74" i="604"/>
  <c r="A74" i="604"/>
  <c r="A72" i="604"/>
  <c r="A70" i="604"/>
  <c r="B69" i="604"/>
  <c r="A69" i="604"/>
  <c r="B68" i="604"/>
  <c r="A68" i="604"/>
  <c r="B67" i="604"/>
  <c r="A67" i="604"/>
  <c r="B66" i="604"/>
  <c r="A66" i="604"/>
  <c r="B65" i="604"/>
  <c r="A65" i="604"/>
  <c r="B64" i="604"/>
  <c r="A64" i="604"/>
  <c r="B63" i="604"/>
  <c r="A63" i="604"/>
  <c r="E62" i="604"/>
  <c r="D62" i="604"/>
  <c r="B62" i="604"/>
  <c r="A62" i="604"/>
  <c r="A60" i="604"/>
  <c r="A58" i="604"/>
  <c r="B57" i="604"/>
  <c r="A57" i="604"/>
  <c r="B56" i="604"/>
  <c r="A56" i="604"/>
  <c r="B55" i="604"/>
  <c r="A55" i="604"/>
  <c r="E54" i="604"/>
  <c r="B54" i="604"/>
  <c r="A54" i="604"/>
  <c r="A52" i="604"/>
  <c r="B51" i="604"/>
  <c r="A51" i="604"/>
  <c r="B50" i="604"/>
  <c r="A50" i="604"/>
  <c r="B49" i="604"/>
  <c r="A49" i="604"/>
  <c r="B48" i="604"/>
  <c r="A48" i="604"/>
  <c r="B47" i="604"/>
  <c r="A47" i="604"/>
  <c r="B46" i="604"/>
  <c r="A46" i="604"/>
  <c r="B45" i="604"/>
  <c r="A45" i="604"/>
  <c r="B44" i="604"/>
  <c r="A44" i="604"/>
  <c r="E43" i="604"/>
  <c r="D43" i="604"/>
  <c r="B43" i="604"/>
  <c r="A43" i="604"/>
  <c r="A41" i="604"/>
  <c r="B40" i="604"/>
  <c r="A40" i="604"/>
  <c r="B39" i="604"/>
  <c r="B38" i="604"/>
  <c r="A38" i="604"/>
  <c r="B37" i="604"/>
  <c r="A37" i="604"/>
  <c r="E36" i="604"/>
  <c r="D36" i="604"/>
  <c r="B36" i="604"/>
  <c r="A36" i="604"/>
  <c r="A34" i="604"/>
  <c r="D33" i="604"/>
  <c r="B33" i="604"/>
  <c r="A33" i="604"/>
  <c r="D32" i="604"/>
  <c r="B32" i="604"/>
  <c r="A32" i="604"/>
  <c r="D31" i="604"/>
  <c r="B31" i="604"/>
  <c r="A31" i="604"/>
  <c r="D30" i="604"/>
  <c r="B30" i="604"/>
  <c r="A30" i="604"/>
  <c r="D29" i="604"/>
  <c r="B29" i="604"/>
  <c r="A29" i="604"/>
  <c r="D28" i="604"/>
  <c r="B28" i="604"/>
  <c r="A28" i="604"/>
  <c r="D27" i="604"/>
  <c r="B27" i="604"/>
  <c r="A27" i="604"/>
  <c r="D26" i="604"/>
  <c r="B26" i="604"/>
  <c r="A26" i="604"/>
  <c r="E25" i="604"/>
  <c r="D25" i="604"/>
  <c r="B25" i="604"/>
  <c r="A25" i="604"/>
  <c r="A23" i="604"/>
  <c r="A21" i="604"/>
  <c r="B20" i="604"/>
  <c r="A20" i="604"/>
  <c r="B19" i="604"/>
  <c r="A19" i="604"/>
  <c r="B18" i="604"/>
  <c r="A18" i="604"/>
  <c r="B17" i="604"/>
  <c r="A17" i="604"/>
  <c r="B16" i="604"/>
  <c r="A16" i="604"/>
  <c r="B15" i="604"/>
  <c r="A15" i="604"/>
  <c r="B14" i="604"/>
  <c r="A14" i="604"/>
  <c r="B13" i="604"/>
  <c r="A13" i="604"/>
  <c r="E12" i="604"/>
  <c r="D12" i="604"/>
  <c r="B12" i="604"/>
  <c r="A12" i="604"/>
  <c r="A10" i="604"/>
  <c r="B8" i="604"/>
  <c r="A8" i="604"/>
  <c r="B7" i="604"/>
  <c r="A7" i="604"/>
  <c r="E88" i="604"/>
  <c r="E89" i="604" s="1"/>
  <c r="E94" i="604" s="1"/>
  <c r="B6" i="604"/>
  <c r="A6" i="604"/>
  <c r="E5" i="604"/>
  <c r="B5" i="604"/>
  <c r="A5" i="604"/>
  <c r="B4" i="604"/>
  <c r="A4" i="604"/>
  <c r="A3" i="604"/>
  <c r="A1" i="604"/>
  <c r="A140" i="603"/>
  <c r="A139" i="603"/>
  <c r="A138" i="603"/>
  <c r="A137" i="603"/>
  <c r="B136" i="603"/>
  <c r="A136" i="603"/>
  <c r="A135" i="603"/>
  <c r="A134" i="603"/>
  <c r="A133" i="603"/>
  <c r="A132" i="603"/>
  <c r="A131" i="603"/>
  <c r="E130" i="603"/>
  <c r="A130" i="603"/>
  <c r="A128" i="603"/>
  <c r="A126" i="603"/>
  <c r="A125" i="603"/>
  <c r="B124" i="603"/>
  <c r="A124" i="603"/>
  <c r="C123" i="603"/>
  <c r="B123" i="603"/>
  <c r="A123" i="603"/>
  <c r="C122" i="603"/>
  <c r="B122" i="603"/>
  <c r="A122" i="603"/>
  <c r="D121" i="603"/>
  <c r="C121" i="603"/>
  <c r="B121" i="603"/>
  <c r="A121" i="603"/>
  <c r="B120" i="603"/>
  <c r="A120" i="603"/>
  <c r="B119" i="603"/>
  <c r="A119" i="603"/>
  <c r="E118" i="603"/>
  <c r="C118" i="603"/>
  <c r="B118" i="603"/>
  <c r="A118" i="603"/>
  <c r="A116" i="603"/>
  <c r="A114" i="603"/>
  <c r="B113" i="603"/>
  <c r="A113" i="603"/>
  <c r="B112" i="603"/>
  <c r="A112" i="603"/>
  <c r="B111" i="603"/>
  <c r="A111" i="603"/>
  <c r="B110" i="603"/>
  <c r="A110" i="603"/>
  <c r="B109" i="603"/>
  <c r="A109" i="603"/>
  <c r="E108" i="603"/>
  <c r="D108" i="603"/>
  <c r="B108" i="603"/>
  <c r="A108" i="603"/>
  <c r="A106" i="603"/>
  <c r="A104" i="603"/>
  <c r="B103" i="603"/>
  <c r="A103" i="603"/>
  <c r="B102" i="603"/>
  <c r="A102" i="603"/>
  <c r="B101" i="603"/>
  <c r="A101" i="603"/>
  <c r="E100" i="603"/>
  <c r="D100" i="603"/>
  <c r="B100" i="603"/>
  <c r="A100" i="603"/>
  <c r="A98" i="603"/>
  <c r="D97" i="603"/>
  <c r="B97" i="603"/>
  <c r="A97" i="603"/>
  <c r="E96" i="603"/>
  <c r="D96" i="603"/>
  <c r="B96" i="603"/>
  <c r="A96" i="603"/>
  <c r="E94" i="603"/>
  <c r="E102" i="603" s="1"/>
  <c r="A94" i="603"/>
  <c r="D93" i="603"/>
  <c r="B93" i="603"/>
  <c r="A93" i="603"/>
  <c r="E92" i="603"/>
  <c r="D92" i="603"/>
  <c r="B92" i="603"/>
  <c r="A92" i="603"/>
  <c r="A90" i="603"/>
  <c r="B89" i="603"/>
  <c r="A89" i="603"/>
  <c r="B88" i="603"/>
  <c r="A88" i="603"/>
  <c r="B87" i="603"/>
  <c r="A87" i="603"/>
  <c r="B86" i="603"/>
  <c r="A86" i="603"/>
  <c r="B85" i="603"/>
  <c r="A85" i="603"/>
  <c r="B84" i="603"/>
  <c r="A84" i="603"/>
  <c r="E83" i="603"/>
  <c r="D83" i="603"/>
  <c r="B83" i="603"/>
  <c r="A83" i="603"/>
  <c r="A81" i="603"/>
  <c r="A79" i="603"/>
  <c r="B78" i="603"/>
  <c r="A78" i="603"/>
  <c r="B77" i="603"/>
  <c r="A77" i="603"/>
  <c r="B76" i="603"/>
  <c r="A76" i="603"/>
  <c r="B75" i="603"/>
  <c r="A75" i="603"/>
  <c r="B74" i="603"/>
  <c r="A74" i="603"/>
  <c r="B73" i="603"/>
  <c r="A73" i="603"/>
  <c r="B72" i="603"/>
  <c r="A72" i="603"/>
  <c r="E71" i="603"/>
  <c r="D71" i="603"/>
  <c r="B71" i="603"/>
  <c r="A71" i="603"/>
  <c r="A69" i="603"/>
  <c r="A67" i="603"/>
  <c r="B66" i="603"/>
  <c r="A66" i="603"/>
  <c r="B65" i="603"/>
  <c r="A65" i="603"/>
  <c r="B64" i="603"/>
  <c r="A64" i="603"/>
  <c r="E63" i="603"/>
  <c r="B63" i="603"/>
  <c r="A63" i="603"/>
  <c r="A61" i="603"/>
  <c r="B60" i="603"/>
  <c r="A60" i="603"/>
  <c r="D59" i="603"/>
  <c r="B59" i="603"/>
  <c r="A59" i="603"/>
  <c r="B58" i="603"/>
  <c r="A58" i="603"/>
  <c r="B57" i="603"/>
  <c r="A57" i="603"/>
  <c r="B56" i="603"/>
  <c r="A56" i="603"/>
  <c r="B55" i="603"/>
  <c r="A55" i="603"/>
  <c r="B54" i="603"/>
  <c r="A54" i="603"/>
  <c r="B53" i="603"/>
  <c r="A53" i="603"/>
  <c r="E52" i="603"/>
  <c r="D52" i="603"/>
  <c r="B52" i="603"/>
  <c r="A52" i="603"/>
  <c r="A50" i="603"/>
  <c r="B49" i="603"/>
  <c r="A49" i="603"/>
  <c r="B48" i="603"/>
  <c r="B47" i="603"/>
  <c r="A47" i="603"/>
  <c r="B46" i="603"/>
  <c r="A46" i="603"/>
  <c r="E45" i="603"/>
  <c r="D45" i="603"/>
  <c r="B45" i="603"/>
  <c r="A45" i="603"/>
  <c r="A43" i="603"/>
  <c r="D42" i="603"/>
  <c r="B42" i="603"/>
  <c r="A42" i="603"/>
  <c r="D41" i="603"/>
  <c r="B41" i="603"/>
  <c r="A41" i="603"/>
  <c r="D40" i="603"/>
  <c r="B40" i="603"/>
  <c r="A40" i="603"/>
  <c r="D39" i="603"/>
  <c r="B39" i="603"/>
  <c r="A39" i="603"/>
  <c r="D38" i="603"/>
  <c r="B38" i="603"/>
  <c r="A38" i="603"/>
  <c r="D37" i="603"/>
  <c r="B37" i="603"/>
  <c r="A37" i="603"/>
  <c r="D36" i="603"/>
  <c r="B36" i="603"/>
  <c r="A36" i="603"/>
  <c r="D35" i="603"/>
  <c r="B35" i="603"/>
  <c r="A35" i="603"/>
  <c r="E34" i="603"/>
  <c r="D34" i="603"/>
  <c r="B34" i="603"/>
  <c r="A34" i="603"/>
  <c r="A32" i="603"/>
  <c r="A30" i="603"/>
  <c r="D29" i="603"/>
  <c r="B29" i="603"/>
  <c r="A29" i="603"/>
  <c r="D28" i="603"/>
  <c r="H28" i="603" s="1"/>
  <c r="B28" i="603"/>
  <c r="A28" i="603"/>
  <c r="D27" i="603"/>
  <c r="H27" i="603" s="1"/>
  <c r="B27" i="603"/>
  <c r="A27" i="603"/>
  <c r="H26" i="603"/>
  <c r="E26" i="603"/>
  <c r="B26" i="603"/>
  <c r="A26" i="603"/>
  <c r="B25" i="603"/>
  <c r="A25" i="603"/>
  <c r="B24" i="603"/>
  <c r="A24" i="603"/>
  <c r="D23" i="603"/>
  <c r="H23" i="603" s="1"/>
  <c r="B23" i="603"/>
  <c r="A23" i="603"/>
  <c r="E22" i="603"/>
  <c r="I22" i="603" s="1"/>
  <c r="D22" i="603"/>
  <c r="B20" i="603"/>
  <c r="G17" i="603"/>
  <c r="G13" i="603"/>
  <c r="B12" i="603"/>
  <c r="A12" i="603"/>
  <c r="A10" i="603"/>
  <c r="B8" i="603"/>
  <c r="A8" i="603"/>
  <c r="B7" i="603"/>
  <c r="A7" i="603"/>
  <c r="B6" i="603"/>
  <c r="A6" i="603"/>
  <c r="E5" i="603"/>
  <c r="B5" i="603"/>
  <c r="A5" i="603"/>
  <c r="D25" i="603"/>
  <c r="B4" i="603"/>
  <c r="A4" i="603"/>
  <c r="A3" i="603"/>
  <c r="A1" i="603"/>
  <c r="A131" i="602"/>
  <c r="A130" i="602"/>
  <c r="A129" i="602"/>
  <c r="A128" i="602"/>
  <c r="B127" i="602"/>
  <c r="A127" i="602"/>
  <c r="A126" i="602"/>
  <c r="A125" i="602"/>
  <c r="A124" i="602"/>
  <c r="A123" i="602"/>
  <c r="A122" i="602"/>
  <c r="E121" i="602"/>
  <c r="A121" i="602"/>
  <c r="A119" i="602"/>
  <c r="A117" i="602"/>
  <c r="A116" i="602"/>
  <c r="B115" i="602"/>
  <c r="A115" i="602"/>
  <c r="C114" i="602"/>
  <c r="B114" i="602"/>
  <c r="A114" i="602"/>
  <c r="C113" i="602"/>
  <c r="B113" i="602"/>
  <c r="A113" i="602"/>
  <c r="D112" i="602"/>
  <c r="C112" i="602"/>
  <c r="B112" i="602"/>
  <c r="A112" i="602"/>
  <c r="B111" i="602"/>
  <c r="A111" i="602"/>
  <c r="B110" i="602"/>
  <c r="A110" i="602"/>
  <c r="C109" i="602"/>
  <c r="B109" i="602"/>
  <c r="A109" i="602"/>
  <c r="A107" i="602"/>
  <c r="A105" i="602"/>
  <c r="E104" i="602"/>
  <c r="B104" i="602"/>
  <c r="A104" i="602"/>
  <c r="D103" i="602"/>
  <c r="E103" i="602" s="1"/>
  <c r="B103" i="602"/>
  <c r="A103" i="602"/>
  <c r="D102" i="602"/>
  <c r="E102" i="602" s="1"/>
  <c r="B102" i="602"/>
  <c r="A102" i="602"/>
  <c r="D101" i="602"/>
  <c r="E101" i="602" s="1"/>
  <c r="B101" i="602"/>
  <c r="A101" i="602"/>
  <c r="B100" i="602"/>
  <c r="A100" i="602"/>
  <c r="E99" i="602"/>
  <c r="D99" i="602"/>
  <c r="B99" i="602"/>
  <c r="A99" i="602"/>
  <c r="A97" i="602"/>
  <c r="A95" i="602"/>
  <c r="B94" i="602"/>
  <c r="A94" i="602"/>
  <c r="B93" i="602"/>
  <c r="A93" i="602"/>
  <c r="B92" i="602"/>
  <c r="A92" i="602"/>
  <c r="E91" i="602"/>
  <c r="D91" i="602"/>
  <c r="B91" i="602"/>
  <c r="A91" i="602"/>
  <c r="A89" i="602"/>
  <c r="D88" i="602"/>
  <c r="B88" i="602"/>
  <c r="A88" i="602"/>
  <c r="E87" i="602"/>
  <c r="D87" i="602"/>
  <c r="B87" i="602"/>
  <c r="A87" i="602"/>
  <c r="A85" i="602"/>
  <c r="B84" i="602"/>
  <c r="A84" i="602"/>
  <c r="E83" i="602"/>
  <c r="D83" i="602"/>
  <c r="B83" i="602"/>
  <c r="A83" i="602"/>
  <c r="A81" i="602"/>
  <c r="B80" i="602"/>
  <c r="A80" i="602"/>
  <c r="B79" i="602"/>
  <c r="A79" i="602"/>
  <c r="B78" i="602"/>
  <c r="A78" i="602"/>
  <c r="B77" i="602"/>
  <c r="A77" i="602"/>
  <c r="B76" i="602"/>
  <c r="A76" i="602"/>
  <c r="B75" i="602"/>
  <c r="A75" i="602"/>
  <c r="E74" i="602"/>
  <c r="D74" i="602"/>
  <c r="B74" i="602"/>
  <c r="A74" i="602"/>
  <c r="A72" i="602"/>
  <c r="A70" i="602"/>
  <c r="B69" i="602"/>
  <c r="A69" i="602"/>
  <c r="B68" i="602"/>
  <c r="A68" i="602"/>
  <c r="B67" i="602"/>
  <c r="A67" i="602"/>
  <c r="B66" i="602"/>
  <c r="A66" i="602"/>
  <c r="B65" i="602"/>
  <c r="A65" i="602"/>
  <c r="B64" i="602"/>
  <c r="A64" i="602"/>
  <c r="B63" i="602"/>
  <c r="A63" i="602"/>
  <c r="E62" i="602"/>
  <c r="D62" i="602"/>
  <c r="B62" i="602"/>
  <c r="A62" i="602"/>
  <c r="A60" i="602"/>
  <c r="A58" i="602"/>
  <c r="B57" i="602"/>
  <c r="A57" i="602"/>
  <c r="B56" i="602"/>
  <c r="A56" i="602"/>
  <c r="B55" i="602"/>
  <c r="A55" i="602"/>
  <c r="E54" i="602"/>
  <c r="B54" i="602"/>
  <c r="A54" i="602"/>
  <c r="A52" i="602"/>
  <c r="B51" i="602"/>
  <c r="A51" i="602"/>
  <c r="B50" i="602"/>
  <c r="A50" i="602"/>
  <c r="B49" i="602"/>
  <c r="A49" i="602"/>
  <c r="B48" i="602"/>
  <c r="A48" i="602"/>
  <c r="B47" i="602"/>
  <c r="A47" i="602"/>
  <c r="B46" i="602"/>
  <c r="A46" i="602"/>
  <c r="B45" i="602"/>
  <c r="A45" i="602"/>
  <c r="B44" i="602"/>
  <c r="A44" i="602"/>
  <c r="E43" i="602"/>
  <c r="D43" i="602"/>
  <c r="B43" i="602"/>
  <c r="A43" i="602"/>
  <c r="A41" i="602"/>
  <c r="B40" i="602"/>
  <c r="A40" i="602"/>
  <c r="B39" i="602"/>
  <c r="B38" i="602"/>
  <c r="A38" i="602"/>
  <c r="B37" i="602"/>
  <c r="A37" i="602"/>
  <c r="E36" i="602"/>
  <c r="D36" i="602"/>
  <c r="B36" i="602"/>
  <c r="A36" i="602"/>
  <c r="A34" i="602"/>
  <c r="D33" i="602"/>
  <c r="B33" i="602"/>
  <c r="A33" i="602"/>
  <c r="D32" i="602"/>
  <c r="B32" i="602"/>
  <c r="A32" i="602"/>
  <c r="D31" i="602"/>
  <c r="B31" i="602"/>
  <c r="A31" i="602"/>
  <c r="D30" i="602"/>
  <c r="B30" i="602"/>
  <c r="A30" i="602"/>
  <c r="D29" i="602"/>
  <c r="B29" i="602"/>
  <c r="A29" i="602"/>
  <c r="D28" i="602"/>
  <c r="B28" i="602"/>
  <c r="A28" i="602"/>
  <c r="D27" i="602"/>
  <c r="B27" i="602"/>
  <c r="A27" i="602"/>
  <c r="D26" i="602"/>
  <c r="B26" i="602"/>
  <c r="A26" i="602"/>
  <c r="E25" i="602"/>
  <c r="D25" i="602"/>
  <c r="B25" i="602"/>
  <c r="A25" i="602"/>
  <c r="A23" i="602"/>
  <c r="A21" i="602"/>
  <c r="B20" i="602"/>
  <c r="A20" i="602"/>
  <c r="B19" i="602"/>
  <c r="A19" i="602"/>
  <c r="B18" i="602"/>
  <c r="A18" i="602"/>
  <c r="B17" i="602"/>
  <c r="A17" i="602"/>
  <c r="B16" i="602"/>
  <c r="A16" i="602"/>
  <c r="B15" i="602"/>
  <c r="A15" i="602"/>
  <c r="B14" i="602"/>
  <c r="A14" i="602"/>
  <c r="B13" i="602"/>
  <c r="A13" i="602"/>
  <c r="E12" i="602"/>
  <c r="D12" i="602"/>
  <c r="B12" i="602"/>
  <c r="A12" i="602"/>
  <c r="A10" i="602"/>
  <c r="B8" i="602"/>
  <c r="A8" i="602"/>
  <c r="B7" i="602"/>
  <c r="A7" i="602"/>
  <c r="E88" i="602"/>
  <c r="E89" i="602" s="1"/>
  <c r="E94" i="602" s="1"/>
  <c r="B6" i="602"/>
  <c r="A6" i="602"/>
  <c r="E5" i="602"/>
  <c r="B5" i="602"/>
  <c r="A5" i="602"/>
  <c r="B4" i="602"/>
  <c r="A4" i="602"/>
  <c r="A3" i="602"/>
  <c r="A1" i="602"/>
  <c r="A140" i="601"/>
  <c r="A139" i="601"/>
  <c r="A138" i="601"/>
  <c r="A137" i="601"/>
  <c r="B136" i="601"/>
  <c r="A136" i="601"/>
  <c r="A135" i="601"/>
  <c r="A134" i="601"/>
  <c r="A133" i="601"/>
  <c r="A132" i="601"/>
  <c r="A131" i="601"/>
  <c r="E130" i="601"/>
  <c r="A130" i="601"/>
  <c r="A128" i="601"/>
  <c r="A126" i="601"/>
  <c r="A125" i="601"/>
  <c r="B124" i="601"/>
  <c r="A124" i="601"/>
  <c r="C123" i="601"/>
  <c r="B123" i="601"/>
  <c r="A123" i="601"/>
  <c r="C122" i="601"/>
  <c r="B122" i="601"/>
  <c r="A122" i="601"/>
  <c r="D121" i="601"/>
  <c r="C121" i="601"/>
  <c r="B121" i="601"/>
  <c r="A121" i="601"/>
  <c r="B120" i="601"/>
  <c r="A120" i="601"/>
  <c r="B119" i="601"/>
  <c r="A119" i="601"/>
  <c r="E118" i="601"/>
  <c r="C118" i="601"/>
  <c r="B118" i="601"/>
  <c r="A118" i="601"/>
  <c r="A116" i="601"/>
  <c r="A114" i="601"/>
  <c r="B113" i="601"/>
  <c r="A113" i="601"/>
  <c r="B112" i="601"/>
  <c r="A112" i="601"/>
  <c r="B111" i="601"/>
  <c r="A111" i="601"/>
  <c r="B110" i="601"/>
  <c r="A110" i="601"/>
  <c r="B109" i="601"/>
  <c r="A109" i="601"/>
  <c r="E108" i="601"/>
  <c r="D108" i="601"/>
  <c r="B108" i="601"/>
  <c r="A108" i="601"/>
  <c r="A106" i="601"/>
  <c r="A104" i="601"/>
  <c r="B103" i="601"/>
  <c r="A103" i="601"/>
  <c r="B102" i="601"/>
  <c r="A102" i="601"/>
  <c r="B101" i="601"/>
  <c r="A101" i="601"/>
  <c r="E100" i="601"/>
  <c r="D100" i="601"/>
  <c r="B100" i="601"/>
  <c r="A100" i="601"/>
  <c r="A98" i="601"/>
  <c r="D97" i="601"/>
  <c r="B97" i="601"/>
  <c r="A97" i="601"/>
  <c r="E96" i="601"/>
  <c r="D96" i="601"/>
  <c r="B96" i="601"/>
  <c r="A96" i="601"/>
  <c r="E94" i="601"/>
  <c r="E102" i="601" s="1"/>
  <c r="A94" i="601"/>
  <c r="D93" i="601"/>
  <c r="B93" i="601"/>
  <c r="A93" i="601"/>
  <c r="E92" i="601"/>
  <c r="D92" i="601"/>
  <c r="B92" i="601"/>
  <c r="A92" i="601"/>
  <c r="A90" i="601"/>
  <c r="B89" i="601"/>
  <c r="A89" i="601"/>
  <c r="B88" i="601"/>
  <c r="A88" i="601"/>
  <c r="B87" i="601"/>
  <c r="A87" i="601"/>
  <c r="B86" i="601"/>
  <c r="A86" i="601"/>
  <c r="B85" i="601"/>
  <c r="A85" i="601"/>
  <c r="B84" i="601"/>
  <c r="A84" i="601"/>
  <c r="E83" i="601"/>
  <c r="D83" i="601"/>
  <c r="B83" i="601"/>
  <c r="A83" i="601"/>
  <c r="A81" i="601"/>
  <c r="A79" i="601"/>
  <c r="B78" i="601"/>
  <c r="A78" i="601"/>
  <c r="B77" i="601"/>
  <c r="A77" i="601"/>
  <c r="B76" i="601"/>
  <c r="A76" i="601"/>
  <c r="B75" i="601"/>
  <c r="A75" i="601"/>
  <c r="B74" i="601"/>
  <c r="A74" i="601"/>
  <c r="B73" i="601"/>
  <c r="A73" i="601"/>
  <c r="B72" i="601"/>
  <c r="A72" i="601"/>
  <c r="E71" i="601"/>
  <c r="D71" i="601"/>
  <c r="B71" i="601"/>
  <c r="A71" i="601"/>
  <c r="A69" i="601"/>
  <c r="A67" i="601"/>
  <c r="B66" i="601"/>
  <c r="A66" i="601"/>
  <c r="B65" i="601"/>
  <c r="A65" i="601"/>
  <c r="B64" i="601"/>
  <c r="A64" i="601"/>
  <c r="E63" i="601"/>
  <c r="B63" i="601"/>
  <c r="A63" i="601"/>
  <c r="A61" i="601"/>
  <c r="B60" i="601"/>
  <c r="A60" i="601"/>
  <c r="D59" i="601"/>
  <c r="B59" i="601"/>
  <c r="A59" i="601"/>
  <c r="B58" i="601"/>
  <c r="A58" i="601"/>
  <c r="B57" i="601"/>
  <c r="A57" i="601"/>
  <c r="B56" i="601"/>
  <c r="A56" i="601"/>
  <c r="B55" i="601"/>
  <c r="A55" i="601"/>
  <c r="B54" i="601"/>
  <c r="A54" i="601"/>
  <c r="B53" i="601"/>
  <c r="A53" i="601"/>
  <c r="E52" i="601"/>
  <c r="D52" i="601"/>
  <c r="B52" i="601"/>
  <c r="A52" i="601"/>
  <c r="A50" i="601"/>
  <c r="B49" i="601"/>
  <c r="A49" i="601"/>
  <c r="B48" i="601"/>
  <c r="B47" i="601"/>
  <c r="A47" i="601"/>
  <c r="B46" i="601"/>
  <c r="A46" i="601"/>
  <c r="E45" i="601"/>
  <c r="D45" i="601"/>
  <c r="B45" i="601"/>
  <c r="A45" i="601"/>
  <c r="A43" i="601"/>
  <c r="D42" i="601"/>
  <c r="B42" i="601"/>
  <c r="A42" i="601"/>
  <c r="D41" i="601"/>
  <c r="B41" i="601"/>
  <c r="A41" i="601"/>
  <c r="D40" i="601"/>
  <c r="B40" i="601"/>
  <c r="A40" i="601"/>
  <c r="D39" i="601"/>
  <c r="B39" i="601"/>
  <c r="A39" i="601"/>
  <c r="D38" i="601"/>
  <c r="B38" i="601"/>
  <c r="A38" i="601"/>
  <c r="D37" i="601"/>
  <c r="B37" i="601"/>
  <c r="A37" i="601"/>
  <c r="D36" i="601"/>
  <c r="B36" i="601"/>
  <c r="A36" i="601"/>
  <c r="D35" i="601"/>
  <c r="B35" i="601"/>
  <c r="A35" i="601"/>
  <c r="E34" i="601"/>
  <c r="D34" i="601"/>
  <c r="B34" i="601"/>
  <c r="A34" i="601"/>
  <c r="A32" i="601"/>
  <c r="A30" i="601"/>
  <c r="D29" i="601"/>
  <c r="H29" i="601" s="1"/>
  <c r="B29" i="601"/>
  <c r="A29" i="601"/>
  <c r="D28" i="601"/>
  <c r="B28" i="601"/>
  <c r="A28" i="601"/>
  <c r="D27" i="601"/>
  <c r="B27" i="601"/>
  <c r="A27" i="601"/>
  <c r="H26" i="601"/>
  <c r="E26" i="601"/>
  <c r="B26" i="601"/>
  <c r="A26" i="601"/>
  <c r="B25" i="601"/>
  <c r="A25" i="601"/>
  <c r="B24" i="601"/>
  <c r="A24" i="601"/>
  <c r="D23" i="601"/>
  <c r="B23" i="601"/>
  <c r="A23" i="601"/>
  <c r="E22" i="601"/>
  <c r="D22" i="601"/>
  <c r="B20" i="601"/>
  <c r="G17" i="601"/>
  <c r="G13" i="601"/>
  <c r="B12" i="601"/>
  <c r="A12" i="601"/>
  <c r="A10" i="601"/>
  <c r="B8" i="601"/>
  <c r="A8" i="601"/>
  <c r="B7" i="601"/>
  <c r="A7" i="601"/>
  <c r="B6" i="601"/>
  <c r="A6" i="601"/>
  <c r="E5" i="601"/>
  <c r="B5" i="601"/>
  <c r="A5" i="601"/>
  <c r="B4" i="601"/>
  <c r="A4" i="601"/>
  <c r="A3" i="601"/>
  <c r="A1" i="601"/>
  <c r="A131" i="600"/>
  <c r="A130" i="600"/>
  <c r="A129" i="600"/>
  <c r="A128" i="600"/>
  <c r="B127" i="600"/>
  <c r="A127" i="600"/>
  <c r="A126" i="600"/>
  <c r="A125" i="600"/>
  <c r="A124" i="600"/>
  <c r="A123" i="600"/>
  <c r="A122" i="600"/>
  <c r="E121" i="600"/>
  <c r="A121" i="600"/>
  <c r="A119" i="600"/>
  <c r="A117" i="600"/>
  <c r="A116" i="600"/>
  <c r="B115" i="600"/>
  <c r="A115" i="600"/>
  <c r="C114" i="600"/>
  <c r="B114" i="600"/>
  <c r="A114" i="600"/>
  <c r="C113" i="600"/>
  <c r="B113" i="600"/>
  <c r="A113" i="600"/>
  <c r="D112" i="600"/>
  <c r="C112" i="600"/>
  <c r="B112" i="600"/>
  <c r="A112" i="600"/>
  <c r="B111" i="600"/>
  <c r="A111" i="600"/>
  <c r="B110" i="600"/>
  <c r="A110" i="600"/>
  <c r="C109" i="600"/>
  <c r="B109" i="600"/>
  <c r="A109" i="600"/>
  <c r="A107" i="600"/>
  <c r="A105" i="600"/>
  <c r="E104" i="600"/>
  <c r="B104" i="600"/>
  <c r="A104" i="600"/>
  <c r="D103" i="600"/>
  <c r="E103" i="600" s="1"/>
  <c r="B103" i="600"/>
  <c r="A103" i="600"/>
  <c r="D102" i="600"/>
  <c r="E102" i="600" s="1"/>
  <c r="B102" i="600"/>
  <c r="A102" i="600"/>
  <c r="D101" i="600"/>
  <c r="E101" i="600" s="1"/>
  <c r="B101" i="600"/>
  <c r="A101" i="600"/>
  <c r="B100" i="600"/>
  <c r="A100" i="600"/>
  <c r="E99" i="600"/>
  <c r="D99" i="600"/>
  <c r="B99" i="600"/>
  <c r="A99" i="600"/>
  <c r="A97" i="600"/>
  <c r="A95" i="600"/>
  <c r="B94" i="600"/>
  <c r="A94" i="600"/>
  <c r="B93" i="600"/>
  <c r="A93" i="600"/>
  <c r="B92" i="600"/>
  <c r="A92" i="600"/>
  <c r="E91" i="600"/>
  <c r="D91" i="600"/>
  <c r="B91" i="600"/>
  <c r="A91" i="600"/>
  <c r="A89" i="600"/>
  <c r="D88" i="600"/>
  <c r="B88" i="600"/>
  <c r="A88" i="600"/>
  <c r="E87" i="600"/>
  <c r="D87" i="600"/>
  <c r="B87" i="600"/>
  <c r="A87" i="600"/>
  <c r="A85" i="600"/>
  <c r="B84" i="600"/>
  <c r="A84" i="600"/>
  <c r="E83" i="600"/>
  <c r="D83" i="600"/>
  <c r="B83" i="600"/>
  <c r="A83" i="600"/>
  <c r="A81" i="600"/>
  <c r="B80" i="600"/>
  <c r="A80" i="600"/>
  <c r="B79" i="600"/>
  <c r="A79" i="600"/>
  <c r="B78" i="600"/>
  <c r="A78" i="600"/>
  <c r="B77" i="600"/>
  <c r="A77" i="600"/>
  <c r="B76" i="600"/>
  <c r="A76" i="600"/>
  <c r="B75" i="600"/>
  <c r="A75" i="600"/>
  <c r="E74" i="600"/>
  <c r="D74" i="600"/>
  <c r="B74" i="600"/>
  <c r="A74" i="600"/>
  <c r="A72" i="600"/>
  <c r="A70" i="600"/>
  <c r="B69" i="600"/>
  <c r="A69" i="600"/>
  <c r="B68" i="600"/>
  <c r="A68" i="600"/>
  <c r="B67" i="600"/>
  <c r="A67" i="600"/>
  <c r="B66" i="600"/>
  <c r="A66" i="600"/>
  <c r="B65" i="600"/>
  <c r="A65" i="600"/>
  <c r="B64" i="600"/>
  <c r="A64" i="600"/>
  <c r="B63" i="600"/>
  <c r="A63" i="600"/>
  <c r="E62" i="600"/>
  <c r="D62" i="600"/>
  <c r="B62" i="600"/>
  <c r="A62" i="600"/>
  <c r="A60" i="600"/>
  <c r="A58" i="600"/>
  <c r="B57" i="600"/>
  <c r="A57" i="600"/>
  <c r="B56" i="600"/>
  <c r="A56" i="600"/>
  <c r="B55" i="600"/>
  <c r="A55" i="600"/>
  <c r="E54" i="600"/>
  <c r="B54" i="600"/>
  <c r="A54" i="600"/>
  <c r="A52" i="600"/>
  <c r="B51" i="600"/>
  <c r="A51" i="600"/>
  <c r="B50" i="600"/>
  <c r="A50" i="600"/>
  <c r="B49" i="600"/>
  <c r="A49" i="600"/>
  <c r="B48" i="600"/>
  <c r="A48" i="600"/>
  <c r="B47" i="600"/>
  <c r="A47" i="600"/>
  <c r="B46" i="600"/>
  <c r="A46" i="600"/>
  <c r="B45" i="600"/>
  <c r="A45" i="600"/>
  <c r="B44" i="600"/>
  <c r="A44" i="600"/>
  <c r="E43" i="600"/>
  <c r="D43" i="600"/>
  <c r="B43" i="600"/>
  <c r="A43" i="600"/>
  <c r="A41" i="600"/>
  <c r="B40" i="600"/>
  <c r="A40" i="600"/>
  <c r="B39" i="600"/>
  <c r="B38" i="600"/>
  <c r="A38" i="600"/>
  <c r="B37" i="600"/>
  <c r="A37" i="600"/>
  <c r="E36" i="600"/>
  <c r="D36" i="600"/>
  <c r="B36" i="600"/>
  <c r="A36" i="600"/>
  <c r="A34" i="600"/>
  <c r="D33" i="600"/>
  <c r="B33" i="600"/>
  <c r="A33" i="600"/>
  <c r="D32" i="600"/>
  <c r="B32" i="600"/>
  <c r="A32" i="600"/>
  <c r="D31" i="600"/>
  <c r="B31" i="600"/>
  <c r="A31" i="600"/>
  <c r="D30" i="600"/>
  <c r="B30" i="600"/>
  <c r="A30" i="600"/>
  <c r="D29" i="600"/>
  <c r="B29" i="600"/>
  <c r="A29" i="600"/>
  <c r="D28" i="600"/>
  <c r="B28" i="600"/>
  <c r="A28" i="600"/>
  <c r="D27" i="600"/>
  <c r="B27" i="600"/>
  <c r="A27" i="600"/>
  <c r="D26" i="600"/>
  <c r="B26" i="600"/>
  <c r="A26" i="600"/>
  <c r="E25" i="600"/>
  <c r="D25" i="600"/>
  <c r="B25" i="600"/>
  <c r="A25" i="600"/>
  <c r="A23" i="600"/>
  <c r="A21" i="600"/>
  <c r="B20" i="600"/>
  <c r="A20" i="600"/>
  <c r="B19" i="600"/>
  <c r="A19" i="600"/>
  <c r="B18" i="600"/>
  <c r="A18" i="600"/>
  <c r="B17" i="600"/>
  <c r="A17" i="600"/>
  <c r="B16" i="600"/>
  <c r="A16" i="600"/>
  <c r="B15" i="600"/>
  <c r="A15" i="600"/>
  <c r="B14" i="600"/>
  <c r="A14" i="600"/>
  <c r="B13" i="600"/>
  <c r="A13" i="600"/>
  <c r="E12" i="600"/>
  <c r="D12" i="600"/>
  <c r="B12" i="600"/>
  <c r="A12" i="600"/>
  <c r="A10" i="600"/>
  <c r="B8" i="600"/>
  <c r="A8" i="600"/>
  <c r="B7" i="600"/>
  <c r="A7" i="600"/>
  <c r="E88" i="600"/>
  <c r="E89" i="600" s="1"/>
  <c r="E94" i="600" s="1"/>
  <c r="B6" i="600"/>
  <c r="A6" i="600"/>
  <c r="E5" i="600"/>
  <c r="B5" i="600"/>
  <c r="A5" i="600"/>
  <c r="B4" i="600"/>
  <c r="A4" i="600"/>
  <c r="A3" i="600"/>
  <c r="A1" i="600"/>
  <c r="A140" i="599"/>
  <c r="A139" i="599"/>
  <c r="A138" i="599"/>
  <c r="A137" i="599"/>
  <c r="B136" i="599"/>
  <c r="A136" i="599"/>
  <c r="A135" i="599"/>
  <c r="A134" i="599"/>
  <c r="A133" i="599"/>
  <c r="A132" i="599"/>
  <c r="A131" i="599"/>
  <c r="E130" i="599"/>
  <c r="A130" i="599"/>
  <c r="A128" i="599"/>
  <c r="A126" i="599"/>
  <c r="A125" i="599"/>
  <c r="B124" i="599"/>
  <c r="A124" i="599"/>
  <c r="C123" i="599"/>
  <c r="B123" i="599"/>
  <c r="A123" i="599"/>
  <c r="C122" i="599"/>
  <c r="B122" i="599"/>
  <c r="A122" i="599"/>
  <c r="D121" i="599"/>
  <c r="C121" i="599"/>
  <c r="B121" i="599"/>
  <c r="A121" i="599"/>
  <c r="B120" i="599"/>
  <c r="A120" i="599"/>
  <c r="B119" i="599"/>
  <c r="A119" i="599"/>
  <c r="E118" i="599"/>
  <c r="C118" i="599"/>
  <c r="B118" i="599"/>
  <c r="A118" i="599"/>
  <c r="A116" i="599"/>
  <c r="A114" i="599"/>
  <c r="B113" i="599"/>
  <c r="A113" i="599"/>
  <c r="B112" i="599"/>
  <c r="A112" i="599"/>
  <c r="B111" i="599"/>
  <c r="A111" i="599"/>
  <c r="B110" i="599"/>
  <c r="A110" i="599"/>
  <c r="B109" i="599"/>
  <c r="A109" i="599"/>
  <c r="E108" i="599"/>
  <c r="D108" i="599"/>
  <c r="B108" i="599"/>
  <c r="A108" i="599"/>
  <c r="A106" i="599"/>
  <c r="A104" i="599"/>
  <c r="B103" i="599"/>
  <c r="A103" i="599"/>
  <c r="B102" i="599"/>
  <c r="A102" i="599"/>
  <c r="B101" i="599"/>
  <c r="A101" i="599"/>
  <c r="E100" i="599"/>
  <c r="D100" i="599"/>
  <c r="B100" i="599"/>
  <c r="A100" i="599"/>
  <c r="A98" i="599"/>
  <c r="D97" i="599"/>
  <c r="B97" i="599"/>
  <c r="A97" i="599"/>
  <c r="E96" i="599"/>
  <c r="D96" i="599"/>
  <c r="B96" i="599"/>
  <c r="A96" i="599"/>
  <c r="E94" i="599"/>
  <c r="E102" i="599" s="1"/>
  <c r="A94" i="599"/>
  <c r="D93" i="599"/>
  <c r="B93" i="599"/>
  <c r="A93" i="599"/>
  <c r="E92" i="599"/>
  <c r="D92" i="599"/>
  <c r="B92" i="599"/>
  <c r="A92" i="599"/>
  <c r="A90" i="599"/>
  <c r="B89" i="599"/>
  <c r="A89" i="599"/>
  <c r="B88" i="599"/>
  <c r="A88" i="599"/>
  <c r="B87" i="599"/>
  <c r="A87" i="599"/>
  <c r="B86" i="599"/>
  <c r="A86" i="599"/>
  <c r="B85" i="599"/>
  <c r="A85" i="599"/>
  <c r="B84" i="599"/>
  <c r="A84" i="599"/>
  <c r="E83" i="599"/>
  <c r="D83" i="599"/>
  <c r="B83" i="599"/>
  <c r="A83" i="599"/>
  <c r="A81" i="599"/>
  <c r="A79" i="599"/>
  <c r="B78" i="599"/>
  <c r="A78" i="599"/>
  <c r="B77" i="599"/>
  <c r="A77" i="599"/>
  <c r="B76" i="599"/>
  <c r="A76" i="599"/>
  <c r="B75" i="599"/>
  <c r="A75" i="599"/>
  <c r="B74" i="599"/>
  <c r="A74" i="599"/>
  <c r="B73" i="599"/>
  <c r="A73" i="599"/>
  <c r="B72" i="599"/>
  <c r="A72" i="599"/>
  <c r="E71" i="599"/>
  <c r="D71" i="599"/>
  <c r="B71" i="599"/>
  <c r="A71" i="599"/>
  <c r="A69" i="599"/>
  <c r="A67" i="599"/>
  <c r="B66" i="599"/>
  <c r="A66" i="599"/>
  <c r="B65" i="599"/>
  <c r="A65" i="599"/>
  <c r="B64" i="599"/>
  <c r="A64" i="599"/>
  <c r="E63" i="599"/>
  <c r="B63" i="599"/>
  <c r="A63" i="599"/>
  <c r="A61" i="599"/>
  <c r="B60" i="599"/>
  <c r="A60" i="599"/>
  <c r="D59" i="599"/>
  <c r="B59" i="599"/>
  <c r="A59" i="599"/>
  <c r="B58" i="599"/>
  <c r="A58" i="599"/>
  <c r="B57" i="599"/>
  <c r="A57" i="599"/>
  <c r="B56" i="599"/>
  <c r="A56" i="599"/>
  <c r="B55" i="599"/>
  <c r="A55" i="599"/>
  <c r="B54" i="599"/>
  <c r="A54" i="599"/>
  <c r="B53" i="599"/>
  <c r="A53" i="599"/>
  <c r="E52" i="599"/>
  <c r="D52" i="599"/>
  <c r="B52" i="599"/>
  <c r="A52" i="599"/>
  <c r="A50" i="599"/>
  <c r="B49" i="599"/>
  <c r="A49" i="599"/>
  <c r="B48" i="599"/>
  <c r="B47" i="599"/>
  <c r="A47" i="599"/>
  <c r="B46" i="599"/>
  <c r="A46" i="599"/>
  <c r="E45" i="599"/>
  <c r="D45" i="599"/>
  <c r="B45" i="599"/>
  <c r="A45" i="599"/>
  <c r="A43" i="599"/>
  <c r="D42" i="599"/>
  <c r="B42" i="599"/>
  <c r="A42" i="599"/>
  <c r="D41" i="599"/>
  <c r="B41" i="599"/>
  <c r="A41" i="599"/>
  <c r="D40" i="599"/>
  <c r="B40" i="599"/>
  <c r="A40" i="599"/>
  <c r="D39" i="599"/>
  <c r="B39" i="599"/>
  <c r="A39" i="599"/>
  <c r="D38" i="599"/>
  <c r="B38" i="599"/>
  <c r="A38" i="599"/>
  <c r="D37" i="599"/>
  <c r="B37" i="599"/>
  <c r="A37" i="599"/>
  <c r="D36" i="599"/>
  <c r="B36" i="599"/>
  <c r="A36" i="599"/>
  <c r="D35" i="599"/>
  <c r="B35" i="599"/>
  <c r="A35" i="599"/>
  <c r="E34" i="599"/>
  <c r="D34" i="599"/>
  <c r="B34" i="599"/>
  <c r="A34" i="599"/>
  <c r="A32" i="599"/>
  <c r="A30" i="599"/>
  <c r="D29" i="599"/>
  <c r="H29" i="599" s="1"/>
  <c r="B29" i="599"/>
  <c r="A29" i="599"/>
  <c r="D28" i="599"/>
  <c r="B28" i="599"/>
  <c r="A28" i="599"/>
  <c r="D27" i="599"/>
  <c r="H27" i="599" s="1"/>
  <c r="B27" i="599"/>
  <c r="A27" i="599"/>
  <c r="H26" i="599"/>
  <c r="E26" i="599"/>
  <c r="B26" i="599"/>
  <c r="A26" i="599"/>
  <c r="B25" i="599"/>
  <c r="A25" i="599"/>
  <c r="B24" i="599"/>
  <c r="A24" i="599"/>
  <c r="D23" i="599"/>
  <c r="B23" i="599"/>
  <c r="A23" i="599"/>
  <c r="E22" i="599"/>
  <c r="D22" i="599"/>
  <c r="B20" i="599"/>
  <c r="G17" i="599"/>
  <c r="G13" i="599"/>
  <c r="B12" i="599"/>
  <c r="A12" i="599"/>
  <c r="A10" i="599"/>
  <c r="B8" i="599"/>
  <c r="A8" i="599"/>
  <c r="B7" i="599"/>
  <c r="A7" i="599"/>
  <c r="B6" i="599"/>
  <c r="A6" i="599"/>
  <c r="E5" i="599"/>
  <c r="B5" i="599"/>
  <c r="A5" i="599"/>
  <c r="B4" i="599"/>
  <c r="A4" i="599"/>
  <c r="A3" i="599"/>
  <c r="A1" i="599"/>
  <c r="A131" i="598"/>
  <c r="A130" i="598"/>
  <c r="A129" i="598"/>
  <c r="A128" i="598"/>
  <c r="B127" i="598"/>
  <c r="A127" i="598"/>
  <c r="A126" i="598"/>
  <c r="A125" i="598"/>
  <c r="A124" i="598"/>
  <c r="A123" i="598"/>
  <c r="A122" i="598"/>
  <c r="E121" i="598"/>
  <c r="A121" i="598"/>
  <c r="A119" i="598"/>
  <c r="A117" i="598"/>
  <c r="A116" i="598"/>
  <c r="C115" i="598"/>
  <c r="B115" i="598"/>
  <c r="A115" i="598"/>
  <c r="C114" i="598"/>
  <c r="B114" i="598"/>
  <c r="A114" i="598"/>
  <c r="C113" i="598"/>
  <c r="B113" i="598"/>
  <c r="A113" i="598"/>
  <c r="D112" i="598"/>
  <c r="C112" i="598"/>
  <c r="B112" i="598"/>
  <c r="A112" i="598"/>
  <c r="B111" i="598"/>
  <c r="A111" i="598"/>
  <c r="B110" i="598"/>
  <c r="A110" i="598"/>
  <c r="C109" i="598"/>
  <c r="B109" i="598"/>
  <c r="A109" i="598"/>
  <c r="A107" i="598"/>
  <c r="A105" i="598"/>
  <c r="E104" i="598"/>
  <c r="B104" i="598"/>
  <c r="A104" i="598"/>
  <c r="D103" i="598"/>
  <c r="E103" i="598" s="1"/>
  <c r="B103" i="598"/>
  <c r="A103" i="598"/>
  <c r="D102" i="598"/>
  <c r="E102" i="598" s="1"/>
  <c r="B102" i="598"/>
  <c r="A102" i="598"/>
  <c r="D101" i="598"/>
  <c r="E101" i="598" s="1"/>
  <c r="B101" i="598"/>
  <c r="A101" i="598"/>
  <c r="B100" i="598"/>
  <c r="A100" i="598"/>
  <c r="E99" i="598"/>
  <c r="D99" i="598"/>
  <c r="B99" i="598"/>
  <c r="A99" i="598"/>
  <c r="A97" i="598"/>
  <c r="A95" i="598"/>
  <c r="B94" i="598"/>
  <c r="A94" i="598"/>
  <c r="B93" i="598"/>
  <c r="A93" i="598"/>
  <c r="B92" i="598"/>
  <c r="A92" i="598"/>
  <c r="E91" i="598"/>
  <c r="D91" i="598"/>
  <c r="B91" i="598"/>
  <c r="A91" i="598"/>
  <c r="A89" i="598"/>
  <c r="D88" i="598"/>
  <c r="B88" i="598"/>
  <c r="A88" i="598"/>
  <c r="E87" i="598"/>
  <c r="D87" i="598"/>
  <c r="B87" i="598"/>
  <c r="A87" i="598"/>
  <c r="A85" i="598"/>
  <c r="B84" i="598"/>
  <c r="A84" i="598"/>
  <c r="E83" i="598"/>
  <c r="D83" i="598"/>
  <c r="B83" i="598"/>
  <c r="A83" i="598"/>
  <c r="A81" i="598"/>
  <c r="B80" i="598"/>
  <c r="A80" i="598"/>
  <c r="B79" i="598"/>
  <c r="A79" i="598"/>
  <c r="B78" i="598"/>
  <c r="A78" i="598"/>
  <c r="B77" i="598"/>
  <c r="A77" i="598"/>
  <c r="B76" i="598"/>
  <c r="A76" i="598"/>
  <c r="B75" i="598"/>
  <c r="A75" i="598"/>
  <c r="E74" i="598"/>
  <c r="D74" i="598"/>
  <c r="B74" i="598"/>
  <c r="A74" i="598"/>
  <c r="A72" i="598"/>
  <c r="A70" i="598"/>
  <c r="B69" i="598"/>
  <c r="A69" i="598"/>
  <c r="B68" i="598"/>
  <c r="A68" i="598"/>
  <c r="B67" i="598"/>
  <c r="A67" i="598"/>
  <c r="B66" i="598"/>
  <c r="A66" i="598"/>
  <c r="B65" i="598"/>
  <c r="A65" i="598"/>
  <c r="B64" i="598"/>
  <c r="A64" i="598"/>
  <c r="B63" i="598"/>
  <c r="A63" i="598"/>
  <c r="E62" i="598"/>
  <c r="D62" i="598"/>
  <c r="B62" i="598"/>
  <c r="A62" i="598"/>
  <c r="A60" i="598"/>
  <c r="A58" i="598"/>
  <c r="B57" i="598"/>
  <c r="A57" i="598"/>
  <c r="B56" i="598"/>
  <c r="A56" i="598"/>
  <c r="B55" i="598"/>
  <c r="A55" i="598"/>
  <c r="E54" i="598"/>
  <c r="B54" i="598"/>
  <c r="A54" i="598"/>
  <c r="A52" i="598"/>
  <c r="B51" i="598"/>
  <c r="A51" i="598"/>
  <c r="B50" i="598"/>
  <c r="A50" i="598"/>
  <c r="B49" i="598"/>
  <c r="A49" i="598"/>
  <c r="B48" i="598"/>
  <c r="A48" i="598"/>
  <c r="B47" i="598"/>
  <c r="A47" i="598"/>
  <c r="B46" i="598"/>
  <c r="A46" i="598"/>
  <c r="B45" i="598"/>
  <c r="A45" i="598"/>
  <c r="B44" i="598"/>
  <c r="A44" i="598"/>
  <c r="E43" i="598"/>
  <c r="D43" i="598"/>
  <c r="B43" i="598"/>
  <c r="A43" i="598"/>
  <c r="A41" i="598"/>
  <c r="B40" i="598"/>
  <c r="A40" i="598"/>
  <c r="B39" i="598"/>
  <c r="B38" i="598"/>
  <c r="A38" i="598"/>
  <c r="B37" i="598"/>
  <c r="A37" i="598"/>
  <c r="E36" i="598"/>
  <c r="D36" i="598"/>
  <c r="B36" i="598"/>
  <c r="A36" i="598"/>
  <c r="A34" i="598"/>
  <c r="D33" i="598"/>
  <c r="B33" i="598"/>
  <c r="A33" i="598"/>
  <c r="D32" i="598"/>
  <c r="B32" i="598"/>
  <c r="A32" i="598"/>
  <c r="D31" i="598"/>
  <c r="B31" i="598"/>
  <c r="A31" i="598"/>
  <c r="D30" i="598"/>
  <c r="B30" i="598"/>
  <c r="A30" i="598"/>
  <c r="D29" i="598"/>
  <c r="B29" i="598"/>
  <c r="A29" i="598"/>
  <c r="D28" i="598"/>
  <c r="B28" i="598"/>
  <c r="A28" i="598"/>
  <c r="D27" i="598"/>
  <c r="B27" i="598"/>
  <c r="A27" i="598"/>
  <c r="D26" i="598"/>
  <c r="B26" i="598"/>
  <c r="A26" i="598"/>
  <c r="E25" i="598"/>
  <c r="D25" i="598"/>
  <c r="B25" i="598"/>
  <c r="A25" i="598"/>
  <c r="A23" i="598"/>
  <c r="A21" i="598"/>
  <c r="B20" i="598"/>
  <c r="A20" i="598"/>
  <c r="B19" i="598"/>
  <c r="A19" i="598"/>
  <c r="B18" i="598"/>
  <c r="A18" i="598"/>
  <c r="B17" i="598"/>
  <c r="A17" i="598"/>
  <c r="B16" i="598"/>
  <c r="A16" i="598"/>
  <c r="B15" i="598"/>
  <c r="A15" i="598"/>
  <c r="B14" i="598"/>
  <c r="A14" i="598"/>
  <c r="B13" i="598"/>
  <c r="A13" i="598"/>
  <c r="E12" i="598"/>
  <c r="D12" i="598"/>
  <c r="B12" i="598"/>
  <c r="A12" i="598"/>
  <c r="A10" i="598"/>
  <c r="B8" i="598"/>
  <c r="A8" i="598"/>
  <c r="B7" i="598"/>
  <c r="A7" i="598"/>
  <c r="E88" i="598"/>
  <c r="E89" i="598" s="1"/>
  <c r="E94" i="598" s="1"/>
  <c r="B6" i="598"/>
  <c r="A6" i="598"/>
  <c r="E5" i="598"/>
  <c r="B5" i="598"/>
  <c r="A5" i="598"/>
  <c r="B4" i="598"/>
  <c r="A4" i="598"/>
  <c r="A3" i="598"/>
  <c r="A1" i="598"/>
  <c r="A140" i="597"/>
  <c r="A139" i="597"/>
  <c r="A138" i="597"/>
  <c r="A137" i="597"/>
  <c r="B136" i="597"/>
  <c r="A136" i="597"/>
  <c r="A135" i="597"/>
  <c r="A134" i="597"/>
  <c r="A133" i="597"/>
  <c r="A132" i="597"/>
  <c r="A131" i="597"/>
  <c r="E130" i="597"/>
  <c r="A130" i="597"/>
  <c r="A128" i="597"/>
  <c r="A126" i="597"/>
  <c r="A125" i="597"/>
  <c r="B124" i="597"/>
  <c r="A124" i="597"/>
  <c r="C123" i="597"/>
  <c r="B123" i="597"/>
  <c r="A123" i="597"/>
  <c r="C122" i="597"/>
  <c r="B122" i="597"/>
  <c r="A122" i="597"/>
  <c r="D121" i="597"/>
  <c r="C121" i="597"/>
  <c r="B121" i="597"/>
  <c r="A121" i="597"/>
  <c r="B120" i="597"/>
  <c r="A120" i="597"/>
  <c r="B119" i="597"/>
  <c r="A119" i="597"/>
  <c r="E118" i="597"/>
  <c r="C118" i="597"/>
  <c r="B118" i="597"/>
  <c r="A118" i="597"/>
  <c r="A116" i="597"/>
  <c r="A114" i="597"/>
  <c r="B113" i="597"/>
  <c r="A113" i="597"/>
  <c r="B112" i="597"/>
  <c r="A112" i="597"/>
  <c r="B111" i="597"/>
  <c r="A111" i="597"/>
  <c r="B110" i="597"/>
  <c r="A110" i="597"/>
  <c r="B109" i="597"/>
  <c r="A109" i="597"/>
  <c r="E108" i="597"/>
  <c r="D108" i="597"/>
  <c r="B108" i="597"/>
  <c r="A108" i="597"/>
  <c r="A106" i="597"/>
  <c r="A104" i="597"/>
  <c r="B103" i="597"/>
  <c r="A103" i="597"/>
  <c r="B102" i="597"/>
  <c r="A102" i="597"/>
  <c r="B101" i="597"/>
  <c r="A101" i="597"/>
  <c r="E100" i="597"/>
  <c r="D100" i="597"/>
  <c r="B100" i="597"/>
  <c r="A100" i="597"/>
  <c r="A98" i="597"/>
  <c r="D97" i="597"/>
  <c r="B97" i="597"/>
  <c r="A97" i="597"/>
  <c r="E96" i="597"/>
  <c r="D96" i="597"/>
  <c r="B96" i="597"/>
  <c r="A96" i="597"/>
  <c r="E94" i="597"/>
  <c r="E102" i="597" s="1"/>
  <c r="A94" i="597"/>
  <c r="D93" i="597"/>
  <c r="B93" i="597"/>
  <c r="A93" i="597"/>
  <c r="E92" i="597"/>
  <c r="D92" i="597"/>
  <c r="B92" i="597"/>
  <c r="A92" i="597"/>
  <c r="A90" i="597"/>
  <c r="B89" i="597"/>
  <c r="A89" i="597"/>
  <c r="B88" i="597"/>
  <c r="A88" i="597"/>
  <c r="B87" i="597"/>
  <c r="A87" i="597"/>
  <c r="B86" i="597"/>
  <c r="A86" i="597"/>
  <c r="B85" i="597"/>
  <c r="A85" i="597"/>
  <c r="B84" i="597"/>
  <c r="A84" i="597"/>
  <c r="E83" i="597"/>
  <c r="D83" i="597"/>
  <c r="B83" i="597"/>
  <c r="A83" i="597"/>
  <c r="A81" i="597"/>
  <c r="A79" i="597"/>
  <c r="B78" i="597"/>
  <c r="A78" i="597"/>
  <c r="B77" i="597"/>
  <c r="A77" i="597"/>
  <c r="B76" i="597"/>
  <c r="A76" i="597"/>
  <c r="B75" i="597"/>
  <c r="A75" i="597"/>
  <c r="B74" i="597"/>
  <c r="A74" i="597"/>
  <c r="B73" i="597"/>
  <c r="A73" i="597"/>
  <c r="B72" i="597"/>
  <c r="A72" i="597"/>
  <c r="E71" i="597"/>
  <c r="D71" i="597"/>
  <c r="B71" i="597"/>
  <c r="A71" i="597"/>
  <c r="A69" i="597"/>
  <c r="A67" i="597"/>
  <c r="B66" i="597"/>
  <c r="A66" i="597"/>
  <c r="B65" i="597"/>
  <c r="A65" i="597"/>
  <c r="B64" i="597"/>
  <c r="A64" i="597"/>
  <c r="E63" i="597"/>
  <c r="B63" i="597"/>
  <c r="A63" i="597"/>
  <c r="A61" i="597"/>
  <c r="B60" i="597"/>
  <c r="A60" i="597"/>
  <c r="D59" i="597"/>
  <c r="B59" i="597"/>
  <c r="A59" i="597"/>
  <c r="B58" i="597"/>
  <c r="A58" i="597"/>
  <c r="B57" i="597"/>
  <c r="A57" i="597"/>
  <c r="B56" i="597"/>
  <c r="A56" i="597"/>
  <c r="B55" i="597"/>
  <c r="A55" i="597"/>
  <c r="B54" i="597"/>
  <c r="A54" i="597"/>
  <c r="B53" i="597"/>
  <c r="A53" i="597"/>
  <c r="E52" i="597"/>
  <c r="D52" i="597"/>
  <c r="B52" i="597"/>
  <c r="A52" i="597"/>
  <c r="A50" i="597"/>
  <c r="B49" i="597"/>
  <c r="A49" i="597"/>
  <c r="B48" i="597"/>
  <c r="B47" i="597"/>
  <c r="A47" i="597"/>
  <c r="B46" i="597"/>
  <c r="A46" i="597"/>
  <c r="E45" i="597"/>
  <c r="D45" i="597"/>
  <c r="B45" i="597"/>
  <c r="A45" i="597"/>
  <c r="A43" i="597"/>
  <c r="D42" i="597"/>
  <c r="B42" i="597"/>
  <c r="A42" i="597"/>
  <c r="D41" i="597"/>
  <c r="B41" i="597"/>
  <c r="A41" i="597"/>
  <c r="D40" i="597"/>
  <c r="B40" i="597"/>
  <c r="A40" i="597"/>
  <c r="D39" i="597"/>
  <c r="B39" i="597"/>
  <c r="A39" i="597"/>
  <c r="D38" i="597"/>
  <c r="B38" i="597"/>
  <c r="A38" i="597"/>
  <c r="D37" i="597"/>
  <c r="B37" i="597"/>
  <c r="A37" i="597"/>
  <c r="D36" i="597"/>
  <c r="B36" i="597"/>
  <c r="A36" i="597"/>
  <c r="D35" i="597"/>
  <c r="B35" i="597"/>
  <c r="A35" i="597"/>
  <c r="E34" i="597"/>
  <c r="D34" i="597"/>
  <c r="B34" i="597"/>
  <c r="A34" i="597"/>
  <c r="A32" i="597"/>
  <c r="A30" i="597"/>
  <c r="D29" i="597"/>
  <c r="B29" i="597"/>
  <c r="A29" i="597"/>
  <c r="D28" i="597"/>
  <c r="H28" i="597" s="1"/>
  <c r="B28" i="597"/>
  <c r="A28" i="597"/>
  <c r="D27" i="597"/>
  <c r="H27" i="597" s="1"/>
  <c r="B27" i="597"/>
  <c r="A27" i="597"/>
  <c r="H26" i="597"/>
  <c r="E26" i="597"/>
  <c r="B26" i="597"/>
  <c r="A26" i="597"/>
  <c r="B25" i="597"/>
  <c r="A25" i="597"/>
  <c r="B24" i="597"/>
  <c r="A24" i="597"/>
  <c r="D23" i="597"/>
  <c r="B23" i="597"/>
  <c r="A23" i="597"/>
  <c r="E22" i="597"/>
  <c r="D22" i="597"/>
  <c r="B20" i="597"/>
  <c r="G17" i="597"/>
  <c r="G13" i="597"/>
  <c r="B12" i="597"/>
  <c r="A12" i="597"/>
  <c r="A10" i="597"/>
  <c r="B8" i="597"/>
  <c r="A8" i="597"/>
  <c r="B7" i="597"/>
  <c r="A7" i="597"/>
  <c r="B6" i="597"/>
  <c r="A6" i="597"/>
  <c r="E5" i="597"/>
  <c r="B5" i="597"/>
  <c r="A5" i="597"/>
  <c r="B21" i="597"/>
  <c r="B4" i="597"/>
  <c r="A4" i="597"/>
  <c r="A3" i="597"/>
  <c r="A1" i="597"/>
  <c r="A131" i="596"/>
  <c r="A130" i="596"/>
  <c r="A129" i="596"/>
  <c r="A128" i="596"/>
  <c r="B127" i="596"/>
  <c r="A127" i="596"/>
  <c r="A126" i="596"/>
  <c r="A125" i="596"/>
  <c r="A124" i="596"/>
  <c r="A123" i="596"/>
  <c r="A122" i="596"/>
  <c r="E121" i="596"/>
  <c r="A121" i="596"/>
  <c r="A119" i="596"/>
  <c r="A117" i="596"/>
  <c r="A116" i="596"/>
  <c r="B115" i="596"/>
  <c r="A115" i="596"/>
  <c r="C114" i="596"/>
  <c r="B114" i="596"/>
  <c r="A114" i="596"/>
  <c r="C113" i="596"/>
  <c r="B113" i="596"/>
  <c r="A113" i="596"/>
  <c r="D112" i="596"/>
  <c r="C112" i="596"/>
  <c r="B112" i="596"/>
  <c r="A112" i="596"/>
  <c r="B111" i="596"/>
  <c r="A111" i="596"/>
  <c r="B110" i="596"/>
  <c r="A110" i="596"/>
  <c r="C109" i="596"/>
  <c r="B109" i="596"/>
  <c r="A109" i="596"/>
  <c r="A107" i="596"/>
  <c r="A105" i="596"/>
  <c r="E104" i="596"/>
  <c r="B104" i="596"/>
  <c r="A104" i="596"/>
  <c r="D103" i="596"/>
  <c r="E103" i="596" s="1"/>
  <c r="B103" i="596"/>
  <c r="A103" i="596"/>
  <c r="D102" i="596"/>
  <c r="E102" i="596" s="1"/>
  <c r="B102" i="596"/>
  <c r="A102" i="596"/>
  <c r="D101" i="596"/>
  <c r="E101" i="596" s="1"/>
  <c r="B101" i="596"/>
  <c r="A101" i="596"/>
  <c r="B100" i="596"/>
  <c r="A100" i="596"/>
  <c r="E99" i="596"/>
  <c r="D99" i="596"/>
  <c r="B99" i="596"/>
  <c r="A99" i="596"/>
  <c r="A97" i="596"/>
  <c r="A95" i="596"/>
  <c r="B94" i="596"/>
  <c r="A94" i="596"/>
  <c r="B93" i="596"/>
  <c r="A93" i="596"/>
  <c r="B92" i="596"/>
  <c r="A92" i="596"/>
  <c r="E91" i="596"/>
  <c r="D91" i="596"/>
  <c r="B91" i="596"/>
  <c r="A91" i="596"/>
  <c r="A89" i="596"/>
  <c r="D88" i="596"/>
  <c r="B88" i="596"/>
  <c r="A88" i="596"/>
  <c r="E87" i="596"/>
  <c r="D87" i="596"/>
  <c r="B87" i="596"/>
  <c r="A87" i="596"/>
  <c r="A85" i="596"/>
  <c r="B84" i="596"/>
  <c r="A84" i="596"/>
  <c r="E83" i="596"/>
  <c r="D83" i="596"/>
  <c r="B83" i="596"/>
  <c r="A83" i="596"/>
  <c r="A81" i="596"/>
  <c r="B80" i="596"/>
  <c r="A80" i="596"/>
  <c r="B79" i="596"/>
  <c r="A79" i="596"/>
  <c r="B78" i="596"/>
  <c r="A78" i="596"/>
  <c r="B77" i="596"/>
  <c r="A77" i="596"/>
  <c r="B76" i="596"/>
  <c r="A76" i="596"/>
  <c r="B75" i="596"/>
  <c r="A75" i="596"/>
  <c r="E74" i="596"/>
  <c r="D74" i="596"/>
  <c r="B74" i="596"/>
  <c r="A74" i="596"/>
  <c r="A72" i="596"/>
  <c r="A70" i="596"/>
  <c r="B69" i="596"/>
  <c r="A69" i="596"/>
  <c r="B68" i="596"/>
  <c r="A68" i="596"/>
  <c r="B67" i="596"/>
  <c r="A67" i="596"/>
  <c r="B66" i="596"/>
  <c r="A66" i="596"/>
  <c r="B65" i="596"/>
  <c r="A65" i="596"/>
  <c r="B64" i="596"/>
  <c r="A64" i="596"/>
  <c r="B63" i="596"/>
  <c r="A63" i="596"/>
  <c r="E62" i="596"/>
  <c r="D62" i="596"/>
  <c r="B62" i="596"/>
  <c r="A62" i="596"/>
  <c r="A60" i="596"/>
  <c r="A58" i="596"/>
  <c r="B57" i="596"/>
  <c r="A57" i="596"/>
  <c r="B56" i="596"/>
  <c r="A56" i="596"/>
  <c r="B55" i="596"/>
  <c r="A55" i="596"/>
  <c r="E54" i="596"/>
  <c r="B54" i="596"/>
  <c r="A54" i="596"/>
  <c r="A52" i="596"/>
  <c r="B51" i="596"/>
  <c r="A51" i="596"/>
  <c r="B50" i="596"/>
  <c r="A50" i="596"/>
  <c r="B49" i="596"/>
  <c r="A49" i="596"/>
  <c r="B48" i="596"/>
  <c r="A48" i="596"/>
  <c r="B47" i="596"/>
  <c r="A47" i="596"/>
  <c r="B46" i="596"/>
  <c r="A46" i="596"/>
  <c r="B45" i="596"/>
  <c r="A45" i="596"/>
  <c r="B44" i="596"/>
  <c r="A44" i="596"/>
  <c r="E43" i="596"/>
  <c r="D43" i="596"/>
  <c r="B43" i="596"/>
  <c r="A43" i="596"/>
  <c r="A41" i="596"/>
  <c r="B40" i="596"/>
  <c r="A40" i="596"/>
  <c r="B39" i="596"/>
  <c r="B38" i="596"/>
  <c r="A38" i="596"/>
  <c r="B37" i="596"/>
  <c r="A37" i="596"/>
  <c r="E36" i="596"/>
  <c r="D36" i="596"/>
  <c r="B36" i="596"/>
  <c r="A36" i="596"/>
  <c r="A34" i="596"/>
  <c r="D33" i="596"/>
  <c r="B33" i="596"/>
  <c r="A33" i="596"/>
  <c r="D32" i="596"/>
  <c r="B32" i="596"/>
  <c r="A32" i="596"/>
  <c r="D31" i="596"/>
  <c r="B31" i="596"/>
  <c r="A31" i="596"/>
  <c r="D30" i="596"/>
  <c r="B30" i="596"/>
  <c r="A30" i="596"/>
  <c r="D29" i="596"/>
  <c r="B29" i="596"/>
  <c r="A29" i="596"/>
  <c r="D28" i="596"/>
  <c r="B28" i="596"/>
  <c r="A28" i="596"/>
  <c r="D27" i="596"/>
  <c r="B27" i="596"/>
  <c r="A27" i="596"/>
  <c r="D26" i="596"/>
  <c r="B26" i="596"/>
  <c r="A26" i="596"/>
  <c r="E25" i="596"/>
  <c r="D25" i="596"/>
  <c r="B25" i="596"/>
  <c r="A25" i="596"/>
  <c r="A23" i="596"/>
  <c r="A21" i="596"/>
  <c r="B20" i="596"/>
  <c r="A20" i="596"/>
  <c r="B19" i="596"/>
  <c r="A19" i="596"/>
  <c r="B18" i="596"/>
  <c r="A18" i="596"/>
  <c r="B17" i="596"/>
  <c r="A17" i="596"/>
  <c r="B16" i="596"/>
  <c r="A16" i="596"/>
  <c r="B15" i="596"/>
  <c r="A15" i="596"/>
  <c r="B14" i="596"/>
  <c r="A14" i="596"/>
  <c r="B13" i="596"/>
  <c r="A13" i="596"/>
  <c r="E12" i="596"/>
  <c r="D12" i="596"/>
  <c r="B12" i="596"/>
  <c r="A12" i="596"/>
  <c r="A10" i="596"/>
  <c r="B8" i="596"/>
  <c r="A8" i="596"/>
  <c r="B7" i="596"/>
  <c r="A7" i="596"/>
  <c r="E88" i="596"/>
  <c r="E89" i="596" s="1"/>
  <c r="E94" i="596" s="1"/>
  <c r="B6" i="596"/>
  <c r="A6" i="596"/>
  <c r="E5" i="596"/>
  <c r="B5" i="596"/>
  <c r="A5" i="596"/>
  <c r="B4" i="596"/>
  <c r="A4" i="596"/>
  <c r="A3" i="596"/>
  <c r="A1" i="596"/>
  <c r="A140" i="595"/>
  <c r="A139" i="595"/>
  <c r="A138" i="595"/>
  <c r="A137" i="595"/>
  <c r="B136" i="595"/>
  <c r="A136" i="595"/>
  <c r="A135" i="595"/>
  <c r="A134" i="595"/>
  <c r="A133" i="595"/>
  <c r="A132" i="595"/>
  <c r="A131" i="595"/>
  <c r="E130" i="595"/>
  <c r="A130" i="595"/>
  <c r="A128" i="595"/>
  <c r="A126" i="595"/>
  <c r="A125" i="595"/>
  <c r="B124" i="595"/>
  <c r="A124" i="595"/>
  <c r="C123" i="595"/>
  <c r="B123" i="595"/>
  <c r="A123" i="595"/>
  <c r="C122" i="595"/>
  <c r="B122" i="595"/>
  <c r="A122" i="595"/>
  <c r="D121" i="595"/>
  <c r="C121" i="595"/>
  <c r="B121" i="595"/>
  <c r="A121" i="595"/>
  <c r="B120" i="595"/>
  <c r="A120" i="595"/>
  <c r="B119" i="595"/>
  <c r="A119" i="595"/>
  <c r="E118" i="595"/>
  <c r="C118" i="595"/>
  <c r="B118" i="595"/>
  <c r="A118" i="595"/>
  <c r="A116" i="595"/>
  <c r="A114" i="595"/>
  <c r="B113" i="595"/>
  <c r="A113" i="595"/>
  <c r="B112" i="595"/>
  <c r="A112" i="595"/>
  <c r="B111" i="595"/>
  <c r="A111" i="595"/>
  <c r="B110" i="595"/>
  <c r="A110" i="595"/>
  <c r="B109" i="595"/>
  <c r="A109" i="595"/>
  <c r="E108" i="595"/>
  <c r="D108" i="595"/>
  <c r="B108" i="595"/>
  <c r="A108" i="595"/>
  <c r="A106" i="595"/>
  <c r="A104" i="595"/>
  <c r="B103" i="595"/>
  <c r="A103" i="595"/>
  <c r="B102" i="595"/>
  <c r="A102" i="595"/>
  <c r="B101" i="595"/>
  <c r="A101" i="595"/>
  <c r="E100" i="595"/>
  <c r="D100" i="595"/>
  <c r="B100" i="595"/>
  <c r="A100" i="595"/>
  <c r="A98" i="595"/>
  <c r="D97" i="595"/>
  <c r="B97" i="595"/>
  <c r="A97" i="595"/>
  <c r="E96" i="595"/>
  <c r="D96" i="595"/>
  <c r="B96" i="595"/>
  <c r="A96" i="595"/>
  <c r="E94" i="595"/>
  <c r="E102" i="595" s="1"/>
  <c r="A94" i="595"/>
  <c r="D93" i="595"/>
  <c r="B93" i="595"/>
  <c r="A93" i="595"/>
  <c r="E92" i="595"/>
  <c r="D92" i="595"/>
  <c r="B92" i="595"/>
  <c r="A92" i="595"/>
  <c r="A90" i="595"/>
  <c r="B89" i="595"/>
  <c r="A89" i="595"/>
  <c r="B88" i="595"/>
  <c r="A88" i="595"/>
  <c r="B87" i="595"/>
  <c r="A87" i="595"/>
  <c r="B86" i="595"/>
  <c r="A86" i="595"/>
  <c r="B85" i="595"/>
  <c r="A85" i="595"/>
  <c r="B84" i="595"/>
  <c r="A84" i="595"/>
  <c r="E83" i="595"/>
  <c r="D83" i="595"/>
  <c r="B83" i="595"/>
  <c r="A83" i="595"/>
  <c r="A81" i="595"/>
  <c r="A79" i="595"/>
  <c r="B78" i="595"/>
  <c r="A78" i="595"/>
  <c r="B77" i="595"/>
  <c r="A77" i="595"/>
  <c r="B76" i="595"/>
  <c r="A76" i="595"/>
  <c r="B75" i="595"/>
  <c r="A75" i="595"/>
  <c r="B74" i="595"/>
  <c r="A74" i="595"/>
  <c r="B73" i="595"/>
  <c r="A73" i="595"/>
  <c r="B72" i="595"/>
  <c r="A72" i="595"/>
  <c r="E71" i="595"/>
  <c r="D71" i="595"/>
  <c r="B71" i="595"/>
  <c r="A71" i="595"/>
  <c r="A69" i="595"/>
  <c r="A67" i="595"/>
  <c r="B66" i="595"/>
  <c r="A66" i="595"/>
  <c r="B65" i="595"/>
  <c r="A65" i="595"/>
  <c r="B64" i="595"/>
  <c r="A64" i="595"/>
  <c r="E63" i="595"/>
  <c r="B63" i="595"/>
  <c r="A63" i="595"/>
  <c r="A61" i="595"/>
  <c r="B60" i="595"/>
  <c r="A60" i="595"/>
  <c r="D59" i="595"/>
  <c r="B59" i="595"/>
  <c r="A59" i="595"/>
  <c r="B58" i="595"/>
  <c r="A58" i="595"/>
  <c r="B57" i="595"/>
  <c r="A57" i="595"/>
  <c r="B56" i="595"/>
  <c r="A56" i="595"/>
  <c r="B55" i="595"/>
  <c r="A55" i="595"/>
  <c r="B54" i="595"/>
  <c r="A54" i="595"/>
  <c r="B53" i="595"/>
  <c r="A53" i="595"/>
  <c r="E52" i="595"/>
  <c r="D52" i="595"/>
  <c r="B52" i="595"/>
  <c r="A52" i="595"/>
  <c r="A50" i="595"/>
  <c r="B49" i="595"/>
  <c r="A49" i="595"/>
  <c r="B48" i="595"/>
  <c r="B47" i="595"/>
  <c r="A47" i="595"/>
  <c r="B46" i="595"/>
  <c r="A46" i="595"/>
  <c r="E45" i="595"/>
  <c r="D45" i="595"/>
  <c r="B45" i="595"/>
  <c r="A45" i="595"/>
  <c r="A43" i="595"/>
  <c r="D42" i="595"/>
  <c r="B42" i="595"/>
  <c r="A42" i="595"/>
  <c r="D41" i="595"/>
  <c r="B41" i="595"/>
  <c r="A41" i="595"/>
  <c r="D40" i="595"/>
  <c r="B40" i="595"/>
  <c r="A40" i="595"/>
  <c r="D39" i="595"/>
  <c r="B39" i="595"/>
  <c r="A39" i="595"/>
  <c r="D38" i="595"/>
  <c r="B38" i="595"/>
  <c r="A38" i="595"/>
  <c r="D37" i="595"/>
  <c r="B37" i="595"/>
  <c r="A37" i="595"/>
  <c r="D36" i="595"/>
  <c r="B36" i="595"/>
  <c r="A36" i="595"/>
  <c r="D35" i="595"/>
  <c r="B35" i="595"/>
  <c r="A35" i="595"/>
  <c r="E34" i="595"/>
  <c r="D34" i="595"/>
  <c r="B34" i="595"/>
  <c r="A34" i="595"/>
  <c r="A32" i="595"/>
  <c r="A30" i="595"/>
  <c r="D29" i="595"/>
  <c r="H29" i="595" s="1"/>
  <c r="B29" i="595"/>
  <c r="A29" i="595"/>
  <c r="D28" i="595"/>
  <c r="H28" i="595" s="1"/>
  <c r="B28" i="595"/>
  <c r="A28" i="595"/>
  <c r="D27" i="595"/>
  <c r="B27" i="595"/>
  <c r="A27" i="595"/>
  <c r="H26" i="595"/>
  <c r="E26" i="595"/>
  <c r="B26" i="595"/>
  <c r="A26" i="595"/>
  <c r="B25" i="595"/>
  <c r="A25" i="595"/>
  <c r="B24" i="595"/>
  <c r="A24" i="595"/>
  <c r="D23" i="595"/>
  <c r="H23" i="595" s="1"/>
  <c r="B23" i="595"/>
  <c r="A23" i="595"/>
  <c r="E22" i="595"/>
  <c r="D22" i="595"/>
  <c r="B20" i="595"/>
  <c r="G17" i="595"/>
  <c r="G13" i="595"/>
  <c r="B12" i="595"/>
  <c r="A12" i="595"/>
  <c r="A10" i="595"/>
  <c r="B8" i="595"/>
  <c r="A8" i="595"/>
  <c r="B7" i="595"/>
  <c r="A7" i="595"/>
  <c r="B6" i="595"/>
  <c r="A6" i="595"/>
  <c r="E5" i="595"/>
  <c r="B5" i="595"/>
  <c r="A5" i="595"/>
  <c r="B4" i="595"/>
  <c r="A4" i="595"/>
  <c r="A3" i="595"/>
  <c r="A1" i="595"/>
  <c r="A131" i="594"/>
  <c r="A130" i="594"/>
  <c r="A129" i="594"/>
  <c r="A128" i="594"/>
  <c r="B127" i="594"/>
  <c r="A127" i="594"/>
  <c r="A126" i="594"/>
  <c r="A125" i="594"/>
  <c r="A124" i="594"/>
  <c r="A123" i="594"/>
  <c r="A122" i="594"/>
  <c r="E121" i="594"/>
  <c r="A121" i="594"/>
  <c r="A119" i="594"/>
  <c r="A117" i="594"/>
  <c r="A116" i="594"/>
  <c r="B115" i="594"/>
  <c r="A115" i="594"/>
  <c r="C114" i="594"/>
  <c r="B114" i="594"/>
  <c r="A114" i="594"/>
  <c r="C113" i="594"/>
  <c r="B113" i="594"/>
  <c r="A113" i="594"/>
  <c r="D112" i="594"/>
  <c r="C112" i="594"/>
  <c r="B112" i="594"/>
  <c r="A112" i="594"/>
  <c r="B111" i="594"/>
  <c r="A111" i="594"/>
  <c r="B110" i="594"/>
  <c r="A110" i="594"/>
  <c r="C109" i="594"/>
  <c r="B109" i="594"/>
  <c r="A109" i="594"/>
  <c r="A107" i="594"/>
  <c r="A105" i="594"/>
  <c r="E104" i="594"/>
  <c r="B104" i="594"/>
  <c r="A104" i="594"/>
  <c r="D103" i="594"/>
  <c r="E103" i="594" s="1"/>
  <c r="B103" i="594"/>
  <c r="A103" i="594"/>
  <c r="D102" i="594"/>
  <c r="E102" i="594" s="1"/>
  <c r="B102" i="594"/>
  <c r="A102" i="594"/>
  <c r="D101" i="594"/>
  <c r="E101" i="594" s="1"/>
  <c r="B101" i="594"/>
  <c r="A101" i="594"/>
  <c r="B100" i="594"/>
  <c r="A100" i="594"/>
  <c r="E99" i="594"/>
  <c r="D99" i="594"/>
  <c r="B99" i="594"/>
  <c r="A99" i="594"/>
  <c r="A97" i="594"/>
  <c r="A95" i="594"/>
  <c r="B94" i="594"/>
  <c r="A94" i="594"/>
  <c r="B93" i="594"/>
  <c r="A93" i="594"/>
  <c r="B92" i="594"/>
  <c r="A92" i="594"/>
  <c r="E91" i="594"/>
  <c r="D91" i="594"/>
  <c r="B91" i="594"/>
  <c r="A91" i="594"/>
  <c r="A89" i="594"/>
  <c r="D88" i="594"/>
  <c r="B88" i="594"/>
  <c r="A88" i="594"/>
  <c r="E87" i="594"/>
  <c r="D87" i="594"/>
  <c r="B87" i="594"/>
  <c r="A87" i="594"/>
  <c r="A85" i="594"/>
  <c r="B84" i="594"/>
  <c r="A84" i="594"/>
  <c r="E83" i="594"/>
  <c r="D83" i="594"/>
  <c r="B83" i="594"/>
  <c r="A83" i="594"/>
  <c r="A81" i="594"/>
  <c r="B80" i="594"/>
  <c r="A80" i="594"/>
  <c r="B79" i="594"/>
  <c r="A79" i="594"/>
  <c r="B78" i="594"/>
  <c r="A78" i="594"/>
  <c r="B77" i="594"/>
  <c r="A77" i="594"/>
  <c r="B76" i="594"/>
  <c r="A76" i="594"/>
  <c r="B75" i="594"/>
  <c r="A75" i="594"/>
  <c r="E74" i="594"/>
  <c r="D74" i="594"/>
  <c r="B74" i="594"/>
  <c r="A74" i="594"/>
  <c r="A72" i="594"/>
  <c r="A70" i="594"/>
  <c r="B69" i="594"/>
  <c r="A69" i="594"/>
  <c r="B68" i="594"/>
  <c r="A68" i="594"/>
  <c r="B67" i="594"/>
  <c r="A67" i="594"/>
  <c r="B66" i="594"/>
  <c r="A66" i="594"/>
  <c r="B65" i="594"/>
  <c r="A65" i="594"/>
  <c r="B64" i="594"/>
  <c r="A64" i="594"/>
  <c r="B63" i="594"/>
  <c r="A63" i="594"/>
  <c r="E62" i="594"/>
  <c r="D62" i="594"/>
  <c r="B62" i="594"/>
  <c r="A62" i="594"/>
  <c r="A60" i="594"/>
  <c r="A58" i="594"/>
  <c r="B57" i="594"/>
  <c r="A57" i="594"/>
  <c r="B56" i="594"/>
  <c r="A56" i="594"/>
  <c r="B55" i="594"/>
  <c r="A55" i="594"/>
  <c r="E54" i="594"/>
  <c r="B54" i="594"/>
  <c r="A54" i="594"/>
  <c r="A52" i="594"/>
  <c r="B51" i="594"/>
  <c r="A51" i="594"/>
  <c r="B50" i="594"/>
  <c r="A50" i="594"/>
  <c r="B49" i="594"/>
  <c r="A49" i="594"/>
  <c r="B48" i="594"/>
  <c r="A48" i="594"/>
  <c r="B47" i="594"/>
  <c r="A47" i="594"/>
  <c r="B46" i="594"/>
  <c r="A46" i="594"/>
  <c r="B45" i="594"/>
  <c r="A45" i="594"/>
  <c r="B44" i="594"/>
  <c r="A44" i="594"/>
  <c r="E43" i="594"/>
  <c r="D43" i="594"/>
  <c r="B43" i="594"/>
  <c r="A43" i="594"/>
  <c r="A41" i="594"/>
  <c r="B40" i="594"/>
  <c r="A40" i="594"/>
  <c r="B39" i="594"/>
  <c r="B38" i="594"/>
  <c r="A38" i="594"/>
  <c r="B37" i="594"/>
  <c r="A37" i="594"/>
  <c r="E36" i="594"/>
  <c r="D36" i="594"/>
  <c r="B36" i="594"/>
  <c r="A36" i="594"/>
  <c r="A34" i="594"/>
  <c r="D33" i="594"/>
  <c r="B33" i="594"/>
  <c r="A33" i="594"/>
  <c r="D32" i="594"/>
  <c r="B32" i="594"/>
  <c r="A32" i="594"/>
  <c r="D31" i="594"/>
  <c r="B31" i="594"/>
  <c r="A31" i="594"/>
  <c r="D30" i="594"/>
  <c r="B30" i="594"/>
  <c r="A30" i="594"/>
  <c r="D29" i="594"/>
  <c r="B29" i="594"/>
  <c r="A29" i="594"/>
  <c r="D28" i="594"/>
  <c r="B28" i="594"/>
  <c r="A28" i="594"/>
  <c r="D27" i="594"/>
  <c r="B27" i="594"/>
  <c r="A27" i="594"/>
  <c r="D26" i="594"/>
  <c r="B26" i="594"/>
  <c r="A26" i="594"/>
  <c r="E25" i="594"/>
  <c r="D25" i="594"/>
  <c r="B25" i="594"/>
  <c r="A25" i="594"/>
  <c r="A23" i="594"/>
  <c r="A21" i="594"/>
  <c r="D20" i="594"/>
  <c r="B20" i="594"/>
  <c r="A20" i="594"/>
  <c r="D19" i="594"/>
  <c r="B19" i="594"/>
  <c r="A19" i="594"/>
  <c r="D18" i="594"/>
  <c r="B18" i="594"/>
  <c r="A18" i="594"/>
  <c r="B17" i="594"/>
  <c r="A17" i="594"/>
  <c r="B16" i="594"/>
  <c r="A16" i="594"/>
  <c r="B15" i="594"/>
  <c r="A15" i="594"/>
  <c r="B14" i="594"/>
  <c r="A14" i="594"/>
  <c r="B13" i="594"/>
  <c r="A13" i="594"/>
  <c r="E12" i="594"/>
  <c r="D12" i="594"/>
  <c r="B12" i="594"/>
  <c r="A12" i="594"/>
  <c r="A10" i="594"/>
  <c r="B8" i="594"/>
  <c r="A8" i="594"/>
  <c r="B7" i="594"/>
  <c r="A7" i="594"/>
  <c r="E88" i="594"/>
  <c r="E89" i="594" s="1"/>
  <c r="E94" i="594" s="1"/>
  <c r="B6" i="594"/>
  <c r="A6" i="594"/>
  <c r="E5" i="594"/>
  <c r="B5" i="594"/>
  <c r="A5" i="594"/>
  <c r="B4" i="594"/>
  <c r="A4" i="594"/>
  <c r="A3" i="594"/>
  <c r="A1" i="594"/>
  <c r="A140" i="593"/>
  <c r="A139" i="593"/>
  <c r="A138" i="593"/>
  <c r="A137" i="593"/>
  <c r="B136" i="593"/>
  <c r="A136" i="593"/>
  <c r="A135" i="593"/>
  <c r="A134" i="593"/>
  <c r="A133" i="593"/>
  <c r="A132" i="593"/>
  <c r="A131" i="593"/>
  <c r="E130" i="593"/>
  <c r="A130" i="593"/>
  <c r="A128" i="593"/>
  <c r="A126" i="593"/>
  <c r="A125" i="593"/>
  <c r="B124" i="593"/>
  <c r="A124" i="593"/>
  <c r="C123" i="593"/>
  <c r="B123" i="593"/>
  <c r="A123" i="593"/>
  <c r="C122" i="593"/>
  <c r="B122" i="593"/>
  <c r="A122" i="593"/>
  <c r="D121" i="593"/>
  <c r="C121" i="593"/>
  <c r="B121" i="593"/>
  <c r="A121" i="593"/>
  <c r="B120" i="593"/>
  <c r="A120" i="593"/>
  <c r="B119" i="593"/>
  <c r="A119" i="593"/>
  <c r="E118" i="593"/>
  <c r="C118" i="593"/>
  <c r="B118" i="593"/>
  <c r="A118" i="593"/>
  <c r="A116" i="593"/>
  <c r="A114" i="593"/>
  <c r="B113" i="593"/>
  <c r="A113" i="593"/>
  <c r="B112" i="593"/>
  <c r="A112" i="593"/>
  <c r="B111" i="593"/>
  <c r="A111" i="593"/>
  <c r="B110" i="593"/>
  <c r="A110" i="593"/>
  <c r="B109" i="593"/>
  <c r="A109" i="593"/>
  <c r="E108" i="593"/>
  <c r="D108" i="593"/>
  <c r="B108" i="593"/>
  <c r="A108" i="593"/>
  <c r="A106" i="593"/>
  <c r="A104" i="593"/>
  <c r="B103" i="593"/>
  <c r="A103" i="593"/>
  <c r="B102" i="593"/>
  <c r="A102" i="593"/>
  <c r="B101" i="593"/>
  <c r="A101" i="593"/>
  <c r="E100" i="593"/>
  <c r="D100" i="593"/>
  <c r="B100" i="593"/>
  <c r="A100" i="593"/>
  <c r="A98" i="593"/>
  <c r="D97" i="593"/>
  <c r="B97" i="593"/>
  <c r="A97" i="593"/>
  <c r="E96" i="593"/>
  <c r="D96" i="593"/>
  <c r="B96" i="593"/>
  <c r="A96" i="593"/>
  <c r="E94" i="593"/>
  <c r="E102" i="593" s="1"/>
  <c r="A94" i="593"/>
  <c r="D93" i="593"/>
  <c r="B93" i="593"/>
  <c r="A93" i="593"/>
  <c r="E92" i="593"/>
  <c r="D92" i="593"/>
  <c r="B92" i="593"/>
  <c r="A92" i="593"/>
  <c r="A90" i="593"/>
  <c r="B89" i="593"/>
  <c r="A89" i="593"/>
  <c r="B88" i="593"/>
  <c r="A88" i="593"/>
  <c r="B87" i="593"/>
  <c r="A87" i="593"/>
  <c r="B86" i="593"/>
  <c r="A86" i="593"/>
  <c r="B85" i="593"/>
  <c r="A85" i="593"/>
  <c r="B84" i="593"/>
  <c r="A84" i="593"/>
  <c r="E83" i="593"/>
  <c r="D83" i="593"/>
  <c r="B83" i="593"/>
  <c r="A83" i="593"/>
  <c r="A81" i="593"/>
  <c r="A79" i="593"/>
  <c r="B78" i="593"/>
  <c r="A78" i="593"/>
  <c r="B77" i="593"/>
  <c r="A77" i="593"/>
  <c r="B76" i="593"/>
  <c r="A76" i="593"/>
  <c r="B75" i="593"/>
  <c r="A75" i="593"/>
  <c r="B74" i="593"/>
  <c r="A74" i="593"/>
  <c r="B73" i="593"/>
  <c r="A73" i="593"/>
  <c r="B72" i="593"/>
  <c r="A72" i="593"/>
  <c r="E71" i="593"/>
  <c r="D71" i="593"/>
  <c r="B71" i="593"/>
  <c r="A71" i="593"/>
  <c r="A69" i="593"/>
  <c r="A67" i="593"/>
  <c r="B66" i="593"/>
  <c r="A66" i="593"/>
  <c r="B65" i="593"/>
  <c r="A65" i="593"/>
  <c r="B64" i="593"/>
  <c r="A64" i="593"/>
  <c r="E63" i="593"/>
  <c r="B63" i="593"/>
  <c r="A63" i="593"/>
  <c r="A61" i="593"/>
  <c r="B60" i="593"/>
  <c r="A60" i="593"/>
  <c r="D59" i="593"/>
  <c r="B59" i="593"/>
  <c r="A59" i="593"/>
  <c r="B58" i="593"/>
  <c r="A58" i="593"/>
  <c r="B57" i="593"/>
  <c r="A57" i="593"/>
  <c r="B56" i="593"/>
  <c r="A56" i="593"/>
  <c r="B55" i="593"/>
  <c r="A55" i="593"/>
  <c r="B54" i="593"/>
  <c r="A54" i="593"/>
  <c r="B53" i="593"/>
  <c r="A53" i="593"/>
  <c r="E52" i="593"/>
  <c r="D52" i="593"/>
  <c r="B52" i="593"/>
  <c r="A52" i="593"/>
  <c r="A50" i="593"/>
  <c r="B49" i="593"/>
  <c r="A49" i="593"/>
  <c r="B48" i="593"/>
  <c r="B47" i="593"/>
  <c r="A47" i="593"/>
  <c r="B46" i="593"/>
  <c r="A46" i="593"/>
  <c r="E45" i="593"/>
  <c r="D45" i="593"/>
  <c r="B45" i="593"/>
  <c r="A45" i="593"/>
  <c r="A43" i="593"/>
  <c r="D42" i="593"/>
  <c r="B42" i="593"/>
  <c r="A42" i="593"/>
  <c r="D41" i="593"/>
  <c r="B41" i="593"/>
  <c r="A41" i="593"/>
  <c r="D40" i="593"/>
  <c r="B40" i="593"/>
  <c r="A40" i="593"/>
  <c r="D39" i="593"/>
  <c r="B39" i="593"/>
  <c r="A39" i="593"/>
  <c r="D38" i="593"/>
  <c r="B38" i="593"/>
  <c r="A38" i="593"/>
  <c r="D37" i="593"/>
  <c r="B37" i="593"/>
  <c r="A37" i="593"/>
  <c r="D36" i="593"/>
  <c r="B36" i="593"/>
  <c r="A36" i="593"/>
  <c r="D35" i="593"/>
  <c r="B35" i="593"/>
  <c r="A35" i="593"/>
  <c r="E34" i="593"/>
  <c r="D34" i="593"/>
  <c r="B34" i="593"/>
  <c r="A34" i="593"/>
  <c r="A32" i="593"/>
  <c r="A30" i="593"/>
  <c r="D29" i="593"/>
  <c r="B29" i="593"/>
  <c r="A29" i="593"/>
  <c r="D28" i="593"/>
  <c r="H28" i="593" s="1"/>
  <c r="B28" i="593"/>
  <c r="A28" i="593"/>
  <c r="D27" i="593"/>
  <c r="B27" i="593"/>
  <c r="A27" i="593"/>
  <c r="H26" i="593"/>
  <c r="E26" i="593"/>
  <c r="B26" i="593"/>
  <c r="A26" i="593"/>
  <c r="D25" i="593"/>
  <c r="E25" i="593" s="1"/>
  <c r="B25" i="593"/>
  <c r="A25" i="593"/>
  <c r="B24" i="593"/>
  <c r="A24" i="593"/>
  <c r="D23" i="593"/>
  <c r="H23" i="593" s="1"/>
  <c r="B23" i="593"/>
  <c r="A23" i="593"/>
  <c r="E22" i="593"/>
  <c r="I22" i="593" s="1"/>
  <c r="D22" i="593"/>
  <c r="B20" i="593"/>
  <c r="G17" i="593"/>
  <c r="G13" i="593"/>
  <c r="B12" i="593"/>
  <c r="A12" i="593"/>
  <c r="A10" i="593"/>
  <c r="B8" i="593"/>
  <c r="A8" i="593"/>
  <c r="B7" i="593"/>
  <c r="A7" i="593"/>
  <c r="B6" i="593"/>
  <c r="A6" i="593"/>
  <c r="E5" i="593"/>
  <c r="B5" i="593"/>
  <c r="A5" i="593"/>
  <c r="C124" i="593"/>
  <c r="B4" i="593"/>
  <c r="A4" i="593"/>
  <c r="A3" i="593"/>
  <c r="A1" i="593"/>
  <c r="A131" i="592"/>
  <c r="A130" i="592"/>
  <c r="A129" i="592"/>
  <c r="A128" i="592"/>
  <c r="B127" i="592"/>
  <c r="A127" i="592"/>
  <c r="A126" i="592"/>
  <c r="A125" i="592"/>
  <c r="A124" i="592"/>
  <c r="A123" i="592"/>
  <c r="A122" i="592"/>
  <c r="E121" i="592"/>
  <c r="A121" i="592"/>
  <c r="A119" i="592"/>
  <c r="A117" i="592"/>
  <c r="A116" i="592"/>
  <c r="B115" i="592"/>
  <c r="A115" i="592"/>
  <c r="C114" i="592"/>
  <c r="B114" i="592"/>
  <c r="A114" i="592"/>
  <c r="C113" i="592"/>
  <c r="B113" i="592"/>
  <c r="A113" i="592"/>
  <c r="D112" i="592"/>
  <c r="C112" i="592"/>
  <c r="B112" i="592"/>
  <c r="A112" i="592"/>
  <c r="B111" i="592"/>
  <c r="A111" i="592"/>
  <c r="B110" i="592"/>
  <c r="A110" i="592"/>
  <c r="C109" i="592"/>
  <c r="B109" i="592"/>
  <c r="A109" i="592"/>
  <c r="A107" i="592"/>
  <c r="A105" i="592"/>
  <c r="E104" i="592"/>
  <c r="B104" i="592"/>
  <c r="A104" i="592"/>
  <c r="D103" i="592"/>
  <c r="E103" i="592" s="1"/>
  <c r="B103" i="592"/>
  <c r="A103" i="592"/>
  <c r="D102" i="592"/>
  <c r="E102" i="592" s="1"/>
  <c r="B102" i="592"/>
  <c r="A102" i="592"/>
  <c r="D101" i="592"/>
  <c r="E101" i="592" s="1"/>
  <c r="B101" i="592"/>
  <c r="A101" i="592"/>
  <c r="B100" i="592"/>
  <c r="A100" i="592"/>
  <c r="E99" i="592"/>
  <c r="D99" i="592"/>
  <c r="B99" i="592"/>
  <c r="A99" i="592"/>
  <c r="A97" i="592"/>
  <c r="A95" i="592"/>
  <c r="B94" i="592"/>
  <c r="A94" i="592"/>
  <c r="B93" i="592"/>
  <c r="A93" i="592"/>
  <c r="B92" i="592"/>
  <c r="A92" i="592"/>
  <c r="E91" i="592"/>
  <c r="D91" i="592"/>
  <c r="B91" i="592"/>
  <c r="A91" i="592"/>
  <c r="A89" i="592"/>
  <c r="D88" i="592"/>
  <c r="B88" i="592"/>
  <c r="A88" i="592"/>
  <c r="E87" i="592"/>
  <c r="D87" i="592"/>
  <c r="B87" i="592"/>
  <c r="A87" i="592"/>
  <c r="A85" i="592"/>
  <c r="B84" i="592"/>
  <c r="A84" i="592"/>
  <c r="E83" i="592"/>
  <c r="D83" i="592"/>
  <c r="B83" i="592"/>
  <c r="A83" i="592"/>
  <c r="A81" i="592"/>
  <c r="B80" i="592"/>
  <c r="A80" i="592"/>
  <c r="B79" i="592"/>
  <c r="A79" i="592"/>
  <c r="B78" i="592"/>
  <c r="A78" i="592"/>
  <c r="B77" i="592"/>
  <c r="A77" i="592"/>
  <c r="B76" i="592"/>
  <c r="A76" i="592"/>
  <c r="B75" i="592"/>
  <c r="A75" i="592"/>
  <c r="E74" i="592"/>
  <c r="D74" i="592"/>
  <c r="B74" i="592"/>
  <c r="A74" i="592"/>
  <c r="A72" i="592"/>
  <c r="A70" i="592"/>
  <c r="B69" i="592"/>
  <c r="A69" i="592"/>
  <c r="B68" i="592"/>
  <c r="A68" i="592"/>
  <c r="B67" i="592"/>
  <c r="A67" i="592"/>
  <c r="B66" i="592"/>
  <c r="A66" i="592"/>
  <c r="B65" i="592"/>
  <c r="A65" i="592"/>
  <c r="B64" i="592"/>
  <c r="A64" i="592"/>
  <c r="B63" i="592"/>
  <c r="A63" i="592"/>
  <c r="E62" i="592"/>
  <c r="D62" i="592"/>
  <c r="B62" i="592"/>
  <c r="A62" i="592"/>
  <c r="A60" i="592"/>
  <c r="A58" i="592"/>
  <c r="B57" i="592"/>
  <c r="A57" i="592"/>
  <c r="B56" i="592"/>
  <c r="A56" i="592"/>
  <c r="B55" i="592"/>
  <c r="A55" i="592"/>
  <c r="E54" i="592"/>
  <c r="B54" i="592"/>
  <c r="A54" i="592"/>
  <c r="A52" i="592"/>
  <c r="B51" i="592"/>
  <c r="A51" i="592"/>
  <c r="B50" i="592"/>
  <c r="A50" i="592"/>
  <c r="B49" i="592"/>
  <c r="A49" i="592"/>
  <c r="B48" i="592"/>
  <c r="A48" i="592"/>
  <c r="B47" i="592"/>
  <c r="A47" i="592"/>
  <c r="B46" i="592"/>
  <c r="A46" i="592"/>
  <c r="B45" i="592"/>
  <c r="A45" i="592"/>
  <c r="B44" i="592"/>
  <c r="A44" i="592"/>
  <c r="E43" i="592"/>
  <c r="D43" i="592"/>
  <c r="B43" i="592"/>
  <c r="A43" i="592"/>
  <c r="A41" i="592"/>
  <c r="B40" i="592"/>
  <c r="A40" i="592"/>
  <c r="B39" i="592"/>
  <c r="B38" i="592"/>
  <c r="A38" i="592"/>
  <c r="B37" i="592"/>
  <c r="A37" i="592"/>
  <c r="E36" i="592"/>
  <c r="D36" i="592"/>
  <c r="B36" i="592"/>
  <c r="A36" i="592"/>
  <c r="A34" i="592"/>
  <c r="D33" i="592"/>
  <c r="B33" i="592"/>
  <c r="A33" i="592"/>
  <c r="D32" i="592"/>
  <c r="B32" i="592"/>
  <c r="A32" i="592"/>
  <c r="D31" i="592"/>
  <c r="B31" i="592"/>
  <c r="A31" i="592"/>
  <c r="D30" i="592"/>
  <c r="B30" i="592"/>
  <c r="A30" i="592"/>
  <c r="D29" i="592"/>
  <c r="B29" i="592"/>
  <c r="A29" i="592"/>
  <c r="D28" i="592"/>
  <c r="B28" i="592"/>
  <c r="A28" i="592"/>
  <c r="D27" i="592"/>
  <c r="B27" i="592"/>
  <c r="A27" i="592"/>
  <c r="D26" i="592"/>
  <c r="B26" i="592"/>
  <c r="A26" i="592"/>
  <c r="E25" i="592"/>
  <c r="D25" i="592"/>
  <c r="B25" i="592"/>
  <c r="A25" i="592"/>
  <c r="A23" i="592"/>
  <c r="A21" i="592"/>
  <c r="D20" i="592"/>
  <c r="B20" i="592"/>
  <c r="A20" i="592"/>
  <c r="D19" i="592"/>
  <c r="B19" i="592"/>
  <c r="A19" i="592"/>
  <c r="D18" i="592"/>
  <c r="B18" i="592"/>
  <c r="A18" i="592"/>
  <c r="B17" i="592"/>
  <c r="A17" i="592"/>
  <c r="B16" i="592"/>
  <c r="A16" i="592"/>
  <c r="B15" i="592"/>
  <c r="A15" i="592"/>
  <c r="B14" i="592"/>
  <c r="A14" i="592"/>
  <c r="B13" i="592"/>
  <c r="A13" i="592"/>
  <c r="E12" i="592"/>
  <c r="D12" i="592"/>
  <c r="B12" i="592"/>
  <c r="A12" i="592"/>
  <c r="A10" i="592"/>
  <c r="B8" i="592"/>
  <c r="A8" i="592"/>
  <c r="B7" i="592"/>
  <c r="A7" i="592"/>
  <c r="E88" i="592"/>
  <c r="E89" i="592" s="1"/>
  <c r="E94" i="592" s="1"/>
  <c r="B6" i="592"/>
  <c r="A6" i="592"/>
  <c r="E5" i="592"/>
  <c r="B5" i="592"/>
  <c r="A5" i="592"/>
  <c r="B4" i="592"/>
  <c r="A4" i="592"/>
  <c r="A3" i="592"/>
  <c r="A1" i="592"/>
  <c r="A140" i="591"/>
  <c r="A139" i="591"/>
  <c r="A138" i="591"/>
  <c r="A137" i="591"/>
  <c r="B136" i="591"/>
  <c r="A136" i="591"/>
  <c r="A135" i="591"/>
  <c r="A134" i="591"/>
  <c r="A133" i="591"/>
  <c r="A132" i="591"/>
  <c r="A131" i="591"/>
  <c r="E130" i="591"/>
  <c r="A130" i="591"/>
  <c r="A128" i="591"/>
  <c r="A126" i="591"/>
  <c r="A125" i="591"/>
  <c r="B124" i="591"/>
  <c r="A124" i="591"/>
  <c r="C123" i="591"/>
  <c r="B123" i="591"/>
  <c r="A123" i="591"/>
  <c r="C122" i="591"/>
  <c r="B122" i="591"/>
  <c r="A122" i="591"/>
  <c r="D121" i="591"/>
  <c r="C121" i="591"/>
  <c r="B121" i="591"/>
  <c r="A121" i="591"/>
  <c r="B120" i="591"/>
  <c r="A120" i="591"/>
  <c r="B119" i="591"/>
  <c r="A119" i="591"/>
  <c r="E118" i="591"/>
  <c r="C118" i="591"/>
  <c r="B118" i="591"/>
  <c r="A118" i="591"/>
  <c r="A116" i="591"/>
  <c r="A114" i="591"/>
  <c r="B113" i="591"/>
  <c r="A113" i="591"/>
  <c r="B112" i="591"/>
  <c r="A112" i="591"/>
  <c r="B111" i="591"/>
  <c r="A111" i="591"/>
  <c r="B110" i="591"/>
  <c r="A110" i="591"/>
  <c r="B109" i="591"/>
  <c r="A109" i="591"/>
  <c r="E108" i="591"/>
  <c r="D108" i="591"/>
  <c r="B108" i="591"/>
  <c r="A108" i="591"/>
  <c r="A106" i="591"/>
  <c r="A104" i="591"/>
  <c r="B103" i="591"/>
  <c r="A103" i="591"/>
  <c r="B102" i="591"/>
  <c r="A102" i="591"/>
  <c r="B101" i="591"/>
  <c r="A101" i="591"/>
  <c r="E100" i="591"/>
  <c r="D100" i="591"/>
  <c r="B100" i="591"/>
  <c r="A100" i="591"/>
  <c r="A98" i="591"/>
  <c r="D97" i="591"/>
  <c r="B97" i="591"/>
  <c r="A97" i="591"/>
  <c r="E96" i="591"/>
  <c r="D96" i="591"/>
  <c r="B96" i="591"/>
  <c r="A96" i="591"/>
  <c r="E94" i="591"/>
  <c r="E102" i="591" s="1"/>
  <c r="A94" i="591"/>
  <c r="D93" i="591"/>
  <c r="B93" i="591"/>
  <c r="A93" i="591"/>
  <c r="E92" i="591"/>
  <c r="D92" i="591"/>
  <c r="B92" i="591"/>
  <c r="A92" i="591"/>
  <c r="A90" i="591"/>
  <c r="B89" i="591"/>
  <c r="A89" i="591"/>
  <c r="B88" i="591"/>
  <c r="A88" i="591"/>
  <c r="B87" i="591"/>
  <c r="A87" i="591"/>
  <c r="B86" i="591"/>
  <c r="A86" i="591"/>
  <c r="B85" i="591"/>
  <c r="A85" i="591"/>
  <c r="B84" i="591"/>
  <c r="A84" i="591"/>
  <c r="E83" i="591"/>
  <c r="D83" i="591"/>
  <c r="B83" i="591"/>
  <c r="A83" i="591"/>
  <c r="A81" i="591"/>
  <c r="A79" i="591"/>
  <c r="B78" i="591"/>
  <c r="A78" i="591"/>
  <c r="B77" i="591"/>
  <c r="A77" i="591"/>
  <c r="B76" i="591"/>
  <c r="A76" i="591"/>
  <c r="B75" i="591"/>
  <c r="A75" i="591"/>
  <c r="B74" i="591"/>
  <c r="A74" i="591"/>
  <c r="B73" i="591"/>
  <c r="A73" i="591"/>
  <c r="B72" i="591"/>
  <c r="A72" i="591"/>
  <c r="E71" i="591"/>
  <c r="D71" i="591"/>
  <c r="B71" i="591"/>
  <c r="A71" i="591"/>
  <c r="A69" i="591"/>
  <c r="A67" i="591"/>
  <c r="B66" i="591"/>
  <c r="A66" i="591"/>
  <c r="B65" i="591"/>
  <c r="A65" i="591"/>
  <c r="B64" i="591"/>
  <c r="A64" i="591"/>
  <c r="E63" i="591"/>
  <c r="B63" i="591"/>
  <c r="A63" i="591"/>
  <c r="A61" i="591"/>
  <c r="B60" i="591"/>
  <c r="A60" i="591"/>
  <c r="D59" i="591"/>
  <c r="B59" i="591"/>
  <c r="A59" i="591"/>
  <c r="B58" i="591"/>
  <c r="A58" i="591"/>
  <c r="B57" i="591"/>
  <c r="A57" i="591"/>
  <c r="B56" i="591"/>
  <c r="A56" i="591"/>
  <c r="B55" i="591"/>
  <c r="A55" i="591"/>
  <c r="B54" i="591"/>
  <c r="A54" i="591"/>
  <c r="B53" i="591"/>
  <c r="A53" i="591"/>
  <c r="E52" i="591"/>
  <c r="D52" i="591"/>
  <c r="B52" i="591"/>
  <c r="A52" i="591"/>
  <c r="A50" i="591"/>
  <c r="B49" i="591"/>
  <c r="A49" i="591"/>
  <c r="B48" i="591"/>
  <c r="B47" i="591"/>
  <c r="A47" i="591"/>
  <c r="B46" i="591"/>
  <c r="A46" i="591"/>
  <c r="E45" i="591"/>
  <c r="D45" i="591"/>
  <c r="B45" i="591"/>
  <c r="A45" i="591"/>
  <c r="A43" i="591"/>
  <c r="D42" i="591"/>
  <c r="B42" i="591"/>
  <c r="A42" i="591"/>
  <c r="D41" i="591"/>
  <c r="B41" i="591"/>
  <c r="A41" i="591"/>
  <c r="D40" i="591"/>
  <c r="B40" i="591"/>
  <c r="A40" i="591"/>
  <c r="D39" i="591"/>
  <c r="B39" i="591"/>
  <c r="A39" i="591"/>
  <c r="D38" i="591"/>
  <c r="B38" i="591"/>
  <c r="A38" i="591"/>
  <c r="D37" i="591"/>
  <c r="B37" i="591"/>
  <c r="A37" i="591"/>
  <c r="D36" i="591"/>
  <c r="B36" i="591"/>
  <c r="A36" i="591"/>
  <c r="D35" i="591"/>
  <c r="B35" i="591"/>
  <c r="A35" i="591"/>
  <c r="E34" i="591"/>
  <c r="D34" i="591"/>
  <c r="B34" i="591"/>
  <c r="A34" i="591"/>
  <c r="A32" i="591"/>
  <c r="A30" i="591"/>
  <c r="D29" i="591"/>
  <c r="B29" i="591"/>
  <c r="A29" i="591"/>
  <c r="D28" i="591"/>
  <c r="H28" i="591" s="1"/>
  <c r="B28" i="591"/>
  <c r="A28" i="591"/>
  <c r="D27" i="591"/>
  <c r="H27" i="591" s="1"/>
  <c r="B27" i="591"/>
  <c r="A27" i="591"/>
  <c r="H26" i="591"/>
  <c r="E26" i="591"/>
  <c r="B26" i="591"/>
  <c r="A26" i="591"/>
  <c r="D25" i="591"/>
  <c r="E25" i="591" s="1"/>
  <c r="B25" i="591"/>
  <c r="A25" i="591"/>
  <c r="B24" i="591"/>
  <c r="A24" i="591"/>
  <c r="D23" i="591"/>
  <c r="H23" i="591" s="1"/>
  <c r="B23" i="591"/>
  <c r="A23" i="591"/>
  <c r="E22" i="591"/>
  <c r="D22" i="591"/>
  <c r="B20" i="591"/>
  <c r="G17" i="591"/>
  <c r="G13" i="591"/>
  <c r="B12" i="591"/>
  <c r="A12" i="591"/>
  <c r="A10" i="591"/>
  <c r="B8" i="591"/>
  <c r="A8" i="591"/>
  <c r="B7" i="591"/>
  <c r="A7" i="591"/>
  <c r="B6" i="591"/>
  <c r="A6" i="591"/>
  <c r="E5" i="591"/>
  <c r="B5" i="591"/>
  <c r="A5" i="591"/>
  <c r="C124" i="591"/>
  <c r="B4" i="591"/>
  <c r="A4" i="591"/>
  <c r="A3" i="591"/>
  <c r="A1" i="591"/>
  <c r="A131" i="590"/>
  <c r="A130" i="590"/>
  <c r="A129" i="590"/>
  <c r="A128" i="590"/>
  <c r="B127" i="590"/>
  <c r="A127" i="590"/>
  <c r="A126" i="590"/>
  <c r="A125" i="590"/>
  <c r="A124" i="590"/>
  <c r="A123" i="590"/>
  <c r="A122" i="590"/>
  <c r="E121" i="590"/>
  <c r="A121" i="590"/>
  <c r="A119" i="590"/>
  <c r="A117" i="590"/>
  <c r="A116" i="590"/>
  <c r="B115" i="590"/>
  <c r="A115" i="590"/>
  <c r="C114" i="590"/>
  <c r="B114" i="590"/>
  <c r="A114" i="590"/>
  <c r="C113" i="590"/>
  <c r="B113" i="590"/>
  <c r="A113" i="590"/>
  <c r="D112" i="590"/>
  <c r="C112" i="590"/>
  <c r="B112" i="590"/>
  <c r="A112" i="590"/>
  <c r="B111" i="590"/>
  <c r="A111" i="590"/>
  <c r="B110" i="590"/>
  <c r="A110" i="590"/>
  <c r="C109" i="590"/>
  <c r="B109" i="590"/>
  <c r="A109" i="590"/>
  <c r="A107" i="590"/>
  <c r="A105" i="590"/>
  <c r="E104" i="590"/>
  <c r="B104" i="590"/>
  <c r="A104" i="590"/>
  <c r="D103" i="590"/>
  <c r="E103" i="590" s="1"/>
  <c r="B103" i="590"/>
  <c r="A103" i="590"/>
  <c r="D102" i="590"/>
  <c r="E102" i="590" s="1"/>
  <c r="B102" i="590"/>
  <c r="A102" i="590"/>
  <c r="D101" i="590"/>
  <c r="E101" i="590" s="1"/>
  <c r="B101" i="590"/>
  <c r="A101" i="590"/>
  <c r="B100" i="590"/>
  <c r="A100" i="590"/>
  <c r="E99" i="590"/>
  <c r="D99" i="590"/>
  <c r="B99" i="590"/>
  <c r="A99" i="590"/>
  <c r="A97" i="590"/>
  <c r="A95" i="590"/>
  <c r="B94" i="590"/>
  <c r="A94" i="590"/>
  <c r="B93" i="590"/>
  <c r="A93" i="590"/>
  <c r="B92" i="590"/>
  <c r="A92" i="590"/>
  <c r="E91" i="590"/>
  <c r="D91" i="590"/>
  <c r="B91" i="590"/>
  <c r="A91" i="590"/>
  <c r="A89" i="590"/>
  <c r="D88" i="590"/>
  <c r="B88" i="590"/>
  <c r="A88" i="590"/>
  <c r="E87" i="590"/>
  <c r="D87" i="590"/>
  <c r="B87" i="590"/>
  <c r="A87" i="590"/>
  <c r="A85" i="590"/>
  <c r="B84" i="590"/>
  <c r="A84" i="590"/>
  <c r="E83" i="590"/>
  <c r="D83" i="590"/>
  <c r="B83" i="590"/>
  <c r="A83" i="590"/>
  <c r="A81" i="590"/>
  <c r="B80" i="590"/>
  <c r="A80" i="590"/>
  <c r="B79" i="590"/>
  <c r="A79" i="590"/>
  <c r="B78" i="590"/>
  <c r="A78" i="590"/>
  <c r="B77" i="590"/>
  <c r="A77" i="590"/>
  <c r="B76" i="590"/>
  <c r="A76" i="590"/>
  <c r="B75" i="590"/>
  <c r="A75" i="590"/>
  <c r="E74" i="590"/>
  <c r="D74" i="590"/>
  <c r="B74" i="590"/>
  <c r="A74" i="590"/>
  <c r="A72" i="590"/>
  <c r="A70" i="590"/>
  <c r="B69" i="590"/>
  <c r="A69" i="590"/>
  <c r="B68" i="590"/>
  <c r="A68" i="590"/>
  <c r="B67" i="590"/>
  <c r="A67" i="590"/>
  <c r="B66" i="590"/>
  <c r="A66" i="590"/>
  <c r="B65" i="590"/>
  <c r="A65" i="590"/>
  <c r="B64" i="590"/>
  <c r="A64" i="590"/>
  <c r="B63" i="590"/>
  <c r="A63" i="590"/>
  <c r="E62" i="590"/>
  <c r="D62" i="590"/>
  <c r="B62" i="590"/>
  <c r="A62" i="590"/>
  <c r="A60" i="590"/>
  <c r="A58" i="590"/>
  <c r="B57" i="590"/>
  <c r="A57" i="590"/>
  <c r="B56" i="590"/>
  <c r="A56" i="590"/>
  <c r="B55" i="590"/>
  <c r="A55" i="590"/>
  <c r="E54" i="590"/>
  <c r="B54" i="590"/>
  <c r="A54" i="590"/>
  <c r="A52" i="590"/>
  <c r="B51" i="590"/>
  <c r="A51" i="590"/>
  <c r="B50" i="590"/>
  <c r="A50" i="590"/>
  <c r="B49" i="590"/>
  <c r="A49" i="590"/>
  <c r="B48" i="590"/>
  <c r="A48" i="590"/>
  <c r="B47" i="590"/>
  <c r="A47" i="590"/>
  <c r="B46" i="590"/>
  <c r="A46" i="590"/>
  <c r="B45" i="590"/>
  <c r="A45" i="590"/>
  <c r="B44" i="590"/>
  <c r="A44" i="590"/>
  <c r="E43" i="590"/>
  <c r="D43" i="590"/>
  <c r="B43" i="590"/>
  <c r="A43" i="590"/>
  <c r="A41" i="590"/>
  <c r="B40" i="590"/>
  <c r="A40" i="590"/>
  <c r="B39" i="590"/>
  <c r="B38" i="590"/>
  <c r="A38" i="590"/>
  <c r="B37" i="590"/>
  <c r="A37" i="590"/>
  <c r="E36" i="590"/>
  <c r="D36" i="590"/>
  <c r="B36" i="590"/>
  <c r="A36" i="590"/>
  <c r="A34" i="590"/>
  <c r="D33" i="590"/>
  <c r="B33" i="590"/>
  <c r="A33" i="590"/>
  <c r="D32" i="590"/>
  <c r="B32" i="590"/>
  <c r="A32" i="590"/>
  <c r="D31" i="590"/>
  <c r="B31" i="590"/>
  <c r="A31" i="590"/>
  <c r="D30" i="590"/>
  <c r="B30" i="590"/>
  <c r="A30" i="590"/>
  <c r="D29" i="590"/>
  <c r="B29" i="590"/>
  <c r="A29" i="590"/>
  <c r="D28" i="590"/>
  <c r="B28" i="590"/>
  <c r="A28" i="590"/>
  <c r="D27" i="590"/>
  <c r="B27" i="590"/>
  <c r="A27" i="590"/>
  <c r="D26" i="590"/>
  <c r="B26" i="590"/>
  <c r="A26" i="590"/>
  <c r="E25" i="590"/>
  <c r="D25" i="590"/>
  <c r="B25" i="590"/>
  <c r="A25" i="590"/>
  <c r="A23" i="590"/>
  <c r="A21" i="590"/>
  <c r="B20" i="590"/>
  <c r="A20" i="590"/>
  <c r="B19" i="590"/>
  <c r="A19" i="590"/>
  <c r="B18" i="590"/>
  <c r="A18" i="590"/>
  <c r="B17" i="590"/>
  <c r="A17" i="590"/>
  <c r="B16" i="590"/>
  <c r="A16" i="590"/>
  <c r="B15" i="590"/>
  <c r="A15" i="590"/>
  <c r="B14" i="590"/>
  <c r="A14" i="590"/>
  <c r="B13" i="590"/>
  <c r="A13" i="590"/>
  <c r="E12" i="590"/>
  <c r="D12" i="590"/>
  <c r="B12" i="590"/>
  <c r="A12" i="590"/>
  <c r="A10" i="590"/>
  <c r="B8" i="590"/>
  <c r="A8" i="590"/>
  <c r="B7" i="590"/>
  <c r="A7" i="590"/>
  <c r="E88" i="590"/>
  <c r="E89" i="590" s="1"/>
  <c r="E94" i="590" s="1"/>
  <c r="B6" i="590"/>
  <c r="A6" i="590"/>
  <c r="E5" i="590"/>
  <c r="B5" i="590"/>
  <c r="A5" i="590"/>
  <c r="B4" i="590"/>
  <c r="A4" i="590"/>
  <c r="A3" i="590"/>
  <c r="A1" i="590"/>
  <c r="A140" i="589"/>
  <c r="A139" i="589"/>
  <c r="A138" i="589"/>
  <c r="A137" i="589"/>
  <c r="B136" i="589"/>
  <c r="A136" i="589"/>
  <c r="A135" i="589"/>
  <c r="A134" i="589"/>
  <c r="A133" i="589"/>
  <c r="A132" i="589"/>
  <c r="A131" i="589"/>
  <c r="E130" i="589"/>
  <c r="A130" i="589"/>
  <c r="A128" i="589"/>
  <c r="A126" i="589"/>
  <c r="A125" i="589"/>
  <c r="B124" i="589"/>
  <c r="A124" i="589"/>
  <c r="C123" i="589"/>
  <c r="B123" i="589"/>
  <c r="A123" i="589"/>
  <c r="C122" i="589"/>
  <c r="B122" i="589"/>
  <c r="A122" i="589"/>
  <c r="D121" i="589"/>
  <c r="C121" i="589"/>
  <c r="B121" i="589"/>
  <c r="A121" i="589"/>
  <c r="B120" i="589"/>
  <c r="A120" i="589"/>
  <c r="B119" i="589"/>
  <c r="A119" i="589"/>
  <c r="E118" i="589"/>
  <c r="C118" i="589"/>
  <c r="B118" i="589"/>
  <c r="A118" i="589"/>
  <c r="A116" i="589"/>
  <c r="A114" i="589"/>
  <c r="B113" i="589"/>
  <c r="A113" i="589"/>
  <c r="B112" i="589"/>
  <c r="A112" i="589"/>
  <c r="B111" i="589"/>
  <c r="A111" i="589"/>
  <c r="B110" i="589"/>
  <c r="A110" i="589"/>
  <c r="B109" i="589"/>
  <c r="A109" i="589"/>
  <c r="E108" i="589"/>
  <c r="D108" i="589"/>
  <c r="B108" i="589"/>
  <c r="A108" i="589"/>
  <c r="A106" i="589"/>
  <c r="A104" i="589"/>
  <c r="B103" i="589"/>
  <c r="A103" i="589"/>
  <c r="B102" i="589"/>
  <c r="A102" i="589"/>
  <c r="B101" i="589"/>
  <c r="A101" i="589"/>
  <c r="E100" i="589"/>
  <c r="D100" i="589"/>
  <c r="B100" i="589"/>
  <c r="A100" i="589"/>
  <c r="A98" i="589"/>
  <c r="D97" i="589"/>
  <c r="B97" i="589"/>
  <c r="A97" i="589"/>
  <c r="E96" i="589"/>
  <c r="D96" i="589"/>
  <c r="B96" i="589"/>
  <c r="A96" i="589"/>
  <c r="E94" i="589"/>
  <c r="E102" i="589" s="1"/>
  <c r="A94" i="589"/>
  <c r="D93" i="589"/>
  <c r="B93" i="589"/>
  <c r="A93" i="589"/>
  <c r="E92" i="589"/>
  <c r="D92" i="589"/>
  <c r="B92" i="589"/>
  <c r="A92" i="589"/>
  <c r="A90" i="589"/>
  <c r="B89" i="589"/>
  <c r="A89" i="589"/>
  <c r="B88" i="589"/>
  <c r="A88" i="589"/>
  <c r="B87" i="589"/>
  <c r="A87" i="589"/>
  <c r="B86" i="589"/>
  <c r="A86" i="589"/>
  <c r="B85" i="589"/>
  <c r="A85" i="589"/>
  <c r="B84" i="589"/>
  <c r="A84" i="589"/>
  <c r="E83" i="589"/>
  <c r="D83" i="589"/>
  <c r="B83" i="589"/>
  <c r="A83" i="589"/>
  <c r="A81" i="589"/>
  <c r="A79" i="589"/>
  <c r="B78" i="589"/>
  <c r="A78" i="589"/>
  <c r="B77" i="589"/>
  <c r="A77" i="589"/>
  <c r="B76" i="589"/>
  <c r="A76" i="589"/>
  <c r="B75" i="589"/>
  <c r="A75" i="589"/>
  <c r="B74" i="589"/>
  <c r="A74" i="589"/>
  <c r="B73" i="589"/>
  <c r="A73" i="589"/>
  <c r="B72" i="589"/>
  <c r="A72" i="589"/>
  <c r="E71" i="589"/>
  <c r="D71" i="589"/>
  <c r="B71" i="589"/>
  <c r="A71" i="589"/>
  <c r="A69" i="589"/>
  <c r="A67" i="589"/>
  <c r="B66" i="589"/>
  <c r="A66" i="589"/>
  <c r="B65" i="589"/>
  <c r="A65" i="589"/>
  <c r="B64" i="589"/>
  <c r="A64" i="589"/>
  <c r="E63" i="589"/>
  <c r="B63" i="589"/>
  <c r="A63" i="589"/>
  <c r="A61" i="589"/>
  <c r="B60" i="589"/>
  <c r="A60" i="589"/>
  <c r="D59" i="589"/>
  <c r="B59" i="589"/>
  <c r="A59" i="589"/>
  <c r="B58" i="589"/>
  <c r="A58" i="589"/>
  <c r="B57" i="589"/>
  <c r="A57" i="589"/>
  <c r="B56" i="589"/>
  <c r="A56" i="589"/>
  <c r="B55" i="589"/>
  <c r="A55" i="589"/>
  <c r="B54" i="589"/>
  <c r="A54" i="589"/>
  <c r="B53" i="589"/>
  <c r="A53" i="589"/>
  <c r="E52" i="589"/>
  <c r="D52" i="589"/>
  <c r="B52" i="589"/>
  <c r="A52" i="589"/>
  <c r="A50" i="589"/>
  <c r="B49" i="589"/>
  <c r="A49" i="589"/>
  <c r="B48" i="589"/>
  <c r="B47" i="589"/>
  <c r="A47" i="589"/>
  <c r="B46" i="589"/>
  <c r="A46" i="589"/>
  <c r="E45" i="589"/>
  <c r="D45" i="589"/>
  <c r="B45" i="589"/>
  <c r="A45" i="589"/>
  <c r="A43" i="589"/>
  <c r="D42" i="589"/>
  <c r="B42" i="589"/>
  <c r="A42" i="589"/>
  <c r="D41" i="589"/>
  <c r="B41" i="589"/>
  <c r="A41" i="589"/>
  <c r="D40" i="589"/>
  <c r="B40" i="589"/>
  <c r="A40" i="589"/>
  <c r="D39" i="589"/>
  <c r="B39" i="589"/>
  <c r="A39" i="589"/>
  <c r="D38" i="589"/>
  <c r="B38" i="589"/>
  <c r="A38" i="589"/>
  <c r="D37" i="589"/>
  <c r="B37" i="589"/>
  <c r="A37" i="589"/>
  <c r="D36" i="589"/>
  <c r="B36" i="589"/>
  <c r="A36" i="589"/>
  <c r="D35" i="589"/>
  <c r="B35" i="589"/>
  <c r="A35" i="589"/>
  <c r="E34" i="589"/>
  <c r="D34" i="589"/>
  <c r="B34" i="589"/>
  <c r="A34" i="589"/>
  <c r="A32" i="589"/>
  <c r="A30" i="589"/>
  <c r="D29" i="589"/>
  <c r="H29" i="589" s="1"/>
  <c r="B29" i="589"/>
  <c r="A29" i="589"/>
  <c r="D28" i="589"/>
  <c r="B28" i="589"/>
  <c r="A28" i="589"/>
  <c r="D27" i="589"/>
  <c r="H27" i="589" s="1"/>
  <c r="B27" i="589"/>
  <c r="A27" i="589"/>
  <c r="H26" i="589"/>
  <c r="E26" i="589"/>
  <c r="B26" i="589"/>
  <c r="A26" i="589"/>
  <c r="B25" i="589"/>
  <c r="A25" i="589"/>
  <c r="B24" i="589"/>
  <c r="A24" i="589"/>
  <c r="D23" i="589"/>
  <c r="B23" i="589"/>
  <c r="A23" i="589"/>
  <c r="E22" i="589"/>
  <c r="D22" i="589"/>
  <c r="B20" i="589"/>
  <c r="G17" i="589"/>
  <c r="G13" i="589"/>
  <c r="B12" i="589"/>
  <c r="A12" i="589"/>
  <c r="A10" i="589"/>
  <c r="B8" i="589"/>
  <c r="A8" i="589"/>
  <c r="B7" i="589"/>
  <c r="A7" i="589"/>
  <c r="B6" i="589"/>
  <c r="A6" i="589"/>
  <c r="E5" i="589"/>
  <c r="B5" i="589"/>
  <c r="A5" i="589"/>
  <c r="B4" i="589"/>
  <c r="A4" i="589"/>
  <c r="A3" i="589"/>
  <c r="A1" i="589"/>
  <c r="A131" i="588"/>
  <c r="A130" i="588"/>
  <c r="A129" i="588"/>
  <c r="A128" i="588"/>
  <c r="B127" i="588"/>
  <c r="A127" i="588"/>
  <c r="A126" i="588"/>
  <c r="A125" i="588"/>
  <c r="A124" i="588"/>
  <c r="A123" i="588"/>
  <c r="A122" i="588"/>
  <c r="E121" i="588"/>
  <c r="A121" i="588"/>
  <c r="A119" i="588"/>
  <c r="A117" i="588"/>
  <c r="A116" i="588"/>
  <c r="B115" i="588"/>
  <c r="A115" i="588"/>
  <c r="C114" i="588"/>
  <c r="B114" i="588"/>
  <c r="A114" i="588"/>
  <c r="C113" i="588"/>
  <c r="B113" i="588"/>
  <c r="A113" i="588"/>
  <c r="D112" i="588"/>
  <c r="C112" i="588"/>
  <c r="B112" i="588"/>
  <c r="A112" i="588"/>
  <c r="B111" i="588"/>
  <c r="A111" i="588"/>
  <c r="B110" i="588"/>
  <c r="A110" i="588"/>
  <c r="C109" i="588"/>
  <c r="B109" i="588"/>
  <c r="A109" i="588"/>
  <c r="A107" i="588"/>
  <c r="A105" i="588"/>
  <c r="E104" i="588"/>
  <c r="B104" i="588"/>
  <c r="A104" i="588"/>
  <c r="D103" i="588"/>
  <c r="E103" i="588" s="1"/>
  <c r="B103" i="588"/>
  <c r="A103" i="588"/>
  <c r="D102" i="588"/>
  <c r="E102" i="588" s="1"/>
  <c r="B102" i="588"/>
  <c r="A102" i="588"/>
  <c r="D101" i="588"/>
  <c r="E101" i="588" s="1"/>
  <c r="B101" i="588"/>
  <c r="A101" i="588"/>
  <c r="B100" i="588"/>
  <c r="A100" i="588"/>
  <c r="E99" i="588"/>
  <c r="D99" i="588"/>
  <c r="B99" i="588"/>
  <c r="A99" i="588"/>
  <c r="A97" i="588"/>
  <c r="A95" i="588"/>
  <c r="B94" i="588"/>
  <c r="A94" i="588"/>
  <c r="B93" i="588"/>
  <c r="A93" i="588"/>
  <c r="B92" i="588"/>
  <c r="A92" i="588"/>
  <c r="E91" i="588"/>
  <c r="D91" i="588"/>
  <c r="B91" i="588"/>
  <c r="A91" i="588"/>
  <c r="A89" i="588"/>
  <c r="D88" i="588"/>
  <c r="B88" i="588"/>
  <c r="A88" i="588"/>
  <c r="E87" i="588"/>
  <c r="D87" i="588"/>
  <c r="B87" i="588"/>
  <c r="A87" i="588"/>
  <c r="A85" i="588"/>
  <c r="D84" i="588"/>
  <c r="B84" i="588"/>
  <c r="A84" i="588"/>
  <c r="E83" i="588"/>
  <c r="D83" i="588"/>
  <c r="B83" i="588"/>
  <c r="A83" i="588"/>
  <c r="A81" i="588"/>
  <c r="B80" i="588"/>
  <c r="A80" i="588"/>
  <c r="B79" i="588"/>
  <c r="A79" i="588"/>
  <c r="B78" i="588"/>
  <c r="A78" i="588"/>
  <c r="B77" i="588"/>
  <c r="A77" i="588"/>
  <c r="B76" i="588"/>
  <c r="A76" i="588"/>
  <c r="B75" i="588"/>
  <c r="A75" i="588"/>
  <c r="E74" i="588"/>
  <c r="D74" i="588"/>
  <c r="B74" i="588"/>
  <c r="A74" i="588"/>
  <c r="A72" i="588"/>
  <c r="A70" i="588"/>
  <c r="B69" i="588"/>
  <c r="A69" i="588"/>
  <c r="B68" i="588"/>
  <c r="A68" i="588"/>
  <c r="B67" i="588"/>
  <c r="A67" i="588"/>
  <c r="B66" i="588"/>
  <c r="A66" i="588"/>
  <c r="B65" i="588"/>
  <c r="A65" i="588"/>
  <c r="B64" i="588"/>
  <c r="A64" i="588"/>
  <c r="B63" i="588"/>
  <c r="A63" i="588"/>
  <c r="E62" i="588"/>
  <c r="D62" i="588"/>
  <c r="B62" i="588"/>
  <c r="A62" i="588"/>
  <c r="A60" i="588"/>
  <c r="A58" i="588"/>
  <c r="B57" i="588"/>
  <c r="A57" i="588"/>
  <c r="B56" i="588"/>
  <c r="A56" i="588"/>
  <c r="B55" i="588"/>
  <c r="A55" i="588"/>
  <c r="E54" i="588"/>
  <c r="B54" i="588"/>
  <c r="A54" i="588"/>
  <c r="A52" i="588"/>
  <c r="B51" i="588"/>
  <c r="A51" i="588"/>
  <c r="B50" i="588"/>
  <c r="A50" i="588"/>
  <c r="B49" i="588"/>
  <c r="A49" i="588"/>
  <c r="B48" i="588"/>
  <c r="A48" i="588"/>
  <c r="B47" i="588"/>
  <c r="A47" i="588"/>
  <c r="B46" i="588"/>
  <c r="A46" i="588"/>
  <c r="B45" i="588"/>
  <c r="A45" i="588"/>
  <c r="B44" i="588"/>
  <c r="A44" i="588"/>
  <c r="E43" i="588"/>
  <c r="D43" i="588"/>
  <c r="B43" i="588"/>
  <c r="A43" i="588"/>
  <c r="A41" i="588"/>
  <c r="B40" i="588"/>
  <c r="A40" i="588"/>
  <c r="B39" i="588"/>
  <c r="B38" i="588"/>
  <c r="A38" i="588"/>
  <c r="B37" i="588"/>
  <c r="A37" i="588"/>
  <c r="E36" i="588"/>
  <c r="D36" i="588"/>
  <c r="B36" i="588"/>
  <c r="A36" i="588"/>
  <c r="A34" i="588"/>
  <c r="D33" i="588"/>
  <c r="B33" i="588"/>
  <c r="A33" i="588"/>
  <c r="D32" i="588"/>
  <c r="B32" i="588"/>
  <c r="A32" i="588"/>
  <c r="D31" i="588"/>
  <c r="B31" i="588"/>
  <c r="A31" i="588"/>
  <c r="D30" i="588"/>
  <c r="B30" i="588"/>
  <c r="A30" i="588"/>
  <c r="D29" i="588"/>
  <c r="B29" i="588"/>
  <c r="A29" i="588"/>
  <c r="D28" i="588"/>
  <c r="B28" i="588"/>
  <c r="A28" i="588"/>
  <c r="D27" i="588"/>
  <c r="B27" i="588"/>
  <c r="A27" i="588"/>
  <c r="D26" i="588"/>
  <c r="B26" i="588"/>
  <c r="A26" i="588"/>
  <c r="E25" i="588"/>
  <c r="D25" i="588"/>
  <c r="B25" i="588"/>
  <c r="A25" i="588"/>
  <c r="A23" i="588"/>
  <c r="A21" i="588"/>
  <c r="D20" i="588"/>
  <c r="B20" i="588"/>
  <c r="A20" i="588"/>
  <c r="D19" i="588"/>
  <c r="B19" i="588"/>
  <c r="A19" i="588"/>
  <c r="D18" i="588"/>
  <c r="B18" i="588"/>
  <c r="A18" i="588"/>
  <c r="B17" i="588"/>
  <c r="A17" i="588"/>
  <c r="B16" i="588"/>
  <c r="A16" i="588"/>
  <c r="B15" i="588"/>
  <c r="A15" i="588"/>
  <c r="B14" i="588"/>
  <c r="A14" i="588"/>
  <c r="B13" i="588"/>
  <c r="A13" i="588"/>
  <c r="E12" i="588"/>
  <c r="D12" i="588"/>
  <c r="B12" i="588"/>
  <c r="A12" i="588"/>
  <c r="A10" i="588"/>
  <c r="B8" i="588"/>
  <c r="A8" i="588"/>
  <c r="B7" i="588"/>
  <c r="A7" i="588"/>
  <c r="E88" i="588"/>
  <c r="E89" i="588" s="1"/>
  <c r="E94" i="588" s="1"/>
  <c r="B6" i="588"/>
  <c r="A6" i="588"/>
  <c r="E5" i="588"/>
  <c r="B5" i="588"/>
  <c r="A5" i="588"/>
  <c r="B4" i="588"/>
  <c r="A4" i="588"/>
  <c r="A3" i="588"/>
  <c r="A1" i="588"/>
  <c r="A140" i="587"/>
  <c r="A139" i="587"/>
  <c r="A138" i="587"/>
  <c r="A137" i="587"/>
  <c r="B136" i="587"/>
  <c r="A136" i="587"/>
  <c r="A135" i="587"/>
  <c r="A134" i="587"/>
  <c r="A133" i="587"/>
  <c r="A132" i="587"/>
  <c r="A131" i="587"/>
  <c r="E130" i="587"/>
  <c r="A130" i="587"/>
  <c r="A128" i="587"/>
  <c r="A126" i="587"/>
  <c r="A125" i="587"/>
  <c r="B124" i="587"/>
  <c r="A124" i="587"/>
  <c r="C123" i="587"/>
  <c r="B123" i="587"/>
  <c r="A123" i="587"/>
  <c r="C122" i="587"/>
  <c r="B122" i="587"/>
  <c r="A122" i="587"/>
  <c r="D121" i="587"/>
  <c r="C121" i="587"/>
  <c r="B121" i="587"/>
  <c r="A121" i="587"/>
  <c r="B120" i="587"/>
  <c r="A120" i="587"/>
  <c r="B119" i="587"/>
  <c r="A119" i="587"/>
  <c r="E118" i="587"/>
  <c r="C118" i="587"/>
  <c r="B118" i="587"/>
  <c r="A118" i="587"/>
  <c r="A116" i="587"/>
  <c r="A114" i="587"/>
  <c r="B113" i="587"/>
  <c r="A113" i="587"/>
  <c r="B112" i="587"/>
  <c r="A112" i="587"/>
  <c r="B111" i="587"/>
  <c r="A111" i="587"/>
  <c r="B110" i="587"/>
  <c r="A110" i="587"/>
  <c r="B109" i="587"/>
  <c r="A109" i="587"/>
  <c r="E108" i="587"/>
  <c r="D108" i="587"/>
  <c r="B108" i="587"/>
  <c r="A108" i="587"/>
  <c r="A106" i="587"/>
  <c r="A104" i="587"/>
  <c r="B103" i="587"/>
  <c r="A103" i="587"/>
  <c r="B102" i="587"/>
  <c r="A102" i="587"/>
  <c r="B101" i="587"/>
  <c r="A101" i="587"/>
  <c r="E100" i="587"/>
  <c r="D100" i="587"/>
  <c r="B100" i="587"/>
  <c r="A100" i="587"/>
  <c r="A98" i="587"/>
  <c r="D97" i="587"/>
  <c r="B97" i="587"/>
  <c r="A97" i="587"/>
  <c r="E96" i="587"/>
  <c r="D96" i="587"/>
  <c r="B96" i="587"/>
  <c r="A96" i="587"/>
  <c r="E94" i="587"/>
  <c r="E102" i="587" s="1"/>
  <c r="A94" i="587"/>
  <c r="D93" i="587"/>
  <c r="B93" i="587"/>
  <c r="A93" i="587"/>
  <c r="E92" i="587"/>
  <c r="D92" i="587"/>
  <c r="B92" i="587"/>
  <c r="A92" i="587"/>
  <c r="A90" i="587"/>
  <c r="B89" i="587"/>
  <c r="A89" i="587"/>
  <c r="B88" i="587"/>
  <c r="A88" i="587"/>
  <c r="B87" i="587"/>
  <c r="A87" i="587"/>
  <c r="B86" i="587"/>
  <c r="A86" i="587"/>
  <c r="B85" i="587"/>
  <c r="A85" i="587"/>
  <c r="B84" i="587"/>
  <c r="A84" i="587"/>
  <c r="E83" i="587"/>
  <c r="D83" i="587"/>
  <c r="B83" i="587"/>
  <c r="A83" i="587"/>
  <c r="A81" i="587"/>
  <c r="A79" i="587"/>
  <c r="B78" i="587"/>
  <c r="A78" i="587"/>
  <c r="B77" i="587"/>
  <c r="A77" i="587"/>
  <c r="B76" i="587"/>
  <c r="A76" i="587"/>
  <c r="B75" i="587"/>
  <c r="A75" i="587"/>
  <c r="B74" i="587"/>
  <c r="A74" i="587"/>
  <c r="B73" i="587"/>
  <c r="A73" i="587"/>
  <c r="B72" i="587"/>
  <c r="A72" i="587"/>
  <c r="E71" i="587"/>
  <c r="D71" i="587"/>
  <c r="B71" i="587"/>
  <c r="A71" i="587"/>
  <c r="A69" i="587"/>
  <c r="A67" i="587"/>
  <c r="B66" i="587"/>
  <c r="A66" i="587"/>
  <c r="B65" i="587"/>
  <c r="A65" i="587"/>
  <c r="B64" i="587"/>
  <c r="A64" i="587"/>
  <c r="E63" i="587"/>
  <c r="B63" i="587"/>
  <c r="A63" i="587"/>
  <c r="A61" i="587"/>
  <c r="B60" i="587"/>
  <c r="A60" i="587"/>
  <c r="D59" i="587"/>
  <c r="B59" i="587"/>
  <c r="A59" i="587"/>
  <c r="B58" i="587"/>
  <c r="A58" i="587"/>
  <c r="B57" i="587"/>
  <c r="A57" i="587"/>
  <c r="B56" i="587"/>
  <c r="A56" i="587"/>
  <c r="B55" i="587"/>
  <c r="A55" i="587"/>
  <c r="B54" i="587"/>
  <c r="A54" i="587"/>
  <c r="B53" i="587"/>
  <c r="A53" i="587"/>
  <c r="E52" i="587"/>
  <c r="D52" i="587"/>
  <c r="B52" i="587"/>
  <c r="A52" i="587"/>
  <c r="A50" i="587"/>
  <c r="B49" i="587"/>
  <c r="A49" i="587"/>
  <c r="B48" i="587"/>
  <c r="B47" i="587"/>
  <c r="A47" i="587"/>
  <c r="B46" i="587"/>
  <c r="A46" i="587"/>
  <c r="E45" i="587"/>
  <c r="D45" i="587"/>
  <c r="B45" i="587"/>
  <c r="A45" i="587"/>
  <c r="A43" i="587"/>
  <c r="D42" i="587"/>
  <c r="B42" i="587"/>
  <c r="A42" i="587"/>
  <c r="D41" i="587"/>
  <c r="B41" i="587"/>
  <c r="A41" i="587"/>
  <c r="D40" i="587"/>
  <c r="B40" i="587"/>
  <c r="A40" i="587"/>
  <c r="D39" i="587"/>
  <c r="B39" i="587"/>
  <c r="A39" i="587"/>
  <c r="D38" i="587"/>
  <c r="B38" i="587"/>
  <c r="A38" i="587"/>
  <c r="D37" i="587"/>
  <c r="B37" i="587"/>
  <c r="A37" i="587"/>
  <c r="D36" i="587"/>
  <c r="B36" i="587"/>
  <c r="A36" i="587"/>
  <c r="D35" i="587"/>
  <c r="B35" i="587"/>
  <c r="A35" i="587"/>
  <c r="E34" i="587"/>
  <c r="D34" i="587"/>
  <c r="B34" i="587"/>
  <c r="A34" i="587"/>
  <c r="A32" i="587"/>
  <c r="A30" i="587"/>
  <c r="D29" i="587"/>
  <c r="B29" i="587"/>
  <c r="A29" i="587"/>
  <c r="D28" i="587"/>
  <c r="B28" i="587"/>
  <c r="A28" i="587"/>
  <c r="D27" i="587"/>
  <c r="B27" i="587"/>
  <c r="A27" i="587"/>
  <c r="H26" i="587"/>
  <c r="E26" i="587"/>
  <c r="B26" i="587"/>
  <c r="A26" i="587"/>
  <c r="D25" i="587"/>
  <c r="E25" i="587" s="1"/>
  <c r="B25" i="587"/>
  <c r="A25" i="587"/>
  <c r="B24" i="587"/>
  <c r="A24" i="587"/>
  <c r="D23" i="587"/>
  <c r="B23" i="587"/>
  <c r="A23" i="587"/>
  <c r="E22" i="587"/>
  <c r="D22" i="587"/>
  <c r="B20" i="587"/>
  <c r="G17" i="587"/>
  <c r="G13" i="587"/>
  <c r="B12" i="587"/>
  <c r="A12" i="587"/>
  <c r="A10" i="587"/>
  <c r="B8" i="587"/>
  <c r="A8" i="587"/>
  <c r="B7" i="587"/>
  <c r="A7" i="587"/>
  <c r="B6" i="587"/>
  <c r="A6" i="587"/>
  <c r="E5" i="587"/>
  <c r="B5" i="587"/>
  <c r="A5" i="587"/>
  <c r="C124" i="587"/>
  <c r="B4" i="587"/>
  <c r="A4" i="587"/>
  <c r="A3" i="587"/>
  <c r="A1" i="587"/>
  <c r="A131" i="586"/>
  <c r="A130" i="586"/>
  <c r="A129" i="586"/>
  <c r="A128" i="586"/>
  <c r="B127" i="586"/>
  <c r="A127" i="586"/>
  <c r="A126" i="586"/>
  <c r="A125" i="586"/>
  <c r="A124" i="586"/>
  <c r="A123" i="586"/>
  <c r="A122" i="586"/>
  <c r="E121" i="586"/>
  <c r="A121" i="586"/>
  <c r="A119" i="586"/>
  <c r="A117" i="586"/>
  <c r="A116" i="586"/>
  <c r="B115" i="586"/>
  <c r="A115" i="586"/>
  <c r="C114" i="586"/>
  <c r="B114" i="586"/>
  <c r="A114" i="586"/>
  <c r="C113" i="586"/>
  <c r="B113" i="586"/>
  <c r="A113" i="586"/>
  <c r="D112" i="586"/>
  <c r="C112" i="586"/>
  <c r="B112" i="586"/>
  <c r="A112" i="586"/>
  <c r="B111" i="586"/>
  <c r="A111" i="586"/>
  <c r="B110" i="586"/>
  <c r="A110" i="586"/>
  <c r="C109" i="586"/>
  <c r="B109" i="586"/>
  <c r="A109" i="586"/>
  <c r="A107" i="586"/>
  <c r="A105" i="586"/>
  <c r="E104" i="586"/>
  <c r="B104" i="586"/>
  <c r="A104" i="586"/>
  <c r="D103" i="586"/>
  <c r="E103" i="586" s="1"/>
  <c r="B103" i="586"/>
  <c r="A103" i="586"/>
  <c r="D102" i="586"/>
  <c r="E102" i="586" s="1"/>
  <c r="B102" i="586"/>
  <c r="A102" i="586"/>
  <c r="D101" i="586"/>
  <c r="E101" i="586" s="1"/>
  <c r="B101" i="586"/>
  <c r="A101" i="586"/>
  <c r="B100" i="586"/>
  <c r="A100" i="586"/>
  <c r="E99" i="586"/>
  <c r="D99" i="586"/>
  <c r="B99" i="586"/>
  <c r="A99" i="586"/>
  <c r="A97" i="586"/>
  <c r="A95" i="586"/>
  <c r="B94" i="586"/>
  <c r="A94" i="586"/>
  <c r="B93" i="586"/>
  <c r="A93" i="586"/>
  <c r="B92" i="586"/>
  <c r="A92" i="586"/>
  <c r="E91" i="586"/>
  <c r="D91" i="586"/>
  <c r="B91" i="586"/>
  <c r="A91" i="586"/>
  <c r="A89" i="586"/>
  <c r="D88" i="586"/>
  <c r="B88" i="586"/>
  <c r="A88" i="586"/>
  <c r="E87" i="586"/>
  <c r="D87" i="586"/>
  <c r="B87" i="586"/>
  <c r="A87" i="586"/>
  <c r="A85" i="586"/>
  <c r="B84" i="586"/>
  <c r="A84" i="586"/>
  <c r="E83" i="586"/>
  <c r="D83" i="586"/>
  <c r="B83" i="586"/>
  <c r="A83" i="586"/>
  <c r="A81" i="586"/>
  <c r="B80" i="586"/>
  <c r="A80" i="586"/>
  <c r="B79" i="586"/>
  <c r="A79" i="586"/>
  <c r="B78" i="586"/>
  <c r="A78" i="586"/>
  <c r="B77" i="586"/>
  <c r="A77" i="586"/>
  <c r="B76" i="586"/>
  <c r="A76" i="586"/>
  <c r="B75" i="586"/>
  <c r="A75" i="586"/>
  <c r="E74" i="586"/>
  <c r="D74" i="586"/>
  <c r="B74" i="586"/>
  <c r="A74" i="586"/>
  <c r="A72" i="586"/>
  <c r="A70" i="586"/>
  <c r="B69" i="586"/>
  <c r="A69" i="586"/>
  <c r="B68" i="586"/>
  <c r="A68" i="586"/>
  <c r="B67" i="586"/>
  <c r="A67" i="586"/>
  <c r="B66" i="586"/>
  <c r="A66" i="586"/>
  <c r="B65" i="586"/>
  <c r="A65" i="586"/>
  <c r="B64" i="586"/>
  <c r="A64" i="586"/>
  <c r="B63" i="586"/>
  <c r="A63" i="586"/>
  <c r="E62" i="586"/>
  <c r="D62" i="586"/>
  <c r="B62" i="586"/>
  <c r="A62" i="586"/>
  <c r="A60" i="586"/>
  <c r="A58" i="586"/>
  <c r="B57" i="586"/>
  <c r="A57" i="586"/>
  <c r="B56" i="586"/>
  <c r="A56" i="586"/>
  <c r="B55" i="586"/>
  <c r="A55" i="586"/>
  <c r="E54" i="586"/>
  <c r="B54" i="586"/>
  <c r="A54" i="586"/>
  <c r="A52" i="586"/>
  <c r="B51" i="586"/>
  <c r="A51" i="586"/>
  <c r="B50" i="586"/>
  <c r="A50" i="586"/>
  <c r="B49" i="586"/>
  <c r="A49" i="586"/>
  <c r="B48" i="586"/>
  <c r="A48" i="586"/>
  <c r="B47" i="586"/>
  <c r="A47" i="586"/>
  <c r="B46" i="586"/>
  <c r="A46" i="586"/>
  <c r="B45" i="586"/>
  <c r="A45" i="586"/>
  <c r="B44" i="586"/>
  <c r="A44" i="586"/>
  <c r="E43" i="586"/>
  <c r="D43" i="586"/>
  <c r="B43" i="586"/>
  <c r="A43" i="586"/>
  <c r="A41" i="586"/>
  <c r="B40" i="586"/>
  <c r="A40" i="586"/>
  <c r="B39" i="586"/>
  <c r="B38" i="586"/>
  <c r="A38" i="586"/>
  <c r="B37" i="586"/>
  <c r="A37" i="586"/>
  <c r="E36" i="586"/>
  <c r="D36" i="586"/>
  <c r="B36" i="586"/>
  <c r="A36" i="586"/>
  <c r="A34" i="586"/>
  <c r="D33" i="586"/>
  <c r="B33" i="586"/>
  <c r="A33" i="586"/>
  <c r="D32" i="586"/>
  <c r="B32" i="586"/>
  <c r="A32" i="586"/>
  <c r="D31" i="586"/>
  <c r="B31" i="586"/>
  <c r="A31" i="586"/>
  <c r="D30" i="586"/>
  <c r="B30" i="586"/>
  <c r="A30" i="586"/>
  <c r="D29" i="586"/>
  <c r="B29" i="586"/>
  <c r="A29" i="586"/>
  <c r="D28" i="586"/>
  <c r="B28" i="586"/>
  <c r="A28" i="586"/>
  <c r="D27" i="586"/>
  <c r="B27" i="586"/>
  <c r="A27" i="586"/>
  <c r="D26" i="586"/>
  <c r="B26" i="586"/>
  <c r="A26" i="586"/>
  <c r="E25" i="586"/>
  <c r="D25" i="586"/>
  <c r="B25" i="586"/>
  <c r="A25" i="586"/>
  <c r="A23" i="586"/>
  <c r="A21" i="586"/>
  <c r="D20" i="586"/>
  <c r="B20" i="586"/>
  <c r="A20" i="586"/>
  <c r="D19" i="586"/>
  <c r="B19" i="586"/>
  <c r="A19" i="586"/>
  <c r="D18" i="586"/>
  <c r="B18" i="586"/>
  <c r="A18" i="586"/>
  <c r="B17" i="586"/>
  <c r="A17" i="586"/>
  <c r="B16" i="586"/>
  <c r="A16" i="586"/>
  <c r="B15" i="586"/>
  <c r="A15" i="586"/>
  <c r="B14" i="586"/>
  <c r="A14" i="586"/>
  <c r="B13" i="586"/>
  <c r="A13" i="586"/>
  <c r="E12" i="586"/>
  <c r="D12" i="586"/>
  <c r="B12" i="586"/>
  <c r="A12" i="586"/>
  <c r="A10" i="586"/>
  <c r="B8" i="586"/>
  <c r="A8" i="586"/>
  <c r="B7" i="586"/>
  <c r="A7" i="586"/>
  <c r="E88" i="586"/>
  <c r="E89" i="586" s="1"/>
  <c r="E94" i="586" s="1"/>
  <c r="B6" i="586"/>
  <c r="A6" i="586"/>
  <c r="E5" i="586"/>
  <c r="B5" i="586"/>
  <c r="A5" i="586"/>
  <c r="C115" i="586"/>
  <c r="C116" i="586" s="1"/>
  <c r="B4" i="586"/>
  <c r="A4" i="586"/>
  <c r="A3" i="586"/>
  <c r="A1" i="586"/>
  <c r="A140" i="585"/>
  <c r="A139" i="585"/>
  <c r="A138" i="585"/>
  <c r="A137" i="585"/>
  <c r="B136" i="585"/>
  <c r="A136" i="585"/>
  <c r="A135" i="585"/>
  <c r="A134" i="585"/>
  <c r="A133" i="585"/>
  <c r="A132" i="585"/>
  <c r="A131" i="585"/>
  <c r="E130" i="585"/>
  <c r="A130" i="585"/>
  <c r="A128" i="585"/>
  <c r="A126" i="585"/>
  <c r="A125" i="585"/>
  <c r="B124" i="585"/>
  <c r="A124" i="585"/>
  <c r="C123" i="585"/>
  <c r="B123" i="585"/>
  <c r="A123" i="585"/>
  <c r="C122" i="585"/>
  <c r="B122" i="585"/>
  <c r="A122" i="585"/>
  <c r="D121" i="585"/>
  <c r="C121" i="585"/>
  <c r="B121" i="585"/>
  <c r="A121" i="585"/>
  <c r="B120" i="585"/>
  <c r="A120" i="585"/>
  <c r="B119" i="585"/>
  <c r="A119" i="585"/>
  <c r="E118" i="585"/>
  <c r="C118" i="585"/>
  <c r="B118" i="585"/>
  <c r="A118" i="585"/>
  <c r="A116" i="585"/>
  <c r="A114" i="585"/>
  <c r="B113" i="585"/>
  <c r="A113" i="585"/>
  <c r="B112" i="585"/>
  <c r="A112" i="585"/>
  <c r="B111" i="585"/>
  <c r="A111" i="585"/>
  <c r="B110" i="585"/>
  <c r="A110" i="585"/>
  <c r="B109" i="585"/>
  <c r="A109" i="585"/>
  <c r="E108" i="585"/>
  <c r="D108" i="585"/>
  <c r="B108" i="585"/>
  <c r="A108" i="585"/>
  <c r="A106" i="585"/>
  <c r="A104" i="585"/>
  <c r="B103" i="585"/>
  <c r="A103" i="585"/>
  <c r="B102" i="585"/>
  <c r="A102" i="585"/>
  <c r="B101" i="585"/>
  <c r="A101" i="585"/>
  <c r="E100" i="585"/>
  <c r="D100" i="585"/>
  <c r="B100" i="585"/>
  <c r="A100" i="585"/>
  <c r="A98" i="585"/>
  <c r="D97" i="585"/>
  <c r="B97" i="585"/>
  <c r="A97" i="585"/>
  <c r="E96" i="585"/>
  <c r="D96" i="585"/>
  <c r="B96" i="585"/>
  <c r="A96" i="585"/>
  <c r="E94" i="585"/>
  <c r="E102" i="585" s="1"/>
  <c r="A94" i="585"/>
  <c r="D93" i="585"/>
  <c r="B93" i="585"/>
  <c r="A93" i="585"/>
  <c r="E92" i="585"/>
  <c r="D92" i="585"/>
  <c r="B92" i="585"/>
  <c r="A92" i="585"/>
  <c r="A90" i="585"/>
  <c r="B89" i="585"/>
  <c r="A89" i="585"/>
  <c r="B88" i="585"/>
  <c r="A88" i="585"/>
  <c r="B87" i="585"/>
  <c r="A87" i="585"/>
  <c r="B86" i="585"/>
  <c r="A86" i="585"/>
  <c r="B85" i="585"/>
  <c r="A85" i="585"/>
  <c r="B84" i="585"/>
  <c r="A84" i="585"/>
  <c r="E83" i="585"/>
  <c r="D83" i="585"/>
  <c r="B83" i="585"/>
  <c r="A83" i="585"/>
  <c r="A81" i="585"/>
  <c r="A79" i="585"/>
  <c r="B78" i="585"/>
  <c r="A78" i="585"/>
  <c r="B77" i="585"/>
  <c r="A77" i="585"/>
  <c r="B76" i="585"/>
  <c r="A76" i="585"/>
  <c r="B75" i="585"/>
  <c r="A75" i="585"/>
  <c r="B74" i="585"/>
  <c r="A74" i="585"/>
  <c r="B73" i="585"/>
  <c r="A73" i="585"/>
  <c r="B72" i="585"/>
  <c r="A72" i="585"/>
  <c r="E71" i="585"/>
  <c r="D71" i="585"/>
  <c r="B71" i="585"/>
  <c r="A71" i="585"/>
  <c r="A69" i="585"/>
  <c r="A67" i="585"/>
  <c r="B66" i="585"/>
  <c r="A66" i="585"/>
  <c r="B65" i="585"/>
  <c r="A65" i="585"/>
  <c r="B64" i="585"/>
  <c r="A64" i="585"/>
  <c r="E63" i="585"/>
  <c r="B63" i="585"/>
  <c r="A63" i="585"/>
  <c r="A61" i="585"/>
  <c r="B60" i="585"/>
  <c r="A60" i="585"/>
  <c r="D59" i="585"/>
  <c r="B59" i="585"/>
  <c r="A59" i="585"/>
  <c r="B58" i="585"/>
  <c r="A58" i="585"/>
  <c r="B57" i="585"/>
  <c r="A57" i="585"/>
  <c r="B56" i="585"/>
  <c r="A56" i="585"/>
  <c r="B55" i="585"/>
  <c r="A55" i="585"/>
  <c r="B54" i="585"/>
  <c r="A54" i="585"/>
  <c r="B53" i="585"/>
  <c r="A53" i="585"/>
  <c r="E52" i="585"/>
  <c r="D52" i="585"/>
  <c r="B52" i="585"/>
  <c r="A52" i="585"/>
  <c r="A50" i="585"/>
  <c r="B49" i="585"/>
  <c r="A49" i="585"/>
  <c r="B48" i="585"/>
  <c r="B47" i="585"/>
  <c r="A47" i="585"/>
  <c r="B46" i="585"/>
  <c r="A46" i="585"/>
  <c r="E45" i="585"/>
  <c r="D45" i="585"/>
  <c r="B45" i="585"/>
  <c r="A45" i="585"/>
  <c r="A43" i="585"/>
  <c r="D42" i="585"/>
  <c r="B42" i="585"/>
  <c r="A42" i="585"/>
  <c r="D41" i="585"/>
  <c r="B41" i="585"/>
  <c r="A41" i="585"/>
  <c r="D40" i="585"/>
  <c r="B40" i="585"/>
  <c r="A40" i="585"/>
  <c r="D39" i="585"/>
  <c r="B39" i="585"/>
  <c r="A39" i="585"/>
  <c r="D38" i="585"/>
  <c r="B38" i="585"/>
  <c r="A38" i="585"/>
  <c r="D37" i="585"/>
  <c r="B37" i="585"/>
  <c r="A37" i="585"/>
  <c r="D36" i="585"/>
  <c r="B36" i="585"/>
  <c r="A36" i="585"/>
  <c r="D35" i="585"/>
  <c r="B35" i="585"/>
  <c r="A35" i="585"/>
  <c r="E34" i="585"/>
  <c r="D34" i="585"/>
  <c r="B34" i="585"/>
  <c r="A34" i="585"/>
  <c r="A32" i="585"/>
  <c r="A30" i="585"/>
  <c r="D29" i="585"/>
  <c r="B29" i="585"/>
  <c r="A29" i="585"/>
  <c r="D28" i="585"/>
  <c r="H28" i="585" s="1"/>
  <c r="B28" i="585"/>
  <c r="A28" i="585"/>
  <c r="D27" i="585"/>
  <c r="B27" i="585"/>
  <c r="A27" i="585"/>
  <c r="H26" i="585"/>
  <c r="E26" i="585"/>
  <c r="B26" i="585"/>
  <c r="A26" i="585"/>
  <c r="D25" i="585"/>
  <c r="E25" i="585" s="1"/>
  <c r="B25" i="585"/>
  <c r="A25" i="585"/>
  <c r="B24" i="585"/>
  <c r="A24" i="585"/>
  <c r="D23" i="585"/>
  <c r="H23" i="585" s="1"/>
  <c r="B23" i="585"/>
  <c r="A23" i="585"/>
  <c r="E22" i="585"/>
  <c r="I22" i="585" s="1"/>
  <c r="D22" i="585"/>
  <c r="B20" i="585"/>
  <c r="G17" i="585"/>
  <c r="G13" i="585"/>
  <c r="B12" i="585"/>
  <c r="A12" i="585"/>
  <c r="A10" i="585"/>
  <c r="B8" i="585"/>
  <c r="A8" i="585"/>
  <c r="B7" i="585"/>
  <c r="A7" i="585"/>
  <c r="B6" i="585"/>
  <c r="A6" i="585"/>
  <c r="E5" i="585"/>
  <c r="B5" i="585"/>
  <c r="A5" i="585"/>
  <c r="C124" i="585"/>
  <c r="C125" i="585" s="1"/>
  <c r="B4" i="585"/>
  <c r="A4" i="585"/>
  <c r="A3" i="585"/>
  <c r="A1" i="585"/>
  <c r="A131" i="584"/>
  <c r="A130" i="584"/>
  <c r="A129" i="584"/>
  <c r="A128" i="584"/>
  <c r="B127" i="584"/>
  <c r="A127" i="584"/>
  <c r="A126" i="584"/>
  <c r="A125" i="584"/>
  <c r="A124" i="584"/>
  <c r="A123" i="584"/>
  <c r="A122" i="584"/>
  <c r="E121" i="584"/>
  <c r="A121" i="584"/>
  <c r="A119" i="584"/>
  <c r="A117" i="584"/>
  <c r="A116" i="584"/>
  <c r="B115" i="584"/>
  <c r="A115" i="584"/>
  <c r="C114" i="584"/>
  <c r="B114" i="584"/>
  <c r="A114" i="584"/>
  <c r="C113" i="584"/>
  <c r="B113" i="584"/>
  <c r="A113" i="584"/>
  <c r="D112" i="584"/>
  <c r="C112" i="584"/>
  <c r="B112" i="584"/>
  <c r="A112" i="584"/>
  <c r="B111" i="584"/>
  <c r="A111" i="584"/>
  <c r="B110" i="584"/>
  <c r="A110" i="584"/>
  <c r="C109" i="584"/>
  <c r="B109" i="584"/>
  <c r="A109" i="584"/>
  <c r="A107" i="584"/>
  <c r="A105" i="584"/>
  <c r="E104" i="584"/>
  <c r="B104" i="584"/>
  <c r="A104" i="584"/>
  <c r="D103" i="584"/>
  <c r="E103" i="584" s="1"/>
  <c r="B103" i="584"/>
  <c r="A103" i="584"/>
  <c r="D102" i="584"/>
  <c r="E102" i="584" s="1"/>
  <c r="B102" i="584"/>
  <c r="A102" i="584"/>
  <c r="D101" i="584"/>
  <c r="E101" i="584" s="1"/>
  <c r="B101" i="584"/>
  <c r="A101" i="584"/>
  <c r="B100" i="584"/>
  <c r="A100" i="584"/>
  <c r="E99" i="584"/>
  <c r="D99" i="584"/>
  <c r="B99" i="584"/>
  <c r="A99" i="584"/>
  <c r="A97" i="584"/>
  <c r="A95" i="584"/>
  <c r="B94" i="584"/>
  <c r="A94" i="584"/>
  <c r="B93" i="584"/>
  <c r="A93" i="584"/>
  <c r="B92" i="584"/>
  <c r="A92" i="584"/>
  <c r="E91" i="584"/>
  <c r="D91" i="584"/>
  <c r="B91" i="584"/>
  <c r="A91" i="584"/>
  <c r="A89" i="584"/>
  <c r="D88" i="584"/>
  <c r="B88" i="584"/>
  <c r="A88" i="584"/>
  <c r="E87" i="584"/>
  <c r="D87" i="584"/>
  <c r="B87" i="584"/>
  <c r="A87" i="584"/>
  <c r="A85" i="584"/>
  <c r="B84" i="584"/>
  <c r="A84" i="584"/>
  <c r="E83" i="584"/>
  <c r="D83" i="584"/>
  <c r="B83" i="584"/>
  <c r="A83" i="584"/>
  <c r="A81" i="584"/>
  <c r="B80" i="584"/>
  <c r="A80" i="584"/>
  <c r="B79" i="584"/>
  <c r="A79" i="584"/>
  <c r="B78" i="584"/>
  <c r="A78" i="584"/>
  <c r="B77" i="584"/>
  <c r="A77" i="584"/>
  <c r="B76" i="584"/>
  <c r="A76" i="584"/>
  <c r="B75" i="584"/>
  <c r="A75" i="584"/>
  <c r="E74" i="584"/>
  <c r="D74" i="584"/>
  <c r="B74" i="584"/>
  <c r="A74" i="584"/>
  <c r="A72" i="584"/>
  <c r="A70" i="584"/>
  <c r="B69" i="584"/>
  <c r="A69" i="584"/>
  <c r="B68" i="584"/>
  <c r="A68" i="584"/>
  <c r="B67" i="584"/>
  <c r="A67" i="584"/>
  <c r="B66" i="584"/>
  <c r="A66" i="584"/>
  <c r="B65" i="584"/>
  <c r="A65" i="584"/>
  <c r="B64" i="584"/>
  <c r="A64" i="584"/>
  <c r="B63" i="584"/>
  <c r="A63" i="584"/>
  <c r="E62" i="584"/>
  <c r="D62" i="584"/>
  <c r="B62" i="584"/>
  <c r="A62" i="584"/>
  <c r="A60" i="584"/>
  <c r="A58" i="584"/>
  <c r="B57" i="584"/>
  <c r="A57" i="584"/>
  <c r="B56" i="584"/>
  <c r="A56" i="584"/>
  <c r="B55" i="584"/>
  <c r="A55" i="584"/>
  <c r="E54" i="584"/>
  <c r="B54" i="584"/>
  <c r="A54" i="584"/>
  <c r="A52" i="584"/>
  <c r="B51" i="584"/>
  <c r="A51" i="584"/>
  <c r="B50" i="584"/>
  <c r="A50" i="584"/>
  <c r="B49" i="584"/>
  <c r="A49" i="584"/>
  <c r="B48" i="584"/>
  <c r="A48" i="584"/>
  <c r="B47" i="584"/>
  <c r="A47" i="584"/>
  <c r="B46" i="584"/>
  <c r="A46" i="584"/>
  <c r="B45" i="584"/>
  <c r="A45" i="584"/>
  <c r="B44" i="584"/>
  <c r="A44" i="584"/>
  <c r="E43" i="584"/>
  <c r="D43" i="584"/>
  <c r="B43" i="584"/>
  <c r="A43" i="584"/>
  <c r="A41" i="584"/>
  <c r="B40" i="584"/>
  <c r="A40" i="584"/>
  <c r="B39" i="584"/>
  <c r="B38" i="584"/>
  <c r="A38" i="584"/>
  <c r="B37" i="584"/>
  <c r="A37" i="584"/>
  <c r="E36" i="584"/>
  <c r="D36" i="584"/>
  <c r="B36" i="584"/>
  <c r="A36" i="584"/>
  <c r="A34" i="584"/>
  <c r="D33" i="584"/>
  <c r="B33" i="584"/>
  <c r="A33" i="584"/>
  <c r="D32" i="584"/>
  <c r="B32" i="584"/>
  <c r="A32" i="584"/>
  <c r="D31" i="584"/>
  <c r="B31" i="584"/>
  <c r="A31" i="584"/>
  <c r="D30" i="584"/>
  <c r="B30" i="584"/>
  <c r="A30" i="584"/>
  <c r="D29" i="584"/>
  <c r="B29" i="584"/>
  <c r="A29" i="584"/>
  <c r="D28" i="584"/>
  <c r="B28" i="584"/>
  <c r="A28" i="584"/>
  <c r="D27" i="584"/>
  <c r="B27" i="584"/>
  <c r="A27" i="584"/>
  <c r="D26" i="584"/>
  <c r="B26" i="584"/>
  <c r="A26" i="584"/>
  <c r="E25" i="584"/>
  <c r="D25" i="584"/>
  <c r="B25" i="584"/>
  <c r="A25" i="584"/>
  <c r="A23" i="584"/>
  <c r="A21" i="584"/>
  <c r="B20" i="584"/>
  <c r="A20" i="584"/>
  <c r="B19" i="584"/>
  <c r="A19" i="584"/>
  <c r="B18" i="584"/>
  <c r="A18" i="584"/>
  <c r="B17" i="584"/>
  <c r="A17" i="584"/>
  <c r="B16" i="584"/>
  <c r="A16" i="584"/>
  <c r="B15" i="584"/>
  <c r="A15" i="584"/>
  <c r="B14" i="584"/>
  <c r="A14" i="584"/>
  <c r="B13" i="584"/>
  <c r="A13" i="584"/>
  <c r="E12" i="584"/>
  <c r="D12" i="584"/>
  <c r="B12" i="584"/>
  <c r="A12" i="584"/>
  <c r="A10" i="584"/>
  <c r="B8" i="584"/>
  <c r="A8" i="584"/>
  <c r="B7" i="584"/>
  <c r="A7" i="584"/>
  <c r="E88" i="584"/>
  <c r="E89" i="584" s="1"/>
  <c r="E94" i="584" s="1"/>
  <c r="B6" i="584"/>
  <c r="A6" i="584"/>
  <c r="E5" i="584"/>
  <c r="B5" i="584"/>
  <c r="A5" i="584"/>
  <c r="B4" i="584"/>
  <c r="A4" i="584"/>
  <c r="A3" i="584"/>
  <c r="A1" i="584"/>
  <c r="A140" i="583"/>
  <c r="A139" i="583"/>
  <c r="A138" i="583"/>
  <c r="A137" i="583"/>
  <c r="B136" i="583"/>
  <c r="A136" i="583"/>
  <c r="A135" i="583"/>
  <c r="A134" i="583"/>
  <c r="A133" i="583"/>
  <c r="A132" i="583"/>
  <c r="A131" i="583"/>
  <c r="E130" i="583"/>
  <c r="A130" i="583"/>
  <c r="A128" i="583"/>
  <c r="A126" i="583"/>
  <c r="A125" i="583"/>
  <c r="B124" i="583"/>
  <c r="A124" i="583"/>
  <c r="C123" i="583"/>
  <c r="B123" i="583"/>
  <c r="A123" i="583"/>
  <c r="C122" i="583"/>
  <c r="B122" i="583"/>
  <c r="A122" i="583"/>
  <c r="D121" i="583"/>
  <c r="C121" i="583"/>
  <c r="B121" i="583"/>
  <c r="A121" i="583"/>
  <c r="B120" i="583"/>
  <c r="A120" i="583"/>
  <c r="B119" i="583"/>
  <c r="A119" i="583"/>
  <c r="E118" i="583"/>
  <c r="C118" i="583"/>
  <c r="B118" i="583"/>
  <c r="A118" i="583"/>
  <c r="A116" i="583"/>
  <c r="A114" i="583"/>
  <c r="B113" i="583"/>
  <c r="A113" i="583"/>
  <c r="B112" i="583"/>
  <c r="A112" i="583"/>
  <c r="B111" i="583"/>
  <c r="A111" i="583"/>
  <c r="B110" i="583"/>
  <c r="A110" i="583"/>
  <c r="B109" i="583"/>
  <c r="A109" i="583"/>
  <c r="E108" i="583"/>
  <c r="D108" i="583"/>
  <c r="B108" i="583"/>
  <c r="A108" i="583"/>
  <c r="A106" i="583"/>
  <c r="A104" i="583"/>
  <c r="B103" i="583"/>
  <c r="A103" i="583"/>
  <c r="B102" i="583"/>
  <c r="A102" i="583"/>
  <c r="B101" i="583"/>
  <c r="A101" i="583"/>
  <c r="E100" i="583"/>
  <c r="D100" i="583"/>
  <c r="B100" i="583"/>
  <c r="A100" i="583"/>
  <c r="A98" i="583"/>
  <c r="D97" i="583"/>
  <c r="B97" i="583"/>
  <c r="A97" i="583"/>
  <c r="E96" i="583"/>
  <c r="D96" i="583"/>
  <c r="B96" i="583"/>
  <c r="A96" i="583"/>
  <c r="E94" i="583"/>
  <c r="E102" i="583" s="1"/>
  <c r="A94" i="583"/>
  <c r="D93" i="583"/>
  <c r="B93" i="583"/>
  <c r="A93" i="583"/>
  <c r="E92" i="583"/>
  <c r="D92" i="583"/>
  <c r="B92" i="583"/>
  <c r="A92" i="583"/>
  <c r="A90" i="583"/>
  <c r="B89" i="583"/>
  <c r="A89" i="583"/>
  <c r="B88" i="583"/>
  <c r="A88" i="583"/>
  <c r="B87" i="583"/>
  <c r="A87" i="583"/>
  <c r="B86" i="583"/>
  <c r="A86" i="583"/>
  <c r="B85" i="583"/>
  <c r="A85" i="583"/>
  <c r="B84" i="583"/>
  <c r="A84" i="583"/>
  <c r="E83" i="583"/>
  <c r="D83" i="583"/>
  <c r="B83" i="583"/>
  <c r="A83" i="583"/>
  <c r="A81" i="583"/>
  <c r="A79" i="583"/>
  <c r="B78" i="583"/>
  <c r="A78" i="583"/>
  <c r="B77" i="583"/>
  <c r="A77" i="583"/>
  <c r="B76" i="583"/>
  <c r="A76" i="583"/>
  <c r="B75" i="583"/>
  <c r="A75" i="583"/>
  <c r="B74" i="583"/>
  <c r="A74" i="583"/>
  <c r="B73" i="583"/>
  <c r="A73" i="583"/>
  <c r="B72" i="583"/>
  <c r="A72" i="583"/>
  <c r="E71" i="583"/>
  <c r="D71" i="583"/>
  <c r="B71" i="583"/>
  <c r="A71" i="583"/>
  <c r="A69" i="583"/>
  <c r="A67" i="583"/>
  <c r="B66" i="583"/>
  <c r="A66" i="583"/>
  <c r="B65" i="583"/>
  <c r="A65" i="583"/>
  <c r="B64" i="583"/>
  <c r="A64" i="583"/>
  <c r="E63" i="583"/>
  <c r="B63" i="583"/>
  <c r="A63" i="583"/>
  <c r="A61" i="583"/>
  <c r="B60" i="583"/>
  <c r="A60" i="583"/>
  <c r="D59" i="583"/>
  <c r="B59" i="583"/>
  <c r="A59" i="583"/>
  <c r="B58" i="583"/>
  <c r="A58" i="583"/>
  <c r="B57" i="583"/>
  <c r="A57" i="583"/>
  <c r="B56" i="583"/>
  <c r="A56" i="583"/>
  <c r="B55" i="583"/>
  <c r="A55" i="583"/>
  <c r="B54" i="583"/>
  <c r="A54" i="583"/>
  <c r="B53" i="583"/>
  <c r="A53" i="583"/>
  <c r="E52" i="583"/>
  <c r="D52" i="583"/>
  <c r="B52" i="583"/>
  <c r="A52" i="583"/>
  <c r="A50" i="583"/>
  <c r="B49" i="583"/>
  <c r="A49" i="583"/>
  <c r="B48" i="583"/>
  <c r="B47" i="583"/>
  <c r="A47" i="583"/>
  <c r="B46" i="583"/>
  <c r="A46" i="583"/>
  <c r="E45" i="583"/>
  <c r="D45" i="583"/>
  <c r="B45" i="583"/>
  <c r="A45" i="583"/>
  <c r="A43" i="583"/>
  <c r="D42" i="583"/>
  <c r="B42" i="583"/>
  <c r="A42" i="583"/>
  <c r="D41" i="583"/>
  <c r="B41" i="583"/>
  <c r="A41" i="583"/>
  <c r="D40" i="583"/>
  <c r="B40" i="583"/>
  <c r="A40" i="583"/>
  <c r="D39" i="583"/>
  <c r="B39" i="583"/>
  <c r="A39" i="583"/>
  <c r="D38" i="583"/>
  <c r="B38" i="583"/>
  <c r="A38" i="583"/>
  <c r="D37" i="583"/>
  <c r="B37" i="583"/>
  <c r="A37" i="583"/>
  <c r="D36" i="583"/>
  <c r="B36" i="583"/>
  <c r="A36" i="583"/>
  <c r="D35" i="583"/>
  <c r="B35" i="583"/>
  <c r="A35" i="583"/>
  <c r="E34" i="583"/>
  <c r="D34" i="583"/>
  <c r="B34" i="583"/>
  <c r="A34" i="583"/>
  <c r="A32" i="583"/>
  <c r="A30" i="583"/>
  <c r="D29" i="583"/>
  <c r="B29" i="583"/>
  <c r="A29" i="583"/>
  <c r="D28" i="583"/>
  <c r="H28" i="583" s="1"/>
  <c r="B28" i="583"/>
  <c r="A28" i="583"/>
  <c r="D27" i="583"/>
  <c r="B27" i="583"/>
  <c r="A27" i="583"/>
  <c r="H26" i="583"/>
  <c r="E26" i="583"/>
  <c r="B26" i="583"/>
  <c r="A26" i="583"/>
  <c r="B25" i="583"/>
  <c r="A25" i="583"/>
  <c r="B24" i="583"/>
  <c r="A24" i="583"/>
  <c r="D23" i="583"/>
  <c r="H23" i="583" s="1"/>
  <c r="B23" i="583"/>
  <c r="A23" i="583"/>
  <c r="E22" i="583"/>
  <c r="D22" i="583"/>
  <c r="B20" i="583"/>
  <c r="G17" i="583"/>
  <c r="G13" i="583"/>
  <c r="B12" i="583"/>
  <c r="A12" i="583"/>
  <c r="A10" i="583"/>
  <c r="B8" i="583"/>
  <c r="A8" i="583"/>
  <c r="B7" i="583"/>
  <c r="A7" i="583"/>
  <c r="B6" i="583"/>
  <c r="A6" i="583"/>
  <c r="E5" i="583"/>
  <c r="B5" i="583"/>
  <c r="A5" i="583"/>
  <c r="B4" i="583"/>
  <c r="A4" i="583"/>
  <c r="A3" i="583"/>
  <c r="A1" i="583"/>
  <c r="A131" i="582"/>
  <c r="A130" i="582"/>
  <c r="A129" i="582"/>
  <c r="A128" i="582"/>
  <c r="B127" i="582"/>
  <c r="A127" i="582"/>
  <c r="A126" i="582"/>
  <c r="A125" i="582"/>
  <c r="A124" i="582"/>
  <c r="A123" i="582"/>
  <c r="A122" i="582"/>
  <c r="E121" i="582"/>
  <c r="A121" i="582"/>
  <c r="A119" i="582"/>
  <c r="A117" i="582"/>
  <c r="A116" i="582"/>
  <c r="B115" i="582"/>
  <c r="A115" i="582"/>
  <c r="C114" i="582"/>
  <c r="B114" i="582"/>
  <c r="A114" i="582"/>
  <c r="C113" i="582"/>
  <c r="B113" i="582"/>
  <c r="A113" i="582"/>
  <c r="D112" i="582"/>
  <c r="C112" i="582"/>
  <c r="B112" i="582"/>
  <c r="A112" i="582"/>
  <c r="B111" i="582"/>
  <c r="A111" i="582"/>
  <c r="B110" i="582"/>
  <c r="A110" i="582"/>
  <c r="C109" i="582"/>
  <c r="B109" i="582"/>
  <c r="A109" i="582"/>
  <c r="A107" i="582"/>
  <c r="A105" i="582"/>
  <c r="E104" i="582"/>
  <c r="B104" i="582"/>
  <c r="A104" i="582"/>
  <c r="D103" i="582"/>
  <c r="E103" i="582" s="1"/>
  <c r="B103" i="582"/>
  <c r="A103" i="582"/>
  <c r="D102" i="582"/>
  <c r="E102" i="582" s="1"/>
  <c r="B102" i="582"/>
  <c r="A102" i="582"/>
  <c r="D101" i="582"/>
  <c r="E101" i="582" s="1"/>
  <c r="B101" i="582"/>
  <c r="A101" i="582"/>
  <c r="B100" i="582"/>
  <c r="A100" i="582"/>
  <c r="E99" i="582"/>
  <c r="D99" i="582"/>
  <c r="B99" i="582"/>
  <c r="A99" i="582"/>
  <c r="A97" i="582"/>
  <c r="A95" i="582"/>
  <c r="B94" i="582"/>
  <c r="A94" i="582"/>
  <c r="B93" i="582"/>
  <c r="A93" i="582"/>
  <c r="B92" i="582"/>
  <c r="A92" i="582"/>
  <c r="E91" i="582"/>
  <c r="D91" i="582"/>
  <c r="B91" i="582"/>
  <c r="A91" i="582"/>
  <c r="A89" i="582"/>
  <c r="D88" i="582"/>
  <c r="B88" i="582"/>
  <c r="A88" i="582"/>
  <c r="E87" i="582"/>
  <c r="D87" i="582"/>
  <c r="B87" i="582"/>
  <c r="A87" i="582"/>
  <c r="A85" i="582"/>
  <c r="B84" i="582"/>
  <c r="A84" i="582"/>
  <c r="E83" i="582"/>
  <c r="D83" i="582"/>
  <c r="B83" i="582"/>
  <c r="A83" i="582"/>
  <c r="A81" i="582"/>
  <c r="B80" i="582"/>
  <c r="A80" i="582"/>
  <c r="B79" i="582"/>
  <c r="A79" i="582"/>
  <c r="B78" i="582"/>
  <c r="A78" i="582"/>
  <c r="B77" i="582"/>
  <c r="A77" i="582"/>
  <c r="B76" i="582"/>
  <c r="A76" i="582"/>
  <c r="B75" i="582"/>
  <c r="A75" i="582"/>
  <c r="E74" i="582"/>
  <c r="D74" i="582"/>
  <c r="B74" i="582"/>
  <c r="A74" i="582"/>
  <c r="A72" i="582"/>
  <c r="A70" i="582"/>
  <c r="B69" i="582"/>
  <c r="A69" i="582"/>
  <c r="B68" i="582"/>
  <c r="A68" i="582"/>
  <c r="B67" i="582"/>
  <c r="A67" i="582"/>
  <c r="B66" i="582"/>
  <c r="A66" i="582"/>
  <c r="B65" i="582"/>
  <c r="A65" i="582"/>
  <c r="B64" i="582"/>
  <c r="A64" i="582"/>
  <c r="B63" i="582"/>
  <c r="A63" i="582"/>
  <c r="E62" i="582"/>
  <c r="D62" i="582"/>
  <c r="B62" i="582"/>
  <c r="A62" i="582"/>
  <c r="A60" i="582"/>
  <c r="A58" i="582"/>
  <c r="B57" i="582"/>
  <c r="A57" i="582"/>
  <c r="B56" i="582"/>
  <c r="A56" i="582"/>
  <c r="B55" i="582"/>
  <c r="A55" i="582"/>
  <c r="E54" i="582"/>
  <c r="B54" i="582"/>
  <c r="A54" i="582"/>
  <c r="A52" i="582"/>
  <c r="B51" i="582"/>
  <c r="A51" i="582"/>
  <c r="B50" i="582"/>
  <c r="A50" i="582"/>
  <c r="B49" i="582"/>
  <c r="A49" i="582"/>
  <c r="B48" i="582"/>
  <c r="A48" i="582"/>
  <c r="B47" i="582"/>
  <c r="A47" i="582"/>
  <c r="B46" i="582"/>
  <c r="A46" i="582"/>
  <c r="B45" i="582"/>
  <c r="A45" i="582"/>
  <c r="B44" i="582"/>
  <c r="A44" i="582"/>
  <c r="E43" i="582"/>
  <c r="D43" i="582"/>
  <c r="B43" i="582"/>
  <c r="A43" i="582"/>
  <c r="A41" i="582"/>
  <c r="B40" i="582"/>
  <c r="A40" i="582"/>
  <c r="B39" i="582"/>
  <c r="B38" i="582"/>
  <c r="A38" i="582"/>
  <c r="B37" i="582"/>
  <c r="A37" i="582"/>
  <c r="E36" i="582"/>
  <c r="D36" i="582"/>
  <c r="B36" i="582"/>
  <c r="A36" i="582"/>
  <c r="A34" i="582"/>
  <c r="D33" i="582"/>
  <c r="B33" i="582"/>
  <c r="A33" i="582"/>
  <c r="D32" i="582"/>
  <c r="B32" i="582"/>
  <c r="A32" i="582"/>
  <c r="D31" i="582"/>
  <c r="B31" i="582"/>
  <c r="A31" i="582"/>
  <c r="D30" i="582"/>
  <c r="B30" i="582"/>
  <c r="A30" i="582"/>
  <c r="D29" i="582"/>
  <c r="B29" i="582"/>
  <c r="A29" i="582"/>
  <c r="D28" i="582"/>
  <c r="B28" i="582"/>
  <c r="A28" i="582"/>
  <c r="D27" i="582"/>
  <c r="B27" i="582"/>
  <c r="A27" i="582"/>
  <c r="D26" i="582"/>
  <c r="B26" i="582"/>
  <c r="A26" i="582"/>
  <c r="E25" i="582"/>
  <c r="D25" i="582"/>
  <c r="B25" i="582"/>
  <c r="A25" i="582"/>
  <c r="A23" i="582"/>
  <c r="A21" i="582"/>
  <c r="B20" i="582"/>
  <c r="A20" i="582"/>
  <c r="B19" i="582"/>
  <c r="A19" i="582"/>
  <c r="B18" i="582"/>
  <c r="A18" i="582"/>
  <c r="B17" i="582"/>
  <c r="A17" i="582"/>
  <c r="B16" i="582"/>
  <c r="A16" i="582"/>
  <c r="B15" i="582"/>
  <c r="A15" i="582"/>
  <c r="B14" i="582"/>
  <c r="A14" i="582"/>
  <c r="B13" i="582"/>
  <c r="A13" i="582"/>
  <c r="E12" i="582"/>
  <c r="D12" i="582"/>
  <c r="B12" i="582"/>
  <c r="A12" i="582"/>
  <c r="A10" i="582"/>
  <c r="B8" i="582"/>
  <c r="A8" i="582"/>
  <c r="B7" i="582"/>
  <c r="A7" i="582"/>
  <c r="E88" i="582"/>
  <c r="E89" i="582" s="1"/>
  <c r="E94" i="582" s="1"/>
  <c r="B6" i="582"/>
  <c r="A6" i="582"/>
  <c r="E5" i="582"/>
  <c r="B5" i="582"/>
  <c r="A5" i="582"/>
  <c r="B4" i="582"/>
  <c r="A4" i="582"/>
  <c r="A3" i="582"/>
  <c r="A1" i="582"/>
  <c r="A140" i="581"/>
  <c r="A139" i="581"/>
  <c r="A138" i="581"/>
  <c r="A137" i="581"/>
  <c r="B136" i="581"/>
  <c r="A136" i="581"/>
  <c r="A135" i="581"/>
  <c r="A134" i="581"/>
  <c r="A133" i="581"/>
  <c r="A132" i="581"/>
  <c r="A131" i="581"/>
  <c r="E130" i="581"/>
  <c r="A130" i="581"/>
  <c r="A128" i="581"/>
  <c r="A126" i="581"/>
  <c r="A125" i="581"/>
  <c r="B124" i="581"/>
  <c r="A124" i="581"/>
  <c r="C123" i="581"/>
  <c r="B123" i="581"/>
  <c r="A123" i="581"/>
  <c r="C122" i="581"/>
  <c r="B122" i="581"/>
  <c r="A122" i="581"/>
  <c r="D121" i="581"/>
  <c r="C121" i="581"/>
  <c r="B121" i="581"/>
  <c r="A121" i="581"/>
  <c r="B120" i="581"/>
  <c r="A120" i="581"/>
  <c r="B119" i="581"/>
  <c r="A119" i="581"/>
  <c r="E118" i="581"/>
  <c r="C118" i="581"/>
  <c r="B118" i="581"/>
  <c r="A118" i="581"/>
  <c r="A116" i="581"/>
  <c r="A114" i="581"/>
  <c r="B113" i="581"/>
  <c r="A113" i="581"/>
  <c r="B112" i="581"/>
  <c r="A112" i="581"/>
  <c r="B111" i="581"/>
  <c r="A111" i="581"/>
  <c r="B110" i="581"/>
  <c r="A110" i="581"/>
  <c r="B109" i="581"/>
  <c r="A109" i="581"/>
  <c r="E108" i="581"/>
  <c r="D108" i="581"/>
  <c r="B108" i="581"/>
  <c r="A108" i="581"/>
  <c r="A106" i="581"/>
  <c r="A104" i="581"/>
  <c r="B103" i="581"/>
  <c r="A103" i="581"/>
  <c r="B102" i="581"/>
  <c r="A102" i="581"/>
  <c r="B101" i="581"/>
  <c r="A101" i="581"/>
  <c r="E100" i="581"/>
  <c r="D100" i="581"/>
  <c r="B100" i="581"/>
  <c r="A100" i="581"/>
  <c r="A98" i="581"/>
  <c r="D97" i="581"/>
  <c r="B97" i="581"/>
  <c r="A97" i="581"/>
  <c r="E96" i="581"/>
  <c r="D96" i="581"/>
  <c r="B96" i="581"/>
  <c r="A96" i="581"/>
  <c r="E94" i="581"/>
  <c r="E102" i="581" s="1"/>
  <c r="A94" i="581"/>
  <c r="D93" i="581"/>
  <c r="B93" i="581"/>
  <c r="A93" i="581"/>
  <c r="E92" i="581"/>
  <c r="D92" i="581"/>
  <c r="B92" i="581"/>
  <c r="A92" i="581"/>
  <c r="A90" i="581"/>
  <c r="B89" i="581"/>
  <c r="A89" i="581"/>
  <c r="B88" i="581"/>
  <c r="A88" i="581"/>
  <c r="B87" i="581"/>
  <c r="A87" i="581"/>
  <c r="B86" i="581"/>
  <c r="A86" i="581"/>
  <c r="B85" i="581"/>
  <c r="A85" i="581"/>
  <c r="B84" i="581"/>
  <c r="A84" i="581"/>
  <c r="E83" i="581"/>
  <c r="D83" i="581"/>
  <c r="B83" i="581"/>
  <c r="A83" i="581"/>
  <c r="A81" i="581"/>
  <c r="A79" i="581"/>
  <c r="B78" i="581"/>
  <c r="A78" i="581"/>
  <c r="B77" i="581"/>
  <c r="A77" i="581"/>
  <c r="B76" i="581"/>
  <c r="A76" i="581"/>
  <c r="B75" i="581"/>
  <c r="A75" i="581"/>
  <c r="B74" i="581"/>
  <c r="A74" i="581"/>
  <c r="B73" i="581"/>
  <c r="A73" i="581"/>
  <c r="B72" i="581"/>
  <c r="A72" i="581"/>
  <c r="E71" i="581"/>
  <c r="D71" i="581"/>
  <c r="B71" i="581"/>
  <c r="A71" i="581"/>
  <c r="A69" i="581"/>
  <c r="A67" i="581"/>
  <c r="B66" i="581"/>
  <c r="A66" i="581"/>
  <c r="B65" i="581"/>
  <c r="A65" i="581"/>
  <c r="B64" i="581"/>
  <c r="A64" i="581"/>
  <c r="E63" i="581"/>
  <c r="B63" i="581"/>
  <c r="A63" i="581"/>
  <c r="A61" i="581"/>
  <c r="B60" i="581"/>
  <c r="A60" i="581"/>
  <c r="D59" i="581"/>
  <c r="B59" i="581"/>
  <c r="A59" i="581"/>
  <c r="B58" i="581"/>
  <c r="A58" i="581"/>
  <c r="B57" i="581"/>
  <c r="A57" i="581"/>
  <c r="B56" i="581"/>
  <c r="A56" i="581"/>
  <c r="B55" i="581"/>
  <c r="A55" i="581"/>
  <c r="B54" i="581"/>
  <c r="A54" i="581"/>
  <c r="B53" i="581"/>
  <c r="A53" i="581"/>
  <c r="E52" i="581"/>
  <c r="D52" i="581"/>
  <c r="B52" i="581"/>
  <c r="A52" i="581"/>
  <c r="A50" i="581"/>
  <c r="B49" i="581"/>
  <c r="A49" i="581"/>
  <c r="B48" i="581"/>
  <c r="B47" i="581"/>
  <c r="A47" i="581"/>
  <c r="B46" i="581"/>
  <c r="A46" i="581"/>
  <c r="E45" i="581"/>
  <c r="D45" i="581"/>
  <c r="B45" i="581"/>
  <c r="A45" i="581"/>
  <c r="A43" i="581"/>
  <c r="D42" i="581"/>
  <c r="B42" i="581"/>
  <c r="A42" i="581"/>
  <c r="D41" i="581"/>
  <c r="B41" i="581"/>
  <c r="A41" i="581"/>
  <c r="D40" i="581"/>
  <c r="B40" i="581"/>
  <c r="A40" i="581"/>
  <c r="D39" i="581"/>
  <c r="B39" i="581"/>
  <c r="A39" i="581"/>
  <c r="D38" i="581"/>
  <c r="B38" i="581"/>
  <c r="A38" i="581"/>
  <c r="D37" i="581"/>
  <c r="B37" i="581"/>
  <c r="A37" i="581"/>
  <c r="D36" i="581"/>
  <c r="B36" i="581"/>
  <c r="A36" i="581"/>
  <c r="D35" i="581"/>
  <c r="B35" i="581"/>
  <c r="A35" i="581"/>
  <c r="E34" i="581"/>
  <c r="D34" i="581"/>
  <c r="B34" i="581"/>
  <c r="A34" i="581"/>
  <c r="A32" i="581"/>
  <c r="A30" i="581"/>
  <c r="D29" i="581"/>
  <c r="H29" i="581" s="1"/>
  <c r="B29" i="581"/>
  <c r="A29" i="581"/>
  <c r="D28" i="581"/>
  <c r="B28" i="581"/>
  <c r="A28" i="581"/>
  <c r="D27" i="581"/>
  <c r="H27" i="581" s="1"/>
  <c r="B27" i="581"/>
  <c r="A27" i="581"/>
  <c r="H26" i="581"/>
  <c r="E26" i="581"/>
  <c r="B26" i="581"/>
  <c r="A26" i="581"/>
  <c r="B25" i="581"/>
  <c r="A25" i="581"/>
  <c r="B24" i="581"/>
  <c r="A24" i="581"/>
  <c r="D23" i="581"/>
  <c r="B23" i="581"/>
  <c r="A23" i="581"/>
  <c r="E22" i="581"/>
  <c r="D22" i="581"/>
  <c r="B20" i="581"/>
  <c r="G17" i="581"/>
  <c r="G13" i="581"/>
  <c r="B12" i="581"/>
  <c r="A12" i="581"/>
  <c r="A10" i="581"/>
  <c r="B8" i="581"/>
  <c r="A8" i="581"/>
  <c r="B7" i="581"/>
  <c r="A7" i="581"/>
  <c r="B6" i="581"/>
  <c r="A6" i="581"/>
  <c r="E5" i="581"/>
  <c r="B5" i="581"/>
  <c r="A5" i="581"/>
  <c r="B4" i="581"/>
  <c r="A4" i="581"/>
  <c r="A3" i="581"/>
  <c r="A1" i="581"/>
  <c r="A131" i="580"/>
  <c r="A130" i="580"/>
  <c r="A129" i="580"/>
  <c r="A128" i="580"/>
  <c r="B127" i="580"/>
  <c r="A127" i="580"/>
  <c r="A126" i="580"/>
  <c r="A125" i="580"/>
  <c r="A124" i="580"/>
  <c r="A123" i="580"/>
  <c r="A122" i="580"/>
  <c r="E121" i="580"/>
  <c r="A121" i="580"/>
  <c r="A119" i="580"/>
  <c r="A117" i="580"/>
  <c r="A116" i="580"/>
  <c r="B115" i="580"/>
  <c r="A115" i="580"/>
  <c r="C114" i="580"/>
  <c r="B114" i="580"/>
  <c r="A114" i="580"/>
  <c r="C113" i="580"/>
  <c r="B113" i="580"/>
  <c r="A113" i="580"/>
  <c r="D112" i="580"/>
  <c r="C112" i="580"/>
  <c r="B112" i="580"/>
  <c r="A112" i="580"/>
  <c r="B111" i="580"/>
  <c r="A111" i="580"/>
  <c r="B110" i="580"/>
  <c r="A110" i="580"/>
  <c r="C109" i="580"/>
  <c r="B109" i="580"/>
  <c r="A109" i="580"/>
  <c r="A107" i="580"/>
  <c r="A105" i="580"/>
  <c r="E104" i="580"/>
  <c r="B104" i="580"/>
  <c r="A104" i="580"/>
  <c r="D103" i="580"/>
  <c r="E103" i="580" s="1"/>
  <c r="B103" i="580"/>
  <c r="A103" i="580"/>
  <c r="D102" i="580"/>
  <c r="E102" i="580" s="1"/>
  <c r="B102" i="580"/>
  <c r="A102" i="580"/>
  <c r="D101" i="580"/>
  <c r="E101" i="580" s="1"/>
  <c r="B101" i="580"/>
  <c r="A101" i="580"/>
  <c r="B100" i="580"/>
  <c r="A100" i="580"/>
  <c r="E99" i="580"/>
  <c r="D99" i="580"/>
  <c r="B99" i="580"/>
  <c r="A99" i="580"/>
  <c r="A97" i="580"/>
  <c r="A95" i="580"/>
  <c r="B94" i="580"/>
  <c r="A94" i="580"/>
  <c r="B93" i="580"/>
  <c r="A93" i="580"/>
  <c r="B92" i="580"/>
  <c r="A92" i="580"/>
  <c r="E91" i="580"/>
  <c r="D91" i="580"/>
  <c r="B91" i="580"/>
  <c r="A91" i="580"/>
  <c r="A89" i="580"/>
  <c r="D88" i="580"/>
  <c r="B88" i="580"/>
  <c r="A88" i="580"/>
  <c r="E87" i="580"/>
  <c r="D87" i="580"/>
  <c r="B87" i="580"/>
  <c r="A87" i="580"/>
  <c r="A85" i="580"/>
  <c r="B84" i="580"/>
  <c r="A84" i="580"/>
  <c r="E83" i="580"/>
  <c r="D83" i="580"/>
  <c r="B83" i="580"/>
  <c r="A83" i="580"/>
  <c r="A81" i="580"/>
  <c r="B80" i="580"/>
  <c r="A80" i="580"/>
  <c r="B79" i="580"/>
  <c r="A79" i="580"/>
  <c r="B78" i="580"/>
  <c r="A78" i="580"/>
  <c r="B77" i="580"/>
  <c r="A77" i="580"/>
  <c r="B76" i="580"/>
  <c r="A76" i="580"/>
  <c r="B75" i="580"/>
  <c r="A75" i="580"/>
  <c r="E74" i="580"/>
  <c r="D74" i="580"/>
  <c r="B74" i="580"/>
  <c r="A74" i="580"/>
  <c r="A72" i="580"/>
  <c r="A70" i="580"/>
  <c r="B69" i="580"/>
  <c r="A69" i="580"/>
  <c r="B68" i="580"/>
  <c r="A68" i="580"/>
  <c r="B67" i="580"/>
  <c r="A67" i="580"/>
  <c r="B66" i="580"/>
  <c r="A66" i="580"/>
  <c r="B65" i="580"/>
  <c r="A65" i="580"/>
  <c r="B64" i="580"/>
  <c r="A64" i="580"/>
  <c r="B63" i="580"/>
  <c r="A63" i="580"/>
  <c r="E62" i="580"/>
  <c r="D62" i="580"/>
  <c r="B62" i="580"/>
  <c r="A62" i="580"/>
  <c r="A60" i="580"/>
  <c r="A58" i="580"/>
  <c r="B57" i="580"/>
  <c r="A57" i="580"/>
  <c r="B56" i="580"/>
  <c r="A56" i="580"/>
  <c r="B55" i="580"/>
  <c r="A55" i="580"/>
  <c r="E54" i="580"/>
  <c r="B54" i="580"/>
  <c r="A54" i="580"/>
  <c r="A52" i="580"/>
  <c r="B51" i="580"/>
  <c r="A51" i="580"/>
  <c r="B50" i="580"/>
  <c r="A50" i="580"/>
  <c r="B49" i="580"/>
  <c r="A49" i="580"/>
  <c r="B48" i="580"/>
  <c r="A48" i="580"/>
  <c r="B47" i="580"/>
  <c r="A47" i="580"/>
  <c r="B46" i="580"/>
  <c r="A46" i="580"/>
  <c r="B45" i="580"/>
  <c r="A45" i="580"/>
  <c r="B44" i="580"/>
  <c r="A44" i="580"/>
  <c r="E43" i="580"/>
  <c r="D43" i="580"/>
  <c r="B43" i="580"/>
  <c r="A43" i="580"/>
  <c r="A41" i="580"/>
  <c r="B40" i="580"/>
  <c r="A40" i="580"/>
  <c r="B39" i="580"/>
  <c r="B38" i="580"/>
  <c r="A38" i="580"/>
  <c r="B37" i="580"/>
  <c r="A37" i="580"/>
  <c r="E36" i="580"/>
  <c r="D36" i="580"/>
  <c r="B36" i="580"/>
  <c r="A36" i="580"/>
  <c r="A34" i="580"/>
  <c r="D33" i="580"/>
  <c r="B33" i="580"/>
  <c r="A33" i="580"/>
  <c r="D32" i="580"/>
  <c r="B32" i="580"/>
  <c r="A32" i="580"/>
  <c r="D31" i="580"/>
  <c r="B31" i="580"/>
  <c r="A31" i="580"/>
  <c r="D30" i="580"/>
  <c r="B30" i="580"/>
  <c r="A30" i="580"/>
  <c r="D29" i="580"/>
  <c r="B29" i="580"/>
  <c r="A29" i="580"/>
  <c r="D28" i="580"/>
  <c r="B28" i="580"/>
  <c r="A28" i="580"/>
  <c r="D27" i="580"/>
  <c r="B27" i="580"/>
  <c r="A27" i="580"/>
  <c r="D26" i="580"/>
  <c r="B26" i="580"/>
  <c r="A26" i="580"/>
  <c r="E25" i="580"/>
  <c r="D25" i="580"/>
  <c r="B25" i="580"/>
  <c r="A25" i="580"/>
  <c r="A23" i="580"/>
  <c r="A21" i="580"/>
  <c r="B20" i="580"/>
  <c r="A20" i="580"/>
  <c r="B19" i="580"/>
  <c r="A19" i="580"/>
  <c r="B18" i="580"/>
  <c r="A18" i="580"/>
  <c r="B17" i="580"/>
  <c r="A17" i="580"/>
  <c r="B16" i="580"/>
  <c r="A16" i="580"/>
  <c r="B15" i="580"/>
  <c r="A15" i="580"/>
  <c r="B14" i="580"/>
  <c r="A14" i="580"/>
  <c r="B13" i="580"/>
  <c r="A13" i="580"/>
  <c r="E12" i="580"/>
  <c r="D12" i="580"/>
  <c r="B12" i="580"/>
  <c r="A12" i="580"/>
  <c r="A10" i="580"/>
  <c r="B8" i="580"/>
  <c r="A8" i="580"/>
  <c r="B7" i="580"/>
  <c r="A7" i="580"/>
  <c r="E88" i="580"/>
  <c r="E89" i="580" s="1"/>
  <c r="E94" i="580" s="1"/>
  <c r="B6" i="580"/>
  <c r="A6" i="580"/>
  <c r="E5" i="580"/>
  <c r="B5" i="580"/>
  <c r="A5" i="580"/>
  <c r="B4" i="580"/>
  <c r="A4" i="580"/>
  <c r="A3" i="580"/>
  <c r="A1" i="580"/>
  <c r="A140" i="579"/>
  <c r="A139" i="579"/>
  <c r="A138" i="579"/>
  <c r="A137" i="579"/>
  <c r="B136" i="579"/>
  <c r="A136" i="579"/>
  <c r="A135" i="579"/>
  <c r="A134" i="579"/>
  <c r="A133" i="579"/>
  <c r="A132" i="579"/>
  <c r="A131" i="579"/>
  <c r="E130" i="579"/>
  <c r="A130" i="579"/>
  <c r="A128" i="579"/>
  <c r="A126" i="579"/>
  <c r="A125" i="579"/>
  <c r="B124" i="579"/>
  <c r="A124" i="579"/>
  <c r="C123" i="579"/>
  <c r="B123" i="579"/>
  <c r="A123" i="579"/>
  <c r="C122" i="579"/>
  <c r="B122" i="579"/>
  <c r="A122" i="579"/>
  <c r="D121" i="579"/>
  <c r="C121" i="579"/>
  <c r="B121" i="579"/>
  <c r="A121" i="579"/>
  <c r="B120" i="579"/>
  <c r="A120" i="579"/>
  <c r="B119" i="579"/>
  <c r="A119" i="579"/>
  <c r="E118" i="579"/>
  <c r="C118" i="579"/>
  <c r="B118" i="579"/>
  <c r="A118" i="579"/>
  <c r="A116" i="579"/>
  <c r="A114" i="579"/>
  <c r="B113" i="579"/>
  <c r="A113" i="579"/>
  <c r="B112" i="579"/>
  <c r="A112" i="579"/>
  <c r="B111" i="579"/>
  <c r="A111" i="579"/>
  <c r="B110" i="579"/>
  <c r="A110" i="579"/>
  <c r="B109" i="579"/>
  <c r="A109" i="579"/>
  <c r="E108" i="579"/>
  <c r="D108" i="579"/>
  <c r="B108" i="579"/>
  <c r="A108" i="579"/>
  <c r="A106" i="579"/>
  <c r="A104" i="579"/>
  <c r="B103" i="579"/>
  <c r="A103" i="579"/>
  <c r="B102" i="579"/>
  <c r="A102" i="579"/>
  <c r="B101" i="579"/>
  <c r="A101" i="579"/>
  <c r="E100" i="579"/>
  <c r="D100" i="579"/>
  <c r="B100" i="579"/>
  <c r="A100" i="579"/>
  <c r="A98" i="579"/>
  <c r="D97" i="579"/>
  <c r="B97" i="579"/>
  <c r="A97" i="579"/>
  <c r="E96" i="579"/>
  <c r="D96" i="579"/>
  <c r="B96" i="579"/>
  <c r="A96" i="579"/>
  <c r="E94" i="579"/>
  <c r="E102" i="579" s="1"/>
  <c r="A94" i="579"/>
  <c r="D93" i="579"/>
  <c r="B93" i="579"/>
  <c r="A93" i="579"/>
  <c r="E92" i="579"/>
  <c r="D92" i="579"/>
  <c r="B92" i="579"/>
  <c r="A92" i="579"/>
  <c r="A90" i="579"/>
  <c r="B89" i="579"/>
  <c r="A89" i="579"/>
  <c r="B88" i="579"/>
  <c r="A88" i="579"/>
  <c r="B87" i="579"/>
  <c r="A87" i="579"/>
  <c r="B86" i="579"/>
  <c r="A86" i="579"/>
  <c r="B85" i="579"/>
  <c r="A85" i="579"/>
  <c r="B84" i="579"/>
  <c r="A84" i="579"/>
  <c r="E83" i="579"/>
  <c r="D83" i="579"/>
  <c r="B83" i="579"/>
  <c r="A83" i="579"/>
  <c r="A81" i="579"/>
  <c r="A79" i="579"/>
  <c r="B78" i="579"/>
  <c r="A78" i="579"/>
  <c r="B77" i="579"/>
  <c r="A77" i="579"/>
  <c r="B76" i="579"/>
  <c r="A76" i="579"/>
  <c r="B75" i="579"/>
  <c r="A75" i="579"/>
  <c r="B74" i="579"/>
  <c r="A74" i="579"/>
  <c r="B73" i="579"/>
  <c r="A73" i="579"/>
  <c r="B72" i="579"/>
  <c r="A72" i="579"/>
  <c r="E71" i="579"/>
  <c r="D71" i="579"/>
  <c r="B71" i="579"/>
  <c r="A71" i="579"/>
  <c r="A69" i="579"/>
  <c r="A67" i="579"/>
  <c r="B66" i="579"/>
  <c r="A66" i="579"/>
  <c r="B65" i="579"/>
  <c r="A65" i="579"/>
  <c r="B64" i="579"/>
  <c r="A64" i="579"/>
  <c r="E63" i="579"/>
  <c r="B63" i="579"/>
  <c r="A63" i="579"/>
  <c r="A61" i="579"/>
  <c r="B60" i="579"/>
  <c r="A60" i="579"/>
  <c r="D59" i="579"/>
  <c r="B59" i="579"/>
  <c r="A59" i="579"/>
  <c r="B58" i="579"/>
  <c r="A58" i="579"/>
  <c r="B57" i="579"/>
  <c r="A57" i="579"/>
  <c r="B56" i="579"/>
  <c r="A56" i="579"/>
  <c r="B55" i="579"/>
  <c r="A55" i="579"/>
  <c r="B54" i="579"/>
  <c r="A54" i="579"/>
  <c r="B53" i="579"/>
  <c r="A53" i="579"/>
  <c r="E52" i="579"/>
  <c r="D52" i="579"/>
  <c r="B52" i="579"/>
  <c r="A52" i="579"/>
  <c r="A50" i="579"/>
  <c r="B49" i="579"/>
  <c r="A49" i="579"/>
  <c r="B48" i="579"/>
  <c r="B47" i="579"/>
  <c r="A47" i="579"/>
  <c r="B46" i="579"/>
  <c r="A46" i="579"/>
  <c r="E45" i="579"/>
  <c r="D45" i="579"/>
  <c r="B45" i="579"/>
  <c r="A45" i="579"/>
  <c r="A43" i="579"/>
  <c r="D42" i="579"/>
  <c r="B42" i="579"/>
  <c r="A42" i="579"/>
  <c r="D41" i="579"/>
  <c r="B41" i="579"/>
  <c r="A41" i="579"/>
  <c r="D40" i="579"/>
  <c r="B40" i="579"/>
  <c r="A40" i="579"/>
  <c r="D39" i="579"/>
  <c r="B39" i="579"/>
  <c r="A39" i="579"/>
  <c r="D38" i="579"/>
  <c r="B38" i="579"/>
  <c r="A38" i="579"/>
  <c r="D37" i="579"/>
  <c r="B37" i="579"/>
  <c r="A37" i="579"/>
  <c r="D36" i="579"/>
  <c r="B36" i="579"/>
  <c r="A36" i="579"/>
  <c r="D35" i="579"/>
  <c r="B35" i="579"/>
  <c r="A35" i="579"/>
  <c r="E34" i="579"/>
  <c r="D34" i="579"/>
  <c r="B34" i="579"/>
  <c r="A34" i="579"/>
  <c r="A32" i="579"/>
  <c r="A30" i="579"/>
  <c r="D29" i="579"/>
  <c r="B29" i="579"/>
  <c r="A29" i="579"/>
  <c r="D28" i="579"/>
  <c r="B28" i="579"/>
  <c r="A28" i="579"/>
  <c r="D27" i="579"/>
  <c r="B27" i="579"/>
  <c r="A27" i="579"/>
  <c r="H26" i="579"/>
  <c r="E26" i="579"/>
  <c r="B26" i="579"/>
  <c r="A26" i="579"/>
  <c r="B25" i="579"/>
  <c r="A25" i="579"/>
  <c r="B24" i="579"/>
  <c r="A24" i="579"/>
  <c r="D23" i="579"/>
  <c r="B23" i="579"/>
  <c r="A23" i="579"/>
  <c r="E22" i="579"/>
  <c r="D22" i="579"/>
  <c r="B20" i="579"/>
  <c r="G17" i="579"/>
  <c r="G13" i="579"/>
  <c r="B12" i="579"/>
  <c r="A12" i="579"/>
  <c r="A10" i="579"/>
  <c r="B8" i="579"/>
  <c r="A8" i="579"/>
  <c r="B7" i="579"/>
  <c r="A7" i="579"/>
  <c r="B6" i="579"/>
  <c r="A6" i="579"/>
  <c r="E5" i="579"/>
  <c r="B5" i="579"/>
  <c r="A5" i="579"/>
  <c r="D25" i="579"/>
  <c r="E25" i="579" s="1"/>
  <c r="B4" i="579"/>
  <c r="A4" i="579"/>
  <c r="A3" i="579"/>
  <c r="A1" i="579"/>
  <c r="A131" i="578"/>
  <c r="A130" i="578"/>
  <c r="A129" i="578"/>
  <c r="A128" i="578"/>
  <c r="B127" i="578"/>
  <c r="A127" i="578"/>
  <c r="A126" i="578"/>
  <c r="A125" i="578"/>
  <c r="A124" i="578"/>
  <c r="A123" i="578"/>
  <c r="A122" i="578"/>
  <c r="E121" i="578"/>
  <c r="A121" i="578"/>
  <c r="A119" i="578"/>
  <c r="A117" i="578"/>
  <c r="A116" i="578"/>
  <c r="B115" i="578"/>
  <c r="A115" i="578"/>
  <c r="C114" i="578"/>
  <c r="B114" i="578"/>
  <c r="A114" i="578"/>
  <c r="C113" i="578"/>
  <c r="B113" i="578"/>
  <c r="A113" i="578"/>
  <c r="D112" i="578"/>
  <c r="C112" i="578"/>
  <c r="B112" i="578"/>
  <c r="A112" i="578"/>
  <c r="B111" i="578"/>
  <c r="A111" i="578"/>
  <c r="B110" i="578"/>
  <c r="A110" i="578"/>
  <c r="C109" i="578"/>
  <c r="B109" i="578"/>
  <c r="A109" i="578"/>
  <c r="A107" i="578"/>
  <c r="A105" i="578"/>
  <c r="E104" i="578"/>
  <c r="B104" i="578"/>
  <c r="A104" i="578"/>
  <c r="D103" i="578"/>
  <c r="E103" i="578" s="1"/>
  <c r="B103" i="578"/>
  <c r="A103" i="578"/>
  <c r="B102" i="578"/>
  <c r="A102" i="578"/>
  <c r="B101" i="578"/>
  <c r="A101" i="578"/>
  <c r="B100" i="578"/>
  <c r="A100" i="578"/>
  <c r="E99" i="578"/>
  <c r="D99" i="578"/>
  <c r="B99" i="578"/>
  <c r="A99" i="578"/>
  <c r="A97" i="578"/>
  <c r="A95" i="578"/>
  <c r="B94" i="578"/>
  <c r="A94" i="578"/>
  <c r="B93" i="578"/>
  <c r="A93" i="578"/>
  <c r="B92" i="578"/>
  <c r="A92" i="578"/>
  <c r="E91" i="578"/>
  <c r="D91" i="578"/>
  <c r="B91" i="578"/>
  <c r="A91" i="578"/>
  <c r="A89" i="578"/>
  <c r="D88" i="578"/>
  <c r="B88" i="578"/>
  <c r="A88" i="578"/>
  <c r="E87" i="578"/>
  <c r="D87" i="578"/>
  <c r="B87" i="578"/>
  <c r="A87" i="578"/>
  <c r="A85" i="578"/>
  <c r="B84" i="578"/>
  <c r="A84" i="578"/>
  <c r="E83" i="578"/>
  <c r="D83" i="578"/>
  <c r="B83" i="578"/>
  <c r="A83" i="578"/>
  <c r="A81" i="578"/>
  <c r="B80" i="578"/>
  <c r="A80" i="578"/>
  <c r="B79" i="578"/>
  <c r="A79" i="578"/>
  <c r="B78" i="578"/>
  <c r="A78" i="578"/>
  <c r="B77" i="578"/>
  <c r="A77" i="578"/>
  <c r="B76" i="578"/>
  <c r="A76" i="578"/>
  <c r="B75" i="578"/>
  <c r="A75" i="578"/>
  <c r="E74" i="578"/>
  <c r="D74" i="578"/>
  <c r="B74" i="578"/>
  <c r="A74" i="578"/>
  <c r="A72" i="578"/>
  <c r="A70" i="578"/>
  <c r="B69" i="578"/>
  <c r="A69" i="578"/>
  <c r="B68" i="578"/>
  <c r="A68" i="578"/>
  <c r="B67" i="578"/>
  <c r="A67" i="578"/>
  <c r="B66" i="578"/>
  <c r="A66" i="578"/>
  <c r="B65" i="578"/>
  <c r="A65" i="578"/>
  <c r="B64" i="578"/>
  <c r="A64" i="578"/>
  <c r="B63" i="578"/>
  <c r="A63" i="578"/>
  <c r="E62" i="578"/>
  <c r="D62" i="578"/>
  <c r="B62" i="578"/>
  <c r="A62" i="578"/>
  <c r="A60" i="578"/>
  <c r="A58" i="578"/>
  <c r="B57" i="578"/>
  <c r="A57" i="578"/>
  <c r="B56" i="578"/>
  <c r="A56" i="578"/>
  <c r="B55" i="578"/>
  <c r="A55" i="578"/>
  <c r="E54" i="578"/>
  <c r="B54" i="578"/>
  <c r="A54" i="578"/>
  <c r="A52" i="578"/>
  <c r="B51" i="578"/>
  <c r="A51" i="578"/>
  <c r="B50" i="578"/>
  <c r="A50" i="578"/>
  <c r="B49" i="578"/>
  <c r="A49" i="578"/>
  <c r="B48" i="578"/>
  <c r="A48" i="578"/>
  <c r="B47" i="578"/>
  <c r="A47" i="578"/>
  <c r="B46" i="578"/>
  <c r="A46" i="578"/>
  <c r="B45" i="578"/>
  <c r="A45" i="578"/>
  <c r="B44" i="578"/>
  <c r="A44" i="578"/>
  <c r="E43" i="578"/>
  <c r="D43" i="578"/>
  <c r="B43" i="578"/>
  <c r="A43" i="578"/>
  <c r="A41" i="578"/>
  <c r="B40" i="578"/>
  <c r="A40" i="578"/>
  <c r="B39" i="578"/>
  <c r="B38" i="578"/>
  <c r="A38" i="578"/>
  <c r="B37" i="578"/>
  <c r="A37" i="578"/>
  <c r="E36" i="578"/>
  <c r="D36" i="578"/>
  <c r="B36" i="578"/>
  <c r="A36" i="578"/>
  <c r="A34" i="578"/>
  <c r="D33" i="578"/>
  <c r="B33" i="578"/>
  <c r="A33" i="578"/>
  <c r="D32" i="578"/>
  <c r="B32" i="578"/>
  <c r="A32" i="578"/>
  <c r="D31" i="578"/>
  <c r="B31" i="578"/>
  <c r="A31" i="578"/>
  <c r="D30" i="578"/>
  <c r="B30" i="578"/>
  <c r="A30" i="578"/>
  <c r="D29" i="578"/>
  <c r="B29" i="578"/>
  <c r="A29" i="578"/>
  <c r="D28" i="578"/>
  <c r="B28" i="578"/>
  <c r="A28" i="578"/>
  <c r="D27" i="578"/>
  <c r="B27" i="578"/>
  <c r="A27" i="578"/>
  <c r="D26" i="578"/>
  <c r="B26" i="578"/>
  <c r="A26" i="578"/>
  <c r="E25" i="578"/>
  <c r="D25" i="578"/>
  <c r="B25" i="578"/>
  <c r="A25" i="578"/>
  <c r="A23" i="578"/>
  <c r="A21" i="578"/>
  <c r="B20" i="578"/>
  <c r="A20" i="578"/>
  <c r="B19" i="578"/>
  <c r="A19" i="578"/>
  <c r="D18" i="578"/>
  <c r="B18" i="578"/>
  <c r="A18" i="578"/>
  <c r="B17" i="578"/>
  <c r="A17" i="578"/>
  <c r="B16" i="578"/>
  <c r="A16" i="578"/>
  <c r="B15" i="578"/>
  <c r="A15" i="578"/>
  <c r="B14" i="578"/>
  <c r="A14" i="578"/>
  <c r="B13" i="578"/>
  <c r="A13" i="578"/>
  <c r="E12" i="578"/>
  <c r="D12" i="578"/>
  <c r="B12" i="578"/>
  <c r="A12" i="578"/>
  <c r="A10" i="578"/>
  <c r="B8" i="578"/>
  <c r="A8" i="578"/>
  <c r="B7" i="578"/>
  <c r="A7" i="578"/>
  <c r="E88" i="578"/>
  <c r="E89" i="578" s="1"/>
  <c r="E94" i="578" s="1"/>
  <c r="B6" i="578"/>
  <c r="A6" i="578"/>
  <c r="E5" i="578"/>
  <c r="B5" i="578"/>
  <c r="A5" i="578"/>
  <c r="C115" i="578"/>
  <c r="C116" i="578" s="1"/>
  <c r="B4" i="578"/>
  <c r="A4" i="578"/>
  <c r="A3" i="578"/>
  <c r="A1" i="578"/>
  <c r="A140" i="577"/>
  <c r="A139" i="577"/>
  <c r="A138" i="577"/>
  <c r="A137" i="577"/>
  <c r="B136" i="577"/>
  <c r="A136" i="577"/>
  <c r="A135" i="577"/>
  <c r="A134" i="577"/>
  <c r="A133" i="577"/>
  <c r="A132" i="577"/>
  <c r="A131" i="577"/>
  <c r="E130" i="577"/>
  <c r="A130" i="577"/>
  <c r="A128" i="577"/>
  <c r="A126" i="577"/>
  <c r="A125" i="577"/>
  <c r="B124" i="577"/>
  <c r="A124" i="577"/>
  <c r="C123" i="577"/>
  <c r="B123" i="577"/>
  <c r="A123" i="577"/>
  <c r="C122" i="577"/>
  <c r="B122" i="577"/>
  <c r="A122" i="577"/>
  <c r="D121" i="577"/>
  <c r="C121" i="577"/>
  <c r="B121" i="577"/>
  <c r="A121" i="577"/>
  <c r="B120" i="577"/>
  <c r="A120" i="577"/>
  <c r="B119" i="577"/>
  <c r="A119" i="577"/>
  <c r="E118" i="577"/>
  <c r="C118" i="577"/>
  <c r="B118" i="577"/>
  <c r="A118" i="577"/>
  <c r="A116" i="577"/>
  <c r="A114" i="577"/>
  <c r="B113" i="577"/>
  <c r="A113" i="577"/>
  <c r="B112" i="577"/>
  <c r="A112" i="577"/>
  <c r="B111" i="577"/>
  <c r="A111" i="577"/>
  <c r="B110" i="577"/>
  <c r="A110" i="577"/>
  <c r="B109" i="577"/>
  <c r="A109" i="577"/>
  <c r="E108" i="577"/>
  <c r="D108" i="577"/>
  <c r="B108" i="577"/>
  <c r="A108" i="577"/>
  <c r="A106" i="577"/>
  <c r="A104" i="577"/>
  <c r="B103" i="577"/>
  <c r="A103" i="577"/>
  <c r="B102" i="577"/>
  <c r="A102" i="577"/>
  <c r="B101" i="577"/>
  <c r="A101" i="577"/>
  <c r="E100" i="577"/>
  <c r="D100" i="577"/>
  <c r="B100" i="577"/>
  <c r="A100" i="577"/>
  <c r="A98" i="577"/>
  <c r="D97" i="577"/>
  <c r="B97" i="577"/>
  <c r="A97" i="577"/>
  <c r="E96" i="577"/>
  <c r="D96" i="577"/>
  <c r="B96" i="577"/>
  <c r="A96" i="577"/>
  <c r="E94" i="577"/>
  <c r="E102" i="577" s="1"/>
  <c r="A94" i="577"/>
  <c r="D93" i="577"/>
  <c r="B93" i="577"/>
  <c r="A93" i="577"/>
  <c r="E92" i="577"/>
  <c r="D92" i="577"/>
  <c r="B92" i="577"/>
  <c r="A92" i="577"/>
  <c r="A90" i="577"/>
  <c r="B89" i="577"/>
  <c r="A89" i="577"/>
  <c r="B88" i="577"/>
  <c r="A88" i="577"/>
  <c r="B87" i="577"/>
  <c r="A87" i="577"/>
  <c r="B86" i="577"/>
  <c r="A86" i="577"/>
  <c r="B85" i="577"/>
  <c r="A85" i="577"/>
  <c r="B84" i="577"/>
  <c r="A84" i="577"/>
  <c r="E83" i="577"/>
  <c r="D83" i="577"/>
  <c r="B83" i="577"/>
  <c r="A83" i="577"/>
  <c r="A81" i="577"/>
  <c r="A79" i="577"/>
  <c r="B78" i="577"/>
  <c r="A78" i="577"/>
  <c r="B77" i="577"/>
  <c r="A77" i="577"/>
  <c r="B76" i="577"/>
  <c r="A76" i="577"/>
  <c r="B75" i="577"/>
  <c r="A75" i="577"/>
  <c r="B74" i="577"/>
  <c r="A74" i="577"/>
  <c r="B73" i="577"/>
  <c r="A73" i="577"/>
  <c r="B72" i="577"/>
  <c r="A72" i="577"/>
  <c r="E71" i="577"/>
  <c r="D71" i="577"/>
  <c r="B71" i="577"/>
  <c r="A71" i="577"/>
  <c r="A69" i="577"/>
  <c r="A67" i="577"/>
  <c r="B66" i="577"/>
  <c r="A66" i="577"/>
  <c r="B65" i="577"/>
  <c r="A65" i="577"/>
  <c r="B64" i="577"/>
  <c r="A64" i="577"/>
  <c r="E63" i="577"/>
  <c r="B63" i="577"/>
  <c r="A63" i="577"/>
  <c r="A61" i="577"/>
  <c r="B60" i="577"/>
  <c r="A60" i="577"/>
  <c r="D59" i="577"/>
  <c r="B59" i="577"/>
  <c r="A59" i="577"/>
  <c r="B58" i="577"/>
  <c r="A58" i="577"/>
  <c r="B57" i="577"/>
  <c r="A57" i="577"/>
  <c r="B56" i="577"/>
  <c r="A56" i="577"/>
  <c r="B55" i="577"/>
  <c r="A55" i="577"/>
  <c r="B54" i="577"/>
  <c r="A54" i="577"/>
  <c r="B53" i="577"/>
  <c r="A53" i="577"/>
  <c r="E52" i="577"/>
  <c r="D52" i="577"/>
  <c r="B52" i="577"/>
  <c r="A52" i="577"/>
  <c r="A50" i="577"/>
  <c r="B49" i="577"/>
  <c r="A49" i="577"/>
  <c r="B48" i="577"/>
  <c r="B47" i="577"/>
  <c r="A47" i="577"/>
  <c r="B46" i="577"/>
  <c r="A46" i="577"/>
  <c r="E45" i="577"/>
  <c r="D45" i="577"/>
  <c r="B45" i="577"/>
  <c r="A45" i="577"/>
  <c r="A43" i="577"/>
  <c r="D42" i="577"/>
  <c r="B42" i="577"/>
  <c r="A42" i="577"/>
  <c r="D41" i="577"/>
  <c r="B41" i="577"/>
  <c r="A41" i="577"/>
  <c r="D40" i="577"/>
  <c r="B40" i="577"/>
  <c r="A40" i="577"/>
  <c r="D39" i="577"/>
  <c r="B39" i="577"/>
  <c r="A39" i="577"/>
  <c r="D38" i="577"/>
  <c r="B38" i="577"/>
  <c r="A38" i="577"/>
  <c r="D37" i="577"/>
  <c r="B37" i="577"/>
  <c r="A37" i="577"/>
  <c r="D36" i="577"/>
  <c r="B36" i="577"/>
  <c r="A36" i="577"/>
  <c r="D35" i="577"/>
  <c r="B35" i="577"/>
  <c r="A35" i="577"/>
  <c r="E34" i="577"/>
  <c r="D34" i="577"/>
  <c r="B34" i="577"/>
  <c r="A34" i="577"/>
  <c r="A32" i="577"/>
  <c r="A30" i="577"/>
  <c r="D29" i="577"/>
  <c r="B29" i="577"/>
  <c r="A29" i="577"/>
  <c r="D28" i="577"/>
  <c r="H28" i="577" s="1"/>
  <c r="B28" i="577"/>
  <c r="A28" i="577"/>
  <c r="D27" i="577"/>
  <c r="B27" i="577"/>
  <c r="A27" i="577"/>
  <c r="H26" i="577"/>
  <c r="E26" i="577"/>
  <c r="B26" i="577"/>
  <c r="A26" i="577"/>
  <c r="D25" i="577"/>
  <c r="E25" i="577" s="1"/>
  <c r="B25" i="577"/>
  <c r="A25" i="577"/>
  <c r="B24" i="577"/>
  <c r="A24" i="577"/>
  <c r="D23" i="577"/>
  <c r="H23" i="577" s="1"/>
  <c r="B23" i="577"/>
  <c r="A23" i="577"/>
  <c r="E22" i="577"/>
  <c r="I22" i="577" s="1"/>
  <c r="D22" i="577"/>
  <c r="B20" i="577"/>
  <c r="G17" i="577"/>
  <c r="G13" i="577"/>
  <c r="B12" i="577"/>
  <c r="A12" i="577"/>
  <c r="A10" i="577"/>
  <c r="B8" i="577"/>
  <c r="A8" i="577"/>
  <c r="B7" i="577"/>
  <c r="A7" i="577"/>
  <c r="B6" i="577"/>
  <c r="A6" i="577"/>
  <c r="E5" i="577"/>
  <c r="B5" i="577"/>
  <c r="A5" i="577"/>
  <c r="C124" i="577"/>
  <c r="C125" i="577" s="1"/>
  <c r="B4" i="577"/>
  <c r="A4" i="577"/>
  <c r="A3" i="577"/>
  <c r="A1" i="577"/>
  <c r="A131" i="576"/>
  <c r="A130" i="576"/>
  <c r="A129" i="576"/>
  <c r="A128" i="576"/>
  <c r="B127" i="576"/>
  <c r="A127" i="576"/>
  <c r="A126" i="576"/>
  <c r="A125" i="576"/>
  <c r="A124" i="576"/>
  <c r="A123" i="576"/>
  <c r="A122" i="576"/>
  <c r="E121" i="576"/>
  <c r="A121" i="576"/>
  <c r="A119" i="576"/>
  <c r="A117" i="576"/>
  <c r="A116" i="576"/>
  <c r="B115" i="576"/>
  <c r="A115" i="576"/>
  <c r="C114" i="576"/>
  <c r="B114" i="576"/>
  <c r="A114" i="576"/>
  <c r="C113" i="576"/>
  <c r="B113" i="576"/>
  <c r="A113" i="576"/>
  <c r="D112" i="576"/>
  <c r="C112" i="576"/>
  <c r="B112" i="576"/>
  <c r="A112" i="576"/>
  <c r="B111" i="576"/>
  <c r="A111" i="576"/>
  <c r="B110" i="576"/>
  <c r="A110" i="576"/>
  <c r="C109" i="576"/>
  <c r="B109" i="576"/>
  <c r="A109" i="576"/>
  <c r="A107" i="576"/>
  <c r="A105" i="576"/>
  <c r="E104" i="576"/>
  <c r="B104" i="576"/>
  <c r="A104" i="576"/>
  <c r="D103" i="576"/>
  <c r="E103" i="576" s="1"/>
  <c r="B103" i="576"/>
  <c r="A103" i="576"/>
  <c r="D102" i="576"/>
  <c r="E102" i="576" s="1"/>
  <c r="B102" i="576"/>
  <c r="A102" i="576"/>
  <c r="D101" i="576"/>
  <c r="E101" i="576" s="1"/>
  <c r="B101" i="576"/>
  <c r="A101" i="576"/>
  <c r="B100" i="576"/>
  <c r="A100" i="576"/>
  <c r="E99" i="576"/>
  <c r="D99" i="576"/>
  <c r="B99" i="576"/>
  <c r="A99" i="576"/>
  <c r="A97" i="576"/>
  <c r="A95" i="576"/>
  <c r="B94" i="576"/>
  <c r="A94" i="576"/>
  <c r="B93" i="576"/>
  <c r="A93" i="576"/>
  <c r="B92" i="576"/>
  <c r="A92" i="576"/>
  <c r="E91" i="576"/>
  <c r="D91" i="576"/>
  <c r="B91" i="576"/>
  <c r="A91" i="576"/>
  <c r="A89" i="576"/>
  <c r="D88" i="576"/>
  <c r="B88" i="576"/>
  <c r="A88" i="576"/>
  <c r="E87" i="576"/>
  <c r="D87" i="576"/>
  <c r="B87" i="576"/>
  <c r="A87" i="576"/>
  <c r="A85" i="576"/>
  <c r="B84" i="576"/>
  <c r="A84" i="576"/>
  <c r="E83" i="576"/>
  <c r="D83" i="576"/>
  <c r="B83" i="576"/>
  <c r="A83" i="576"/>
  <c r="A81" i="576"/>
  <c r="B80" i="576"/>
  <c r="A80" i="576"/>
  <c r="B79" i="576"/>
  <c r="A79" i="576"/>
  <c r="B78" i="576"/>
  <c r="A78" i="576"/>
  <c r="B77" i="576"/>
  <c r="A77" i="576"/>
  <c r="B76" i="576"/>
  <c r="A76" i="576"/>
  <c r="B75" i="576"/>
  <c r="A75" i="576"/>
  <c r="E74" i="576"/>
  <c r="D74" i="576"/>
  <c r="B74" i="576"/>
  <c r="A74" i="576"/>
  <c r="A72" i="576"/>
  <c r="A70" i="576"/>
  <c r="B69" i="576"/>
  <c r="A69" i="576"/>
  <c r="B68" i="576"/>
  <c r="A68" i="576"/>
  <c r="B67" i="576"/>
  <c r="A67" i="576"/>
  <c r="B66" i="576"/>
  <c r="A66" i="576"/>
  <c r="B65" i="576"/>
  <c r="A65" i="576"/>
  <c r="B64" i="576"/>
  <c r="A64" i="576"/>
  <c r="B63" i="576"/>
  <c r="A63" i="576"/>
  <c r="E62" i="576"/>
  <c r="D62" i="576"/>
  <c r="B62" i="576"/>
  <c r="A62" i="576"/>
  <c r="A60" i="576"/>
  <c r="A58" i="576"/>
  <c r="B57" i="576"/>
  <c r="A57" i="576"/>
  <c r="B56" i="576"/>
  <c r="A56" i="576"/>
  <c r="B55" i="576"/>
  <c r="A55" i="576"/>
  <c r="E54" i="576"/>
  <c r="B54" i="576"/>
  <c r="A54" i="576"/>
  <c r="A52" i="576"/>
  <c r="B51" i="576"/>
  <c r="A51" i="576"/>
  <c r="B50" i="576"/>
  <c r="A50" i="576"/>
  <c r="B49" i="576"/>
  <c r="A49" i="576"/>
  <c r="B48" i="576"/>
  <c r="A48" i="576"/>
  <c r="B47" i="576"/>
  <c r="A47" i="576"/>
  <c r="B46" i="576"/>
  <c r="A46" i="576"/>
  <c r="B45" i="576"/>
  <c r="A45" i="576"/>
  <c r="B44" i="576"/>
  <c r="A44" i="576"/>
  <c r="E43" i="576"/>
  <c r="D43" i="576"/>
  <c r="B43" i="576"/>
  <c r="A43" i="576"/>
  <c r="A41" i="576"/>
  <c r="B40" i="576"/>
  <c r="A40" i="576"/>
  <c r="B39" i="576"/>
  <c r="B38" i="576"/>
  <c r="A38" i="576"/>
  <c r="B37" i="576"/>
  <c r="A37" i="576"/>
  <c r="E36" i="576"/>
  <c r="D36" i="576"/>
  <c r="B36" i="576"/>
  <c r="A36" i="576"/>
  <c r="A34" i="576"/>
  <c r="D33" i="576"/>
  <c r="B33" i="576"/>
  <c r="A33" i="576"/>
  <c r="D32" i="576"/>
  <c r="B32" i="576"/>
  <c r="A32" i="576"/>
  <c r="D31" i="576"/>
  <c r="B31" i="576"/>
  <c r="A31" i="576"/>
  <c r="D30" i="576"/>
  <c r="B30" i="576"/>
  <c r="A30" i="576"/>
  <c r="D29" i="576"/>
  <c r="B29" i="576"/>
  <c r="A29" i="576"/>
  <c r="D28" i="576"/>
  <c r="B28" i="576"/>
  <c r="A28" i="576"/>
  <c r="D27" i="576"/>
  <c r="B27" i="576"/>
  <c r="A27" i="576"/>
  <c r="D26" i="576"/>
  <c r="B26" i="576"/>
  <c r="A26" i="576"/>
  <c r="E25" i="576"/>
  <c r="D25" i="576"/>
  <c r="B25" i="576"/>
  <c r="A25" i="576"/>
  <c r="A23" i="576"/>
  <c r="A21" i="576"/>
  <c r="B20" i="576"/>
  <c r="A20" i="576"/>
  <c r="B19" i="576"/>
  <c r="A19" i="576"/>
  <c r="B18" i="576"/>
  <c r="A18" i="576"/>
  <c r="B17" i="576"/>
  <c r="A17" i="576"/>
  <c r="B16" i="576"/>
  <c r="A16" i="576"/>
  <c r="B15" i="576"/>
  <c r="A15" i="576"/>
  <c r="B14" i="576"/>
  <c r="A14" i="576"/>
  <c r="B13" i="576"/>
  <c r="A13" i="576"/>
  <c r="E12" i="576"/>
  <c r="D12" i="576"/>
  <c r="B12" i="576"/>
  <c r="A12" i="576"/>
  <c r="A10" i="576"/>
  <c r="B8" i="576"/>
  <c r="A8" i="576"/>
  <c r="B7" i="576"/>
  <c r="A7" i="576"/>
  <c r="E88" i="576"/>
  <c r="E89" i="576" s="1"/>
  <c r="E94" i="576" s="1"/>
  <c r="B6" i="576"/>
  <c r="A6" i="576"/>
  <c r="E5" i="576"/>
  <c r="B5" i="576"/>
  <c r="A5" i="576"/>
  <c r="B4" i="576"/>
  <c r="A4" i="576"/>
  <c r="A3" i="576"/>
  <c r="A1" i="576"/>
  <c r="A140" i="575"/>
  <c r="A139" i="575"/>
  <c r="A138" i="575"/>
  <c r="A137" i="575"/>
  <c r="B136" i="575"/>
  <c r="A136" i="575"/>
  <c r="A135" i="575"/>
  <c r="A134" i="575"/>
  <c r="A133" i="575"/>
  <c r="A132" i="575"/>
  <c r="A131" i="575"/>
  <c r="E130" i="575"/>
  <c r="A130" i="575"/>
  <c r="A128" i="575"/>
  <c r="A126" i="575"/>
  <c r="A125" i="575"/>
  <c r="B124" i="575"/>
  <c r="A124" i="575"/>
  <c r="C123" i="575"/>
  <c r="B123" i="575"/>
  <c r="A123" i="575"/>
  <c r="C122" i="575"/>
  <c r="B122" i="575"/>
  <c r="A122" i="575"/>
  <c r="D121" i="575"/>
  <c r="C121" i="575"/>
  <c r="B121" i="575"/>
  <c r="A121" i="575"/>
  <c r="B120" i="575"/>
  <c r="A120" i="575"/>
  <c r="B119" i="575"/>
  <c r="A119" i="575"/>
  <c r="E118" i="575"/>
  <c r="C118" i="575"/>
  <c r="B118" i="575"/>
  <c r="A118" i="575"/>
  <c r="A116" i="575"/>
  <c r="A114" i="575"/>
  <c r="B113" i="575"/>
  <c r="A113" i="575"/>
  <c r="B112" i="575"/>
  <c r="A112" i="575"/>
  <c r="B111" i="575"/>
  <c r="A111" i="575"/>
  <c r="B110" i="575"/>
  <c r="A110" i="575"/>
  <c r="B109" i="575"/>
  <c r="A109" i="575"/>
  <c r="E108" i="575"/>
  <c r="D108" i="575"/>
  <c r="B108" i="575"/>
  <c r="A108" i="575"/>
  <c r="A106" i="575"/>
  <c r="A104" i="575"/>
  <c r="B103" i="575"/>
  <c r="A103" i="575"/>
  <c r="B102" i="575"/>
  <c r="A102" i="575"/>
  <c r="B101" i="575"/>
  <c r="A101" i="575"/>
  <c r="E100" i="575"/>
  <c r="D100" i="575"/>
  <c r="B100" i="575"/>
  <c r="A100" i="575"/>
  <c r="A98" i="575"/>
  <c r="D97" i="575"/>
  <c r="B97" i="575"/>
  <c r="A97" i="575"/>
  <c r="E96" i="575"/>
  <c r="D96" i="575"/>
  <c r="B96" i="575"/>
  <c r="A96" i="575"/>
  <c r="E94" i="575"/>
  <c r="E102" i="575" s="1"/>
  <c r="A94" i="575"/>
  <c r="D93" i="575"/>
  <c r="B93" i="575"/>
  <c r="A93" i="575"/>
  <c r="E92" i="575"/>
  <c r="D92" i="575"/>
  <c r="B92" i="575"/>
  <c r="A92" i="575"/>
  <c r="A90" i="575"/>
  <c r="B89" i="575"/>
  <c r="A89" i="575"/>
  <c r="B88" i="575"/>
  <c r="A88" i="575"/>
  <c r="B87" i="575"/>
  <c r="A87" i="575"/>
  <c r="B86" i="575"/>
  <c r="A86" i="575"/>
  <c r="B85" i="575"/>
  <c r="A85" i="575"/>
  <c r="B84" i="575"/>
  <c r="A84" i="575"/>
  <c r="E83" i="575"/>
  <c r="D83" i="575"/>
  <c r="B83" i="575"/>
  <c r="A83" i="575"/>
  <c r="A81" i="575"/>
  <c r="A79" i="575"/>
  <c r="B78" i="575"/>
  <c r="A78" i="575"/>
  <c r="B77" i="575"/>
  <c r="A77" i="575"/>
  <c r="B76" i="575"/>
  <c r="A76" i="575"/>
  <c r="B75" i="575"/>
  <c r="A75" i="575"/>
  <c r="B74" i="575"/>
  <c r="A74" i="575"/>
  <c r="B73" i="575"/>
  <c r="A73" i="575"/>
  <c r="B72" i="575"/>
  <c r="A72" i="575"/>
  <c r="E71" i="575"/>
  <c r="D71" i="575"/>
  <c r="B71" i="575"/>
  <c r="A71" i="575"/>
  <c r="A69" i="575"/>
  <c r="A67" i="575"/>
  <c r="B66" i="575"/>
  <c r="A66" i="575"/>
  <c r="B65" i="575"/>
  <c r="A65" i="575"/>
  <c r="B64" i="575"/>
  <c r="A64" i="575"/>
  <c r="E63" i="575"/>
  <c r="B63" i="575"/>
  <c r="A63" i="575"/>
  <c r="A61" i="575"/>
  <c r="B60" i="575"/>
  <c r="A60" i="575"/>
  <c r="D59" i="575"/>
  <c r="B59" i="575"/>
  <c r="A59" i="575"/>
  <c r="B58" i="575"/>
  <c r="A58" i="575"/>
  <c r="B57" i="575"/>
  <c r="A57" i="575"/>
  <c r="B56" i="575"/>
  <c r="A56" i="575"/>
  <c r="B55" i="575"/>
  <c r="A55" i="575"/>
  <c r="B54" i="575"/>
  <c r="A54" i="575"/>
  <c r="B53" i="575"/>
  <c r="A53" i="575"/>
  <c r="E52" i="575"/>
  <c r="D52" i="575"/>
  <c r="B52" i="575"/>
  <c r="A52" i="575"/>
  <c r="A50" i="575"/>
  <c r="B49" i="575"/>
  <c r="A49" i="575"/>
  <c r="B48" i="575"/>
  <c r="B47" i="575"/>
  <c r="A47" i="575"/>
  <c r="B46" i="575"/>
  <c r="A46" i="575"/>
  <c r="E45" i="575"/>
  <c r="D45" i="575"/>
  <c r="B45" i="575"/>
  <c r="A45" i="575"/>
  <c r="A43" i="575"/>
  <c r="D42" i="575"/>
  <c r="B42" i="575"/>
  <c r="A42" i="575"/>
  <c r="D41" i="575"/>
  <c r="B41" i="575"/>
  <c r="A41" i="575"/>
  <c r="D40" i="575"/>
  <c r="B40" i="575"/>
  <c r="A40" i="575"/>
  <c r="D39" i="575"/>
  <c r="B39" i="575"/>
  <c r="A39" i="575"/>
  <c r="D38" i="575"/>
  <c r="B38" i="575"/>
  <c r="A38" i="575"/>
  <c r="D37" i="575"/>
  <c r="B37" i="575"/>
  <c r="A37" i="575"/>
  <c r="D36" i="575"/>
  <c r="B36" i="575"/>
  <c r="A36" i="575"/>
  <c r="D35" i="575"/>
  <c r="B35" i="575"/>
  <c r="A35" i="575"/>
  <c r="E34" i="575"/>
  <c r="D34" i="575"/>
  <c r="B34" i="575"/>
  <c r="A34" i="575"/>
  <c r="A32" i="575"/>
  <c r="A30" i="575"/>
  <c r="D29" i="575"/>
  <c r="B29" i="575"/>
  <c r="A29" i="575"/>
  <c r="D28" i="575"/>
  <c r="H28" i="575" s="1"/>
  <c r="B28" i="575"/>
  <c r="A28" i="575"/>
  <c r="D27" i="575"/>
  <c r="H27" i="575" s="1"/>
  <c r="B27" i="575"/>
  <c r="A27" i="575"/>
  <c r="H26" i="575"/>
  <c r="E26" i="575"/>
  <c r="B26" i="575"/>
  <c r="A26" i="575"/>
  <c r="B25" i="575"/>
  <c r="A25" i="575"/>
  <c r="B24" i="575"/>
  <c r="A24" i="575"/>
  <c r="D23" i="575"/>
  <c r="H23" i="575" s="1"/>
  <c r="B23" i="575"/>
  <c r="A23" i="575"/>
  <c r="E22" i="575"/>
  <c r="D22" i="575"/>
  <c r="B21" i="575"/>
  <c r="B20" i="575"/>
  <c r="G17" i="575"/>
  <c r="G13" i="575"/>
  <c r="B12" i="575"/>
  <c r="A12" i="575"/>
  <c r="A10" i="575"/>
  <c r="B8" i="575"/>
  <c r="A8" i="575"/>
  <c r="B7" i="575"/>
  <c r="A7" i="575"/>
  <c r="B6" i="575"/>
  <c r="A6" i="575"/>
  <c r="E5" i="575"/>
  <c r="B5" i="575"/>
  <c r="A5" i="575"/>
  <c r="B4" i="575"/>
  <c r="A4" i="575"/>
  <c r="A3" i="575"/>
  <c r="A1" i="575"/>
  <c r="A131" i="574"/>
  <c r="A130" i="574"/>
  <c r="A129" i="574"/>
  <c r="A128" i="574"/>
  <c r="B127" i="574"/>
  <c r="A127" i="574"/>
  <c r="A126" i="574"/>
  <c r="A125" i="574"/>
  <c r="A124" i="574"/>
  <c r="A123" i="574"/>
  <c r="A122" i="574"/>
  <c r="E121" i="574"/>
  <c r="A121" i="574"/>
  <c r="A119" i="574"/>
  <c r="A117" i="574"/>
  <c r="A116" i="574"/>
  <c r="B115" i="574"/>
  <c r="A115" i="574"/>
  <c r="C114" i="574"/>
  <c r="B114" i="574"/>
  <c r="A114" i="574"/>
  <c r="C113" i="574"/>
  <c r="B113" i="574"/>
  <c r="A113" i="574"/>
  <c r="D112" i="574"/>
  <c r="C112" i="574"/>
  <c r="B112" i="574"/>
  <c r="A112" i="574"/>
  <c r="B111" i="574"/>
  <c r="A111" i="574"/>
  <c r="B110" i="574"/>
  <c r="A110" i="574"/>
  <c r="C109" i="574"/>
  <c r="B109" i="574"/>
  <c r="A109" i="574"/>
  <c r="A107" i="574"/>
  <c r="A105" i="574"/>
  <c r="E104" i="574"/>
  <c r="B104" i="574"/>
  <c r="A104" i="574"/>
  <c r="D103" i="574"/>
  <c r="E103" i="574" s="1"/>
  <c r="B103" i="574"/>
  <c r="A103" i="574"/>
  <c r="D102" i="574"/>
  <c r="E102" i="574" s="1"/>
  <c r="B102" i="574"/>
  <c r="A102" i="574"/>
  <c r="D101" i="574"/>
  <c r="E101" i="574" s="1"/>
  <c r="B101" i="574"/>
  <c r="A101" i="574"/>
  <c r="B100" i="574"/>
  <c r="A100" i="574"/>
  <c r="E99" i="574"/>
  <c r="D99" i="574"/>
  <c r="B99" i="574"/>
  <c r="A99" i="574"/>
  <c r="A97" i="574"/>
  <c r="A95" i="574"/>
  <c r="B94" i="574"/>
  <c r="A94" i="574"/>
  <c r="B93" i="574"/>
  <c r="A93" i="574"/>
  <c r="B92" i="574"/>
  <c r="A92" i="574"/>
  <c r="E91" i="574"/>
  <c r="D91" i="574"/>
  <c r="B91" i="574"/>
  <c r="A91" i="574"/>
  <c r="A89" i="574"/>
  <c r="D88" i="574"/>
  <c r="B88" i="574"/>
  <c r="A88" i="574"/>
  <c r="E87" i="574"/>
  <c r="D87" i="574"/>
  <c r="B87" i="574"/>
  <c r="A87" i="574"/>
  <c r="A85" i="574"/>
  <c r="B84" i="574"/>
  <c r="A84" i="574"/>
  <c r="E83" i="574"/>
  <c r="D83" i="574"/>
  <c r="B83" i="574"/>
  <c r="A83" i="574"/>
  <c r="A81" i="574"/>
  <c r="B80" i="574"/>
  <c r="A80" i="574"/>
  <c r="B79" i="574"/>
  <c r="A79" i="574"/>
  <c r="B78" i="574"/>
  <c r="A78" i="574"/>
  <c r="B77" i="574"/>
  <c r="A77" i="574"/>
  <c r="B76" i="574"/>
  <c r="A76" i="574"/>
  <c r="B75" i="574"/>
  <c r="A75" i="574"/>
  <c r="E74" i="574"/>
  <c r="D74" i="574"/>
  <c r="B74" i="574"/>
  <c r="A74" i="574"/>
  <c r="A72" i="574"/>
  <c r="A70" i="574"/>
  <c r="B69" i="574"/>
  <c r="A69" i="574"/>
  <c r="B68" i="574"/>
  <c r="A68" i="574"/>
  <c r="B67" i="574"/>
  <c r="A67" i="574"/>
  <c r="B66" i="574"/>
  <c r="A66" i="574"/>
  <c r="B65" i="574"/>
  <c r="A65" i="574"/>
  <c r="B64" i="574"/>
  <c r="A64" i="574"/>
  <c r="B63" i="574"/>
  <c r="A63" i="574"/>
  <c r="E62" i="574"/>
  <c r="D62" i="574"/>
  <c r="B62" i="574"/>
  <c r="A62" i="574"/>
  <c r="A60" i="574"/>
  <c r="A58" i="574"/>
  <c r="B57" i="574"/>
  <c r="A57" i="574"/>
  <c r="B56" i="574"/>
  <c r="A56" i="574"/>
  <c r="B55" i="574"/>
  <c r="A55" i="574"/>
  <c r="E54" i="574"/>
  <c r="B54" i="574"/>
  <c r="A54" i="574"/>
  <c r="A52" i="574"/>
  <c r="B51" i="574"/>
  <c r="A51" i="574"/>
  <c r="B50" i="574"/>
  <c r="A50" i="574"/>
  <c r="B49" i="574"/>
  <c r="A49" i="574"/>
  <c r="B48" i="574"/>
  <c r="A48" i="574"/>
  <c r="B47" i="574"/>
  <c r="A47" i="574"/>
  <c r="B46" i="574"/>
  <c r="A46" i="574"/>
  <c r="B45" i="574"/>
  <c r="A45" i="574"/>
  <c r="B44" i="574"/>
  <c r="A44" i="574"/>
  <c r="E43" i="574"/>
  <c r="D43" i="574"/>
  <c r="B43" i="574"/>
  <c r="A43" i="574"/>
  <c r="A41" i="574"/>
  <c r="B40" i="574"/>
  <c r="A40" i="574"/>
  <c r="B39" i="574"/>
  <c r="B38" i="574"/>
  <c r="A38" i="574"/>
  <c r="B37" i="574"/>
  <c r="A37" i="574"/>
  <c r="E36" i="574"/>
  <c r="D36" i="574"/>
  <c r="B36" i="574"/>
  <c r="A36" i="574"/>
  <c r="A34" i="574"/>
  <c r="D33" i="574"/>
  <c r="B33" i="574"/>
  <c r="A33" i="574"/>
  <c r="D32" i="574"/>
  <c r="B32" i="574"/>
  <c r="A32" i="574"/>
  <c r="D31" i="574"/>
  <c r="B31" i="574"/>
  <c r="A31" i="574"/>
  <c r="D30" i="574"/>
  <c r="B30" i="574"/>
  <c r="A30" i="574"/>
  <c r="D29" i="574"/>
  <c r="B29" i="574"/>
  <c r="A29" i="574"/>
  <c r="D28" i="574"/>
  <c r="B28" i="574"/>
  <c r="A28" i="574"/>
  <c r="D27" i="574"/>
  <c r="B27" i="574"/>
  <c r="A27" i="574"/>
  <c r="D26" i="574"/>
  <c r="B26" i="574"/>
  <c r="A26" i="574"/>
  <c r="E25" i="574"/>
  <c r="D25" i="574"/>
  <c r="B25" i="574"/>
  <c r="A25" i="574"/>
  <c r="A23" i="574"/>
  <c r="A21" i="574"/>
  <c r="B20" i="574"/>
  <c r="A20" i="574"/>
  <c r="B19" i="574"/>
  <c r="A19" i="574"/>
  <c r="B18" i="574"/>
  <c r="A18" i="574"/>
  <c r="B17" i="574"/>
  <c r="A17" i="574"/>
  <c r="B16" i="574"/>
  <c r="A16" i="574"/>
  <c r="D15" i="574"/>
  <c r="E15" i="574" s="1"/>
  <c r="B15" i="574"/>
  <c r="A15" i="574"/>
  <c r="D14" i="574"/>
  <c r="B14" i="574"/>
  <c r="A14" i="574"/>
  <c r="B13" i="574"/>
  <c r="A13" i="574"/>
  <c r="E12" i="574"/>
  <c r="D12" i="574"/>
  <c r="B12" i="574"/>
  <c r="A12" i="574"/>
  <c r="A10" i="574"/>
  <c r="B8" i="574"/>
  <c r="A8" i="574"/>
  <c r="D84" i="574"/>
  <c r="B7" i="574"/>
  <c r="A7" i="574"/>
  <c r="E88" i="574"/>
  <c r="E89" i="574" s="1"/>
  <c r="E94" i="574" s="1"/>
  <c r="B6" i="574"/>
  <c r="A6" i="574"/>
  <c r="E5" i="574"/>
  <c r="B5" i="574"/>
  <c r="A5" i="574"/>
  <c r="B4" i="574"/>
  <c r="A4" i="574"/>
  <c r="A3" i="574"/>
  <c r="A1" i="574"/>
  <c r="A140" i="573"/>
  <c r="A139" i="573"/>
  <c r="A138" i="573"/>
  <c r="A137" i="573"/>
  <c r="B136" i="573"/>
  <c r="A136" i="573"/>
  <c r="A135" i="573"/>
  <c r="A134" i="573"/>
  <c r="A133" i="573"/>
  <c r="A132" i="573"/>
  <c r="A131" i="573"/>
  <c r="E130" i="573"/>
  <c r="A130" i="573"/>
  <c r="A128" i="573"/>
  <c r="A126" i="573"/>
  <c r="A125" i="573"/>
  <c r="B124" i="573"/>
  <c r="A124" i="573"/>
  <c r="C123" i="573"/>
  <c r="B123" i="573"/>
  <c r="A123" i="573"/>
  <c r="C122" i="573"/>
  <c r="B122" i="573"/>
  <c r="A122" i="573"/>
  <c r="D121" i="573"/>
  <c r="C121" i="573"/>
  <c r="B121" i="573"/>
  <c r="A121" i="573"/>
  <c r="B120" i="573"/>
  <c r="A120" i="573"/>
  <c r="B119" i="573"/>
  <c r="A119" i="573"/>
  <c r="E118" i="573"/>
  <c r="C118" i="573"/>
  <c r="B118" i="573"/>
  <c r="A118" i="573"/>
  <c r="A116" i="573"/>
  <c r="A114" i="573"/>
  <c r="B113" i="573"/>
  <c r="A113" i="573"/>
  <c r="B112" i="573"/>
  <c r="A112" i="573"/>
  <c r="B111" i="573"/>
  <c r="A111" i="573"/>
  <c r="B110" i="573"/>
  <c r="A110" i="573"/>
  <c r="B109" i="573"/>
  <c r="A109" i="573"/>
  <c r="E108" i="573"/>
  <c r="D108" i="573"/>
  <c r="B108" i="573"/>
  <c r="A108" i="573"/>
  <c r="A106" i="573"/>
  <c r="A104" i="573"/>
  <c r="B103" i="573"/>
  <c r="A103" i="573"/>
  <c r="B102" i="573"/>
  <c r="A102" i="573"/>
  <c r="B101" i="573"/>
  <c r="A101" i="573"/>
  <c r="E100" i="573"/>
  <c r="D100" i="573"/>
  <c r="B100" i="573"/>
  <c r="A100" i="573"/>
  <c r="A98" i="573"/>
  <c r="D97" i="573"/>
  <c r="B97" i="573"/>
  <c r="A97" i="573"/>
  <c r="E96" i="573"/>
  <c r="D96" i="573"/>
  <c r="B96" i="573"/>
  <c r="A96" i="573"/>
  <c r="E94" i="573"/>
  <c r="E102" i="573" s="1"/>
  <c r="A94" i="573"/>
  <c r="D93" i="573"/>
  <c r="B93" i="573"/>
  <c r="A93" i="573"/>
  <c r="E92" i="573"/>
  <c r="D92" i="573"/>
  <c r="B92" i="573"/>
  <c r="A92" i="573"/>
  <c r="A90" i="573"/>
  <c r="B89" i="573"/>
  <c r="A89" i="573"/>
  <c r="B88" i="573"/>
  <c r="A88" i="573"/>
  <c r="B87" i="573"/>
  <c r="A87" i="573"/>
  <c r="B86" i="573"/>
  <c r="A86" i="573"/>
  <c r="B85" i="573"/>
  <c r="A85" i="573"/>
  <c r="B84" i="573"/>
  <c r="A84" i="573"/>
  <c r="E83" i="573"/>
  <c r="D83" i="573"/>
  <c r="B83" i="573"/>
  <c r="A83" i="573"/>
  <c r="A81" i="573"/>
  <c r="A79" i="573"/>
  <c r="B78" i="573"/>
  <c r="A78" i="573"/>
  <c r="B77" i="573"/>
  <c r="A77" i="573"/>
  <c r="B76" i="573"/>
  <c r="A76" i="573"/>
  <c r="B75" i="573"/>
  <c r="A75" i="573"/>
  <c r="B74" i="573"/>
  <c r="A74" i="573"/>
  <c r="B73" i="573"/>
  <c r="A73" i="573"/>
  <c r="B72" i="573"/>
  <c r="A72" i="573"/>
  <c r="E71" i="573"/>
  <c r="D71" i="573"/>
  <c r="B71" i="573"/>
  <c r="A71" i="573"/>
  <c r="A69" i="573"/>
  <c r="A67" i="573"/>
  <c r="B66" i="573"/>
  <c r="A66" i="573"/>
  <c r="B65" i="573"/>
  <c r="A65" i="573"/>
  <c r="B64" i="573"/>
  <c r="A64" i="573"/>
  <c r="E63" i="573"/>
  <c r="B63" i="573"/>
  <c r="A63" i="573"/>
  <c r="A61" i="573"/>
  <c r="B60" i="573"/>
  <c r="A60" i="573"/>
  <c r="D59" i="573"/>
  <c r="B59" i="573"/>
  <c r="A59" i="573"/>
  <c r="B58" i="573"/>
  <c r="A58" i="573"/>
  <c r="B57" i="573"/>
  <c r="A57" i="573"/>
  <c r="B56" i="573"/>
  <c r="A56" i="573"/>
  <c r="B55" i="573"/>
  <c r="A55" i="573"/>
  <c r="B54" i="573"/>
  <c r="A54" i="573"/>
  <c r="B53" i="573"/>
  <c r="A53" i="573"/>
  <c r="E52" i="573"/>
  <c r="D52" i="573"/>
  <c r="B52" i="573"/>
  <c r="A52" i="573"/>
  <c r="A50" i="573"/>
  <c r="B49" i="573"/>
  <c r="A49" i="573"/>
  <c r="B48" i="573"/>
  <c r="B47" i="573"/>
  <c r="A47" i="573"/>
  <c r="B46" i="573"/>
  <c r="A46" i="573"/>
  <c r="E45" i="573"/>
  <c r="D45" i="573"/>
  <c r="B45" i="573"/>
  <c r="A45" i="573"/>
  <c r="A43" i="573"/>
  <c r="D42" i="573"/>
  <c r="B42" i="573"/>
  <c r="A42" i="573"/>
  <c r="D41" i="573"/>
  <c r="B41" i="573"/>
  <c r="A41" i="573"/>
  <c r="D40" i="573"/>
  <c r="B40" i="573"/>
  <c r="A40" i="573"/>
  <c r="D39" i="573"/>
  <c r="B39" i="573"/>
  <c r="A39" i="573"/>
  <c r="D38" i="573"/>
  <c r="B38" i="573"/>
  <c r="A38" i="573"/>
  <c r="D37" i="573"/>
  <c r="B37" i="573"/>
  <c r="A37" i="573"/>
  <c r="D36" i="573"/>
  <c r="B36" i="573"/>
  <c r="A36" i="573"/>
  <c r="D35" i="573"/>
  <c r="B35" i="573"/>
  <c r="A35" i="573"/>
  <c r="E34" i="573"/>
  <c r="D34" i="573"/>
  <c r="B34" i="573"/>
  <c r="A34" i="573"/>
  <c r="A32" i="573"/>
  <c r="A30" i="573"/>
  <c r="D29" i="573"/>
  <c r="B29" i="573"/>
  <c r="A29" i="573"/>
  <c r="D28" i="573"/>
  <c r="B28" i="573"/>
  <c r="A28" i="573"/>
  <c r="D27" i="573"/>
  <c r="B27" i="573"/>
  <c r="A27" i="573"/>
  <c r="H26" i="573"/>
  <c r="E26" i="573"/>
  <c r="B26" i="573"/>
  <c r="A26" i="573"/>
  <c r="B25" i="573"/>
  <c r="A25" i="573"/>
  <c r="B24" i="573"/>
  <c r="A24" i="573"/>
  <c r="D23" i="573"/>
  <c r="B23" i="573"/>
  <c r="A23" i="573"/>
  <c r="E22" i="573"/>
  <c r="I22" i="573" s="1"/>
  <c r="D22" i="573"/>
  <c r="B20" i="573"/>
  <c r="G17" i="573"/>
  <c r="G13" i="573"/>
  <c r="B12" i="573"/>
  <c r="A12" i="573"/>
  <c r="A10" i="573"/>
  <c r="B8" i="573"/>
  <c r="A8" i="573"/>
  <c r="B7" i="573"/>
  <c r="A7" i="573"/>
  <c r="B6" i="573"/>
  <c r="A6" i="573"/>
  <c r="E5" i="573"/>
  <c r="B5" i="573"/>
  <c r="A5" i="573"/>
  <c r="D25" i="573"/>
  <c r="E25" i="573" s="1"/>
  <c r="B4" i="573"/>
  <c r="A4" i="573"/>
  <c r="A3" i="573"/>
  <c r="A1" i="573"/>
  <c r="A131" i="572"/>
  <c r="A130" i="572"/>
  <c r="A129" i="572"/>
  <c r="A128" i="572"/>
  <c r="B127" i="572"/>
  <c r="A127" i="572"/>
  <c r="A126" i="572"/>
  <c r="A125" i="572"/>
  <c r="A124" i="572"/>
  <c r="A123" i="572"/>
  <c r="A122" i="572"/>
  <c r="E121" i="572"/>
  <c r="A121" i="572"/>
  <c r="A119" i="572"/>
  <c r="A117" i="572"/>
  <c r="A116" i="572"/>
  <c r="B115" i="572"/>
  <c r="A115" i="572"/>
  <c r="C114" i="572"/>
  <c r="B114" i="572"/>
  <c r="A114" i="572"/>
  <c r="C113" i="572"/>
  <c r="B113" i="572"/>
  <c r="A113" i="572"/>
  <c r="D112" i="572"/>
  <c r="C112" i="572"/>
  <c r="B112" i="572"/>
  <c r="A112" i="572"/>
  <c r="B111" i="572"/>
  <c r="A111" i="572"/>
  <c r="B110" i="572"/>
  <c r="A110" i="572"/>
  <c r="C109" i="572"/>
  <c r="B109" i="572"/>
  <c r="A109" i="572"/>
  <c r="A107" i="572"/>
  <c r="A105" i="572"/>
  <c r="E104" i="572"/>
  <c r="B104" i="572"/>
  <c r="A104" i="572"/>
  <c r="D103" i="572"/>
  <c r="E103" i="572" s="1"/>
  <c r="B103" i="572"/>
  <c r="A103" i="572"/>
  <c r="D102" i="572"/>
  <c r="E102" i="572" s="1"/>
  <c r="B102" i="572"/>
  <c r="A102" i="572"/>
  <c r="D101" i="572"/>
  <c r="E101" i="572" s="1"/>
  <c r="B101" i="572"/>
  <c r="A101" i="572"/>
  <c r="B100" i="572"/>
  <c r="A100" i="572"/>
  <c r="E99" i="572"/>
  <c r="D99" i="572"/>
  <c r="B99" i="572"/>
  <c r="A99" i="572"/>
  <c r="A97" i="572"/>
  <c r="A95" i="572"/>
  <c r="B94" i="572"/>
  <c r="A94" i="572"/>
  <c r="B93" i="572"/>
  <c r="A93" i="572"/>
  <c r="B92" i="572"/>
  <c r="A92" i="572"/>
  <c r="E91" i="572"/>
  <c r="D91" i="572"/>
  <c r="B91" i="572"/>
  <c r="A91" i="572"/>
  <c r="A89" i="572"/>
  <c r="D88" i="572"/>
  <c r="B88" i="572"/>
  <c r="A88" i="572"/>
  <c r="E87" i="572"/>
  <c r="D87" i="572"/>
  <c r="B87" i="572"/>
  <c r="A87" i="572"/>
  <c r="A85" i="572"/>
  <c r="B84" i="572"/>
  <c r="A84" i="572"/>
  <c r="E83" i="572"/>
  <c r="D83" i="572"/>
  <c r="B83" i="572"/>
  <c r="A83" i="572"/>
  <c r="A81" i="572"/>
  <c r="B80" i="572"/>
  <c r="A80" i="572"/>
  <c r="B79" i="572"/>
  <c r="A79" i="572"/>
  <c r="B78" i="572"/>
  <c r="A78" i="572"/>
  <c r="B77" i="572"/>
  <c r="A77" i="572"/>
  <c r="B76" i="572"/>
  <c r="A76" i="572"/>
  <c r="B75" i="572"/>
  <c r="A75" i="572"/>
  <c r="E74" i="572"/>
  <c r="D74" i="572"/>
  <c r="B74" i="572"/>
  <c r="A74" i="572"/>
  <c r="A72" i="572"/>
  <c r="A70" i="572"/>
  <c r="B69" i="572"/>
  <c r="A69" i="572"/>
  <c r="B68" i="572"/>
  <c r="A68" i="572"/>
  <c r="B67" i="572"/>
  <c r="A67" i="572"/>
  <c r="B66" i="572"/>
  <c r="A66" i="572"/>
  <c r="B65" i="572"/>
  <c r="A65" i="572"/>
  <c r="B64" i="572"/>
  <c r="A64" i="572"/>
  <c r="B63" i="572"/>
  <c r="A63" i="572"/>
  <c r="E62" i="572"/>
  <c r="D62" i="572"/>
  <c r="B62" i="572"/>
  <c r="A62" i="572"/>
  <c r="A60" i="572"/>
  <c r="A58" i="572"/>
  <c r="B57" i="572"/>
  <c r="A57" i="572"/>
  <c r="B56" i="572"/>
  <c r="A56" i="572"/>
  <c r="B55" i="572"/>
  <c r="A55" i="572"/>
  <c r="E54" i="572"/>
  <c r="B54" i="572"/>
  <c r="A54" i="572"/>
  <c r="A52" i="572"/>
  <c r="B51" i="572"/>
  <c r="A51" i="572"/>
  <c r="B50" i="572"/>
  <c r="A50" i="572"/>
  <c r="B49" i="572"/>
  <c r="A49" i="572"/>
  <c r="B48" i="572"/>
  <c r="A48" i="572"/>
  <c r="B47" i="572"/>
  <c r="A47" i="572"/>
  <c r="B46" i="572"/>
  <c r="A46" i="572"/>
  <c r="B45" i="572"/>
  <c r="A45" i="572"/>
  <c r="B44" i="572"/>
  <c r="A44" i="572"/>
  <c r="E43" i="572"/>
  <c r="D43" i="572"/>
  <c r="B43" i="572"/>
  <c r="A43" i="572"/>
  <c r="A41" i="572"/>
  <c r="B40" i="572"/>
  <c r="A40" i="572"/>
  <c r="B39" i="572"/>
  <c r="B38" i="572"/>
  <c r="A38" i="572"/>
  <c r="B37" i="572"/>
  <c r="A37" i="572"/>
  <c r="E36" i="572"/>
  <c r="D36" i="572"/>
  <c r="B36" i="572"/>
  <c r="A36" i="572"/>
  <c r="A34" i="572"/>
  <c r="D33" i="572"/>
  <c r="B33" i="572"/>
  <c r="A33" i="572"/>
  <c r="D32" i="572"/>
  <c r="B32" i="572"/>
  <c r="A32" i="572"/>
  <c r="D31" i="572"/>
  <c r="B31" i="572"/>
  <c r="A31" i="572"/>
  <c r="D30" i="572"/>
  <c r="B30" i="572"/>
  <c r="A30" i="572"/>
  <c r="D29" i="572"/>
  <c r="B29" i="572"/>
  <c r="A29" i="572"/>
  <c r="D28" i="572"/>
  <c r="B28" i="572"/>
  <c r="A28" i="572"/>
  <c r="D27" i="572"/>
  <c r="B27" i="572"/>
  <c r="A27" i="572"/>
  <c r="D26" i="572"/>
  <c r="B26" i="572"/>
  <c r="A26" i="572"/>
  <c r="E25" i="572"/>
  <c r="D25" i="572"/>
  <c r="B25" i="572"/>
  <c r="A25" i="572"/>
  <c r="A23" i="572"/>
  <c r="A21" i="572"/>
  <c r="B20" i="572"/>
  <c r="A20" i="572"/>
  <c r="B19" i="572"/>
  <c r="A19" i="572"/>
  <c r="B18" i="572"/>
  <c r="A18" i="572"/>
  <c r="B17" i="572"/>
  <c r="A17" i="572"/>
  <c r="B16" i="572"/>
  <c r="A16" i="572"/>
  <c r="B15" i="572"/>
  <c r="A15" i="572"/>
  <c r="B14" i="572"/>
  <c r="A14" i="572"/>
  <c r="B13" i="572"/>
  <c r="A13" i="572"/>
  <c r="E12" i="572"/>
  <c r="D12" i="572"/>
  <c r="B12" i="572"/>
  <c r="A12" i="572"/>
  <c r="A10" i="572"/>
  <c r="B8" i="572"/>
  <c r="A8" i="572"/>
  <c r="B7" i="572"/>
  <c r="A7" i="572"/>
  <c r="E88" i="572"/>
  <c r="E89" i="572" s="1"/>
  <c r="E94" i="572" s="1"/>
  <c r="B6" i="572"/>
  <c r="A6" i="572"/>
  <c r="E5" i="572"/>
  <c r="B5" i="572"/>
  <c r="A5" i="572"/>
  <c r="B4" i="572"/>
  <c r="A4" i="572"/>
  <c r="A3" i="572"/>
  <c r="A1" i="572"/>
  <c r="A140" i="571"/>
  <c r="A139" i="571"/>
  <c r="A138" i="571"/>
  <c r="A137" i="571"/>
  <c r="B136" i="571"/>
  <c r="A136" i="571"/>
  <c r="A135" i="571"/>
  <c r="A134" i="571"/>
  <c r="A133" i="571"/>
  <c r="A132" i="571"/>
  <c r="A131" i="571"/>
  <c r="E130" i="571"/>
  <c r="A130" i="571"/>
  <c r="A128" i="571"/>
  <c r="A126" i="571"/>
  <c r="A125" i="571"/>
  <c r="B124" i="571"/>
  <c r="A124" i="571"/>
  <c r="C123" i="571"/>
  <c r="B123" i="571"/>
  <c r="A123" i="571"/>
  <c r="C122" i="571"/>
  <c r="B122" i="571"/>
  <c r="A122" i="571"/>
  <c r="D121" i="571"/>
  <c r="C121" i="571"/>
  <c r="B121" i="571"/>
  <c r="A121" i="571"/>
  <c r="B120" i="571"/>
  <c r="A120" i="571"/>
  <c r="B119" i="571"/>
  <c r="A119" i="571"/>
  <c r="E118" i="571"/>
  <c r="C118" i="571"/>
  <c r="B118" i="571"/>
  <c r="A118" i="571"/>
  <c r="A116" i="571"/>
  <c r="A114" i="571"/>
  <c r="B113" i="571"/>
  <c r="A113" i="571"/>
  <c r="B112" i="571"/>
  <c r="A112" i="571"/>
  <c r="B111" i="571"/>
  <c r="A111" i="571"/>
  <c r="B110" i="571"/>
  <c r="A110" i="571"/>
  <c r="B109" i="571"/>
  <c r="A109" i="571"/>
  <c r="E108" i="571"/>
  <c r="D108" i="571"/>
  <c r="B108" i="571"/>
  <c r="A108" i="571"/>
  <c r="A106" i="571"/>
  <c r="A104" i="571"/>
  <c r="B103" i="571"/>
  <c r="A103" i="571"/>
  <c r="B102" i="571"/>
  <c r="A102" i="571"/>
  <c r="B101" i="571"/>
  <c r="A101" i="571"/>
  <c r="E100" i="571"/>
  <c r="D100" i="571"/>
  <c r="B100" i="571"/>
  <c r="A100" i="571"/>
  <c r="A98" i="571"/>
  <c r="D97" i="571"/>
  <c r="B97" i="571"/>
  <c r="A97" i="571"/>
  <c r="E96" i="571"/>
  <c r="D96" i="571"/>
  <c r="B96" i="571"/>
  <c r="A96" i="571"/>
  <c r="E94" i="571"/>
  <c r="E102" i="571" s="1"/>
  <c r="A94" i="571"/>
  <c r="D93" i="571"/>
  <c r="B93" i="571"/>
  <c r="A93" i="571"/>
  <c r="E92" i="571"/>
  <c r="D92" i="571"/>
  <c r="B92" i="571"/>
  <c r="A92" i="571"/>
  <c r="A90" i="571"/>
  <c r="B89" i="571"/>
  <c r="A89" i="571"/>
  <c r="B88" i="571"/>
  <c r="A88" i="571"/>
  <c r="B87" i="571"/>
  <c r="A87" i="571"/>
  <c r="B86" i="571"/>
  <c r="A86" i="571"/>
  <c r="B85" i="571"/>
  <c r="A85" i="571"/>
  <c r="B84" i="571"/>
  <c r="A84" i="571"/>
  <c r="E83" i="571"/>
  <c r="D83" i="571"/>
  <c r="B83" i="571"/>
  <c r="A83" i="571"/>
  <c r="A81" i="571"/>
  <c r="A79" i="571"/>
  <c r="B78" i="571"/>
  <c r="A78" i="571"/>
  <c r="B77" i="571"/>
  <c r="A77" i="571"/>
  <c r="B76" i="571"/>
  <c r="A76" i="571"/>
  <c r="B75" i="571"/>
  <c r="A75" i="571"/>
  <c r="B74" i="571"/>
  <c r="A74" i="571"/>
  <c r="B73" i="571"/>
  <c r="A73" i="571"/>
  <c r="B72" i="571"/>
  <c r="A72" i="571"/>
  <c r="E71" i="571"/>
  <c r="D71" i="571"/>
  <c r="B71" i="571"/>
  <c r="A71" i="571"/>
  <c r="A69" i="571"/>
  <c r="A67" i="571"/>
  <c r="B66" i="571"/>
  <c r="A66" i="571"/>
  <c r="B65" i="571"/>
  <c r="A65" i="571"/>
  <c r="B64" i="571"/>
  <c r="A64" i="571"/>
  <c r="E63" i="571"/>
  <c r="B63" i="571"/>
  <c r="A63" i="571"/>
  <c r="A61" i="571"/>
  <c r="B60" i="571"/>
  <c r="A60" i="571"/>
  <c r="D59" i="571"/>
  <c r="B59" i="571"/>
  <c r="A59" i="571"/>
  <c r="B58" i="571"/>
  <c r="A58" i="571"/>
  <c r="B57" i="571"/>
  <c r="A57" i="571"/>
  <c r="B56" i="571"/>
  <c r="A56" i="571"/>
  <c r="B55" i="571"/>
  <c r="A55" i="571"/>
  <c r="B54" i="571"/>
  <c r="A54" i="571"/>
  <c r="B53" i="571"/>
  <c r="A53" i="571"/>
  <c r="E52" i="571"/>
  <c r="D52" i="571"/>
  <c r="B52" i="571"/>
  <c r="A52" i="571"/>
  <c r="A50" i="571"/>
  <c r="B49" i="571"/>
  <c r="A49" i="571"/>
  <c r="B48" i="571"/>
  <c r="B47" i="571"/>
  <c r="A47" i="571"/>
  <c r="B46" i="571"/>
  <c r="A46" i="571"/>
  <c r="E45" i="571"/>
  <c r="D45" i="571"/>
  <c r="B45" i="571"/>
  <c r="A45" i="571"/>
  <c r="A43" i="571"/>
  <c r="D42" i="571"/>
  <c r="B42" i="571"/>
  <c r="A42" i="571"/>
  <c r="D41" i="571"/>
  <c r="B41" i="571"/>
  <c r="A41" i="571"/>
  <c r="D40" i="571"/>
  <c r="B40" i="571"/>
  <c r="A40" i="571"/>
  <c r="D39" i="571"/>
  <c r="B39" i="571"/>
  <c r="A39" i="571"/>
  <c r="D38" i="571"/>
  <c r="B38" i="571"/>
  <c r="A38" i="571"/>
  <c r="D37" i="571"/>
  <c r="B37" i="571"/>
  <c r="A37" i="571"/>
  <c r="D36" i="571"/>
  <c r="B36" i="571"/>
  <c r="A36" i="571"/>
  <c r="D35" i="571"/>
  <c r="B35" i="571"/>
  <c r="A35" i="571"/>
  <c r="E34" i="571"/>
  <c r="D34" i="571"/>
  <c r="B34" i="571"/>
  <c r="A34" i="571"/>
  <c r="A32" i="571"/>
  <c r="A30" i="571"/>
  <c r="D29" i="571"/>
  <c r="H29" i="571" s="1"/>
  <c r="B29" i="571"/>
  <c r="A29" i="571"/>
  <c r="D28" i="571"/>
  <c r="B28" i="571"/>
  <c r="A28" i="571"/>
  <c r="D27" i="571"/>
  <c r="H27" i="571" s="1"/>
  <c r="B27" i="571"/>
  <c r="A27" i="571"/>
  <c r="H26" i="571"/>
  <c r="E26" i="571"/>
  <c r="B26" i="571"/>
  <c r="A26" i="571"/>
  <c r="B25" i="571"/>
  <c r="A25" i="571"/>
  <c r="B24" i="571"/>
  <c r="A24" i="571"/>
  <c r="D23" i="571"/>
  <c r="B23" i="571"/>
  <c r="A23" i="571"/>
  <c r="E22" i="571"/>
  <c r="D22" i="571"/>
  <c r="B20" i="571"/>
  <c r="G17" i="571"/>
  <c r="G13" i="571"/>
  <c r="B12" i="571"/>
  <c r="A12" i="571"/>
  <c r="A10" i="571"/>
  <c r="B8" i="571"/>
  <c r="A8" i="571"/>
  <c r="B7" i="571"/>
  <c r="A7" i="571"/>
  <c r="B6" i="571"/>
  <c r="A6" i="571"/>
  <c r="E5" i="571"/>
  <c r="B5" i="571"/>
  <c r="A5" i="571"/>
  <c r="B4" i="571"/>
  <c r="A4" i="571"/>
  <c r="A3" i="571"/>
  <c r="A1" i="571"/>
  <c r="A131" i="570"/>
  <c r="A130" i="570"/>
  <c r="A129" i="570"/>
  <c r="A128" i="570"/>
  <c r="B127" i="570"/>
  <c r="A127" i="570"/>
  <c r="A126" i="570"/>
  <c r="A125" i="570"/>
  <c r="A124" i="570"/>
  <c r="A123" i="570"/>
  <c r="A122" i="570"/>
  <c r="E121" i="570"/>
  <c r="A121" i="570"/>
  <c r="A119" i="570"/>
  <c r="A117" i="570"/>
  <c r="A116" i="570"/>
  <c r="B115" i="570"/>
  <c r="A115" i="570"/>
  <c r="C114" i="570"/>
  <c r="B114" i="570"/>
  <c r="A114" i="570"/>
  <c r="C113" i="570"/>
  <c r="B113" i="570"/>
  <c r="A113" i="570"/>
  <c r="D112" i="570"/>
  <c r="C112" i="570"/>
  <c r="B112" i="570"/>
  <c r="A112" i="570"/>
  <c r="B111" i="570"/>
  <c r="A111" i="570"/>
  <c r="B110" i="570"/>
  <c r="A110" i="570"/>
  <c r="C109" i="570"/>
  <c r="B109" i="570"/>
  <c r="A109" i="570"/>
  <c r="A107" i="570"/>
  <c r="A105" i="570"/>
  <c r="E104" i="570"/>
  <c r="B104" i="570"/>
  <c r="A104" i="570"/>
  <c r="D103" i="570"/>
  <c r="E103" i="570" s="1"/>
  <c r="B103" i="570"/>
  <c r="A103" i="570"/>
  <c r="D102" i="570"/>
  <c r="E102" i="570" s="1"/>
  <c r="B102" i="570"/>
  <c r="A102" i="570"/>
  <c r="D101" i="570"/>
  <c r="E101" i="570" s="1"/>
  <c r="B101" i="570"/>
  <c r="A101" i="570"/>
  <c r="B100" i="570"/>
  <c r="A100" i="570"/>
  <c r="E99" i="570"/>
  <c r="D99" i="570"/>
  <c r="B99" i="570"/>
  <c r="A99" i="570"/>
  <c r="A97" i="570"/>
  <c r="A95" i="570"/>
  <c r="B94" i="570"/>
  <c r="A94" i="570"/>
  <c r="B93" i="570"/>
  <c r="A93" i="570"/>
  <c r="B92" i="570"/>
  <c r="A92" i="570"/>
  <c r="E91" i="570"/>
  <c r="D91" i="570"/>
  <c r="B91" i="570"/>
  <c r="A91" i="570"/>
  <c r="A89" i="570"/>
  <c r="D88" i="570"/>
  <c r="B88" i="570"/>
  <c r="A88" i="570"/>
  <c r="E87" i="570"/>
  <c r="D87" i="570"/>
  <c r="B87" i="570"/>
  <c r="A87" i="570"/>
  <c r="A85" i="570"/>
  <c r="B84" i="570"/>
  <c r="A84" i="570"/>
  <c r="E83" i="570"/>
  <c r="D83" i="570"/>
  <c r="B83" i="570"/>
  <c r="A83" i="570"/>
  <c r="A81" i="570"/>
  <c r="B80" i="570"/>
  <c r="A80" i="570"/>
  <c r="B79" i="570"/>
  <c r="A79" i="570"/>
  <c r="B78" i="570"/>
  <c r="A78" i="570"/>
  <c r="B77" i="570"/>
  <c r="A77" i="570"/>
  <c r="B76" i="570"/>
  <c r="A76" i="570"/>
  <c r="B75" i="570"/>
  <c r="A75" i="570"/>
  <c r="E74" i="570"/>
  <c r="D74" i="570"/>
  <c r="B74" i="570"/>
  <c r="A74" i="570"/>
  <c r="A72" i="570"/>
  <c r="A70" i="570"/>
  <c r="B69" i="570"/>
  <c r="A69" i="570"/>
  <c r="B68" i="570"/>
  <c r="A68" i="570"/>
  <c r="B67" i="570"/>
  <c r="A67" i="570"/>
  <c r="B66" i="570"/>
  <c r="A66" i="570"/>
  <c r="B65" i="570"/>
  <c r="A65" i="570"/>
  <c r="B64" i="570"/>
  <c r="A64" i="570"/>
  <c r="B63" i="570"/>
  <c r="A63" i="570"/>
  <c r="E62" i="570"/>
  <c r="D62" i="570"/>
  <c r="B62" i="570"/>
  <c r="A62" i="570"/>
  <c r="A60" i="570"/>
  <c r="A58" i="570"/>
  <c r="B57" i="570"/>
  <c r="A57" i="570"/>
  <c r="B56" i="570"/>
  <c r="A56" i="570"/>
  <c r="B55" i="570"/>
  <c r="A55" i="570"/>
  <c r="E54" i="570"/>
  <c r="B54" i="570"/>
  <c r="A54" i="570"/>
  <c r="A52" i="570"/>
  <c r="B51" i="570"/>
  <c r="A51" i="570"/>
  <c r="B50" i="570"/>
  <c r="A50" i="570"/>
  <c r="B49" i="570"/>
  <c r="A49" i="570"/>
  <c r="B48" i="570"/>
  <c r="A48" i="570"/>
  <c r="B47" i="570"/>
  <c r="A47" i="570"/>
  <c r="B46" i="570"/>
  <c r="A46" i="570"/>
  <c r="B45" i="570"/>
  <c r="A45" i="570"/>
  <c r="B44" i="570"/>
  <c r="A44" i="570"/>
  <c r="E43" i="570"/>
  <c r="D43" i="570"/>
  <c r="B43" i="570"/>
  <c r="A43" i="570"/>
  <c r="A41" i="570"/>
  <c r="B40" i="570"/>
  <c r="A40" i="570"/>
  <c r="B39" i="570"/>
  <c r="B38" i="570"/>
  <c r="A38" i="570"/>
  <c r="B37" i="570"/>
  <c r="A37" i="570"/>
  <c r="E36" i="570"/>
  <c r="D36" i="570"/>
  <c r="B36" i="570"/>
  <c r="A36" i="570"/>
  <c r="A34" i="570"/>
  <c r="D33" i="570"/>
  <c r="B33" i="570"/>
  <c r="A33" i="570"/>
  <c r="D32" i="570"/>
  <c r="B32" i="570"/>
  <c r="A32" i="570"/>
  <c r="D31" i="570"/>
  <c r="B31" i="570"/>
  <c r="A31" i="570"/>
  <c r="D30" i="570"/>
  <c r="B30" i="570"/>
  <c r="A30" i="570"/>
  <c r="D29" i="570"/>
  <c r="B29" i="570"/>
  <c r="A29" i="570"/>
  <c r="D28" i="570"/>
  <c r="B28" i="570"/>
  <c r="A28" i="570"/>
  <c r="D27" i="570"/>
  <c r="B27" i="570"/>
  <c r="A27" i="570"/>
  <c r="D26" i="570"/>
  <c r="B26" i="570"/>
  <c r="A26" i="570"/>
  <c r="E25" i="570"/>
  <c r="D25" i="570"/>
  <c r="B25" i="570"/>
  <c r="A25" i="570"/>
  <c r="A23" i="570"/>
  <c r="A21" i="570"/>
  <c r="B20" i="570"/>
  <c r="A20" i="570"/>
  <c r="B19" i="570"/>
  <c r="A19" i="570"/>
  <c r="B18" i="570"/>
  <c r="A18" i="570"/>
  <c r="B17" i="570"/>
  <c r="A17" i="570"/>
  <c r="B16" i="570"/>
  <c r="A16" i="570"/>
  <c r="B15" i="570"/>
  <c r="A15" i="570"/>
  <c r="B14" i="570"/>
  <c r="A14" i="570"/>
  <c r="B13" i="570"/>
  <c r="A13" i="570"/>
  <c r="E12" i="570"/>
  <c r="D12" i="570"/>
  <c r="B12" i="570"/>
  <c r="A12" i="570"/>
  <c r="A10" i="570"/>
  <c r="B8" i="570"/>
  <c r="A8" i="570"/>
  <c r="B7" i="570"/>
  <c r="A7" i="570"/>
  <c r="E88" i="570"/>
  <c r="E89" i="570" s="1"/>
  <c r="E94" i="570" s="1"/>
  <c r="B6" i="570"/>
  <c r="A6" i="570"/>
  <c r="E5" i="570"/>
  <c r="B5" i="570"/>
  <c r="A5" i="570"/>
  <c r="B4" i="570"/>
  <c r="A4" i="570"/>
  <c r="A3" i="570"/>
  <c r="A1" i="570"/>
  <c r="A140" i="569"/>
  <c r="A139" i="569"/>
  <c r="A138" i="569"/>
  <c r="A137" i="569"/>
  <c r="B136" i="569"/>
  <c r="A136" i="569"/>
  <c r="A135" i="569"/>
  <c r="A134" i="569"/>
  <c r="A133" i="569"/>
  <c r="A132" i="569"/>
  <c r="A131" i="569"/>
  <c r="E130" i="569"/>
  <c r="A130" i="569"/>
  <c r="A128" i="569"/>
  <c r="A126" i="569"/>
  <c r="A125" i="569"/>
  <c r="B124" i="569"/>
  <c r="A124" i="569"/>
  <c r="C123" i="569"/>
  <c r="B123" i="569"/>
  <c r="A123" i="569"/>
  <c r="C122" i="569"/>
  <c r="B122" i="569"/>
  <c r="A122" i="569"/>
  <c r="D121" i="569"/>
  <c r="C121" i="569"/>
  <c r="B121" i="569"/>
  <c r="A121" i="569"/>
  <c r="B120" i="569"/>
  <c r="A120" i="569"/>
  <c r="B119" i="569"/>
  <c r="A119" i="569"/>
  <c r="E118" i="569"/>
  <c r="C118" i="569"/>
  <c r="B118" i="569"/>
  <c r="A118" i="569"/>
  <c r="A116" i="569"/>
  <c r="A114" i="569"/>
  <c r="B113" i="569"/>
  <c r="A113" i="569"/>
  <c r="B112" i="569"/>
  <c r="A112" i="569"/>
  <c r="B111" i="569"/>
  <c r="A111" i="569"/>
  <c r="B110" i="569"/>
  <c r="A110" i="569"/>
  <c r="B109" i="569"/>
  <c r="A109" i="569"/>
  <c r="E108" i="569"/>
  <c r="D108" i="569"/>
  <c r="B108" i="569"/>
  <c r="A108" i="569"/>
  <c r="A106" i="569"/>
  <c r="A104" i="569"/>
  <c r="B103" i="569"/>
  <c r="A103" i="569"/>
  <c r="B102" i="569"/>
  <c r="A102" i="569"/>
  <c r="B101" i="569"/>
  <c r="A101" i="569"/>
  <c r="E100" i="569"/>
  <c r="D100" i="569"/>
  <c r="B100" i="569"/>
  <c r="A100" i="569"/>
  <c r="A98" i="569"/>
  <c r="D97" i="569"/>
  <c r="B97" i="569"/>
  <c r="A97" i="569"/>
  <c r="E96" i="569"/>
  <c r="D96" i="569"/>
  <c r="B96" i="569"/>
  <c r="A96" i="569"/>
  <c r="E94" i="569"/>
  <c r="E102" i="569" s="1"/>
  <c r="A94" i="569"/>
  <c r="D93" i="569"/>
  <c r="B93" i="569"/>
  <c r="A93" i="569"/>
  <c r="E92" i="569"/>
  <c r="D92" i="569"/>
  <c r="B92" i="569"/>
  <c r="A92" i="569"/>
  <c r="A90" i="569"/>
  <c r="B89" i="569"/>
  <c r="A89" i="569"/>
  <c r="B88" i="569"/>
  <c r="A88" i="569"/>
  <c r="B87" i="569"/>
  <c r="A87" i="569"/>
  <c r="B86" i="569"/>
  <c r="A86" i="569"/>
  <c r="B85" i="569"/>
  <c r="A85" i="569"/>
  <c r="B84" i="569"/>
  <c r="A84" i="569"/>
  <c r="E83" i="569"/>
  <c r="D83" i="569"/>
  <c r="B83" i="569"/>
  <c r="A83" i="569"/>
  <c r="A81" i="569"/>
  <c r="A79" i="569"/>
  <c r="B78" i="569"/>
  <c r="A78" i="569"/>
  <c r="B77" i="569"/>
  <c r="A77" i="569"/>
  <c r="B76" i="569"/>
  <c r="A76" i="569"/>
  <c r="B75" i="569"/>
  <c r="A75" i="569"/>
  <c r="B74" i="569"/>
  <c r="A74" i="569"/>
  <c r="B73" i="569"/>
  <c r="A73" i="569"/>
  <c r="B72" i="569"/>
  <c r="A72" i="569"/>
  <c r="E71" i="569"/>
  <c r="D71" i="569"/>
  <c r="B71" i="569"/>
  <c r="A71" i="569"/>
  <c r="A69" i="569"/>
  <c r="A67" i="569"/>
  <c r="B66" i="569"/>
  <c r="A66" i="569"/>
  <c r="B65" i="569"/>
  <c r="A65" i="569"/>
  <c r="B64" i="569"/>
  <c r="A64" i="569"/>
  <c r="E63" i="569"/>
  <c r="B63" i="569"/>
  <c r="A63" i="569"/>
  <c r="A61" i="569"/>
  <c r="B60" i="569"/>
  <c r="A60" i="569"/>
  <c r="D59" i="569"/>
  <c r="B59" i="569"/>
  <c r="A59" i="569"/>
  <c r="B58" i="569"/>
  <c r="A58" i="569"/>
  <c r="B57" i="569"/>
  <c r="A57" i="569"/>
  <c r="B56" i="569"/>
  <c r="A56" i="569"/>
  <c r="B55" i="569"/>
  <c r="A55" i="569"/>
  <c r="B54" i="569"/>
  <c r="A54" i="569"/>
  <c r="B53" i="569"/>
  <c r="A53" i="569"/>
  <c r="E52" i="569"/>
  <c r="D52" i="569"/>
  <c r="B52" i="569"/>
  <c r="A52" i="569"/>
  <c r="A50" i="569"/>
  <c r="B49" i="569"/>
  <c r="A49" i="569"/>
  <c r="B48" i="569"/>
  <c r="B47" i="569"/>
  <c r="A47" i="569"/>
  <c r="B46" i="569"/>
  <c r="A46" i="569"/>
  <c r="E45" i="569"/>
  <c r="D45" i="569"/>
  <c r="B45" i="569"/>
  <c r="A45" i="569"/>
  <c r="A43" i="569"/>
  <c r="D42" i="569"/>
  <c r="B42" i="569"/>
  <c r="A42" i="569"/>
  <c r="D41" i="569"/>
  <c r="B41" i="569"/>
  <c r="A41" i="569"/>
  <c r="D40" i="569"/>
  <c r="B40" i="569"/>
  <c r="A40" i="569"/>
  <c r="D39" i="569"/>
  <c r="B39" i="569"/>
  <c r="A39" i="569"/>
  <c r="D38" i="569"/>
  <c r="B38" i="569"/>
  <c r="A38" i="569"/>
  <c r="D37" i="569"/>
  <c r="B37" i="569"/>
  <c r="A37" i="569"/>
  <c r="D36" i="569"/>
  <c r="B36" i="569"/>
  <c r="A36" i="569"/>
  <c r="D35" i="569"/>
  <c r="B35" i="569"/>
  <c r="A35" i="569"/>
  <c r="E34" i="569"/>
  <c r="D34" i="569"/>
  <c r="B34" i="569"/>
  <c r="A34" i="569"/>
  <c r="A32" i="569"/>
  <c r="A30" i="569"/>
  <c r="D29" i="569"/>
  <c r="H29" i="569" s="1"/>
  <c r="B29" i="569"/>
  <c r="A29" i="569"/>
  <c r="D28" i="569"/>
  <c r="B28" i="569"/>
  <c r="A28" i="569"/>
  <c r="D27" i="569"/>
  <c r="H27" i="569" s="1"/>
  <c r="B27" i="569"/>
  <c r="A27" i="569"/>
  <c r="H26" i="569"/>
  <c r="E26" i="569"/>
  <c r="B26" i="569"/>
  <c r="A26" i="569"/>
  <c r="B25" i="569"/>
  <c r="A25" i="569"/>
  <c r="B24" i="569"/>
  <c r="A24" i="569"/>
  <c r="D23" i="569"/>
  <c r="B23" i="569"/>
  <c r="A23" i="569"/>
  <c r="E22" i="569"/>
  <c r="D22" i="569"/>
  <c r="B20" i="569"/>
  <c r="G17" i="569"/>
  <c r="G13" i="569"/>
  <c r="B12" i="569"/>
  <c r="A12" i="569"/>
  <c r="A10" i="569"/>
  <c r="B8" i="569"/>
  <c r="A8" i="569"/>
  <c r="B7" i="569"/>
  <c r="A7" i="569"/>
  <c r="B6" i="569"/>
  <c r="A6" i="569"/>
  <c r="E5" i="569"/>
  <c r="B5" i="569"/>
  <c r="A5" i="569"/>
  <c r="B4" i="569"/>
  <c r="A4" i="569"/>
  <c r="A3" i="569"/>
  <c r="A1" i="569"/>
  <c r="A131" i="568"/>
  <c r="A130" i="568"/>
  <c r="A129" i="568"/>
  <c r="A128" i="568"/>
  <c r="B127" i="568"/>
  <c r="A127" i="568"/>
  <c r="A126" i="568"/>
  <c r="A125" i="568"/>
  <c r="A124" i="568"/>
  <c r="A123" i="568"/>
  <c r="A122" i="568"/>
  <c r="E121" i="568"/>
  <c r="A121" i="568"/>
  <c r="A119" i="568"/>
  <c r="A117" i="568"/>
  <c r="A116" i="568"/>
  <c r="B115" i="568"/>
  <c r="A115" i="568"/>
  <c r="C114" i="568"/>
  <c r="B114" i="568"/>
  <c r="A114" i="568"/>
  <c r="C113" i="568"/>
  <c r="B113" i="568"/>
  <c r="A113" i="568"/>
  <c r="D112" i="568"/>
  <c r="C112" i="568"/>
  <c r="B112" i="568"/>
  <c r="A112" i="568"/>
  <c r="B111" i="568"/>
  <c r="A111" i="568"/>
  <c r="B110" i="568"/>
  <c r="A110" i="568"/>
  <c r="C109" i="568"/>
  <c r="B109" i="568"/>
  <c r="A109" i="568"/>
  <c r="A107" i="568"/>
  <c r="A105" i="568"/>
  <c r="E104" i="568"/>
  <c r="B104" i="568"/>
  <c r="A104" i="568"/>
  <c r="D103" i="568"/>
  <c r="E103" i="568" s="1"/>
  <c r="B103" i="568"/>
  <c r="A103" i="568"/>
  <c r="D102" i="568"/>
  <c r="E102" i="568" s="1"/>
  <c r="B102" i="568"/>
  <c r="A102" i="568"/>
  <c r="D101" i="568"/>
  <c r="E101" i="568" s="1"/>
  <c r="B101" i="568"/>
  <c r="A101" i="568"/>
  <c r="B100" i="568"/>
  <c r="A100" i="568"/>
  <c r="E99" i="568"/>
  <c r="D99" i="568"/>
  <c r="B99" i="568"/>
  <c r="A99" i="568"/>
  <c r="A97" i="568"/>
  <c r="A95" i="568"/>
  <c r="B94" i="568"/>
  <c r="A94" i="568"/>
  <c r="B93" i="568"/>
  <c r="A93" i="568"/>
  <c r="B92" i="568"/>
  <c r="A92" i="568"/>
  <c r="E91" i="568"/>
  <c r="D91" i="568"/>
  <c r="B91" i="568"/>
  <c r="A91" i="568"/>
  <c r="A89" i="568"/>
  <c r="D88" i="568"/>
  <c r="B88" i="568"/>
  <c r="A88" i="568"/>
  <c r="E87" i="568"/>
  <c r="D87" i="568"/>
  <c r="B87" i="568"/>
  <c r="A87" i="568"/>
  <c r="A85" i="568"/>
  <c r="B84" i="568"/>
  <c r="A84" i="568"/>
  <c r="E83" i="568"/>
  <c r="D83" i="568"/>
  <c r="B83" i="568"/>
  <c r="A83" i="568"/>
  <c r="A81" i="568"/>
  <c r="B80" i="568"/>
  <c r="A80" i="568"/>
  <c r="B79" i="568"/>
  <c r="A79" i="568"/>
  <c r="B78" i="568"/>
  <c r="A78" i="568"/>
  <c r="B77" i="568"/>
  <c r="A77" i="568"/>
  <c r="B76" i="568"/>
  <c r="A76" i="568"/>
  <c r="B75" i="568"/>
  <c r="A75" i="568"/>
  <c r="E74" i="568"/>
  <c r="D74" i="568"/>
  <c r="B74" i="568"/>
  <c r="A74" i="568"/>
  <c r="A72" i="568"/>
  <c r="A70" i="568"/>
  <c r="B69" i="568"/>
  <c r="A69" i="568"/>
  <c r="B68" i="568"/>
  <c r="A68" i="568"/>
  <c r="B67" i="568"/>
  <c r="A67" i="568"/>
  <c r="B66" i="568"/>
  <c r="A66" i="568"/>
  <c r="B65" i="568"/>
  <c r="A65" i="568"/>
  <c r="B64" i="568"/>
  <c r="A64" i="568"/>
  <c r="B63" i="568"/>
  <c r="A63" i="568"/>
  <c r="E62" i="568"/>
  <c r="D62" i="568"/>
  <c r="B62" i="568"/>
  <c r="A62" i="568"/>
  <c r="A60" i="568"/>
  <c r="A58" i="568"/>
  <c r="B57" i="568"/>
  <c r="A57" i="568"/>
  <c r="B56" i="568"/>
  <c r="A56" i="568"/>
  <c r="B55" i="568"/>
  <c r="A55" i="568"/>
  <c r="E54" i="568"/>
  <c r="B54" i="568"/>
  <c r="A54" i="568"/>
  <c r="A52" i="568"/>
  <c r="B51" i="568"/>
  <c r="A51" i="568"/>
  <c r="B50" i="568"/>
  <c r="A50" i="568"/>
  <c r="B49" i="568"/>
  <c r="A49" i="568"/>
  <c r="B48" i="568"/>
  <c r="A48" i="568"/>
  <c r="B47" i="568"/>
  <c r="A47" i="568"/>
  <c r="B46" i="568"/>
  <c r="A46" i="568"/>
  <c r="B45" i="568"/>
  <c r="A45" i="568"/>
  <c r="B44" i="568"/>
  <c r="A44" i="568"/>
  <c r="E43" i="568"/>
  <c r="D43" i="568"/>
  <c r="B43" i="568"/>
  <c r="A43" i="568"/>
  <c r="A41" i="568"/>
  <c r="B40" i="568"/>
  <c r="A40" i="568"/>
  <c r="B39" i="568"/>
  <c r="B38" i="568"/>
  <c r="A38" i="568"/>
  <c r="B37" i="568"/>
  <c r="A37" i="568"/>
  <c r="E36" i="568"/>
  <c r="D36" i="568"/>
  <c r="B36" i="568"/>
  <c r="A36" i="568"/>
  <c r="A34" i="568"/>
  <c r="D33" i="568"/>
  <c r="B33" i="568"/>
  <c r="A33" i="568"/>
  <c r="D32" i="568"/>
  <c r="B32" i="568"/>
  <c r="A32" i="568"/>
  <c r="D31" i="568"/>
  <c r="B31" i="568"/>
  <c r="A31" i="568"/>
  <c r="D30" i="568"/>
  <c r="B30" i="568"/>
  <c r="A30" i="568"/>
  <c r="D29" i="568"/>
  <c r="B29" i="568"/>
  <c r="A29" i="568"/>
  <c r="D28" i="568"/>
  <c r="B28" i="568"/>
  <c r="A28" i="568"/>
  <c r="D27" i="568"/>
  <c r="B27" i="568"/>
  <c r="A27" i="568"/>
  <c r="D26" i="568"/>
  <c r="B26" i="568"/>
  <c r="A26" i="568"/>
  <c r="E25" i="568"/>
  <c r="D25" i="568"/>
  <c r="B25" i="568"/>
  <c r="A25" i="568"/>
  <c r="A23" i="568"/>
  <c r="A21" i="568"/>
  <c r="B20" i="568"/>
  <c r="A20" i="568"/>
  <c r="B19" i="568"/>
  <c r="A19" i="568"/>
  <c r="B18" i="568"/>
  <c r="A18" i="568"/>
  <c r="B17" i="568"/>
  <c r="A17" i="568"/>
  <c r="B16" i="568"/>
  <c r="A16" i="568"/>
  <c r="B15" i="568"/>
  <c r="A15" i="568"/>
  <c r="B14" i="568"/>
  <c r="A14" i="568"/>
  <c r="B13" i="568"/>
  <c r="A13" i="568"/>
  <c r="E12" i="568"/>
  <c r="D12" i="568"/>
  <c r="B12" i="568"/>
  <c r="A12" i="568"/>
  <c r="A10" i="568"/>
  <c r="B8" i="568"/>
  <c r="A8" i="568"/>
  <c r="B7" i="568"/>
  <c r="A7" i="568"/>
  <c r="E88" i="568"/>
  <c r="E89" i="568" s="1"/>
  <c r="E94" i="568" s="1"/>
  <c r="B6" i="568"/>
  <c r="A6" i="568"/>
  <c r="E5" i="568"/>
  <c r="B5" i="568"/>
  <c r="A5" i="568"/>
  <c r="B4" i="568"/>
  <c r="A4" i="568"/>
  <c r="A3" i="568"/>
  <c r="A1" i="568"/>
  <c r="A140" i="567"/>
  <c r="A139" i="567"/>
  <c r="A138" i="567"/>
  <c r="A137" i="567"/>
  <c r="B136" i="567"/>
  <c r="A136" i="567"/>
  <c r="A135" i="567"/>
  <c r="A134" i="567"/>
  <c r="A133" i="567"/>
  <c r="A132" i="567"/>
  <c r="A131" i="567"/>
  <c r="E130" i="567"/>
  <c r="A130" i="567"/>
  <c r="A128" i="567"/>
  <c r="A126" i="567"/>
  <c r="A125" i="567"/>
  <c r="B124" i="567"/>
  <c r="A124" i="567"/>
  <c r="C123" i="567"/>
  <c r="B123" i="567"/>
  <c r="A123" i="567"/>
  <c r="C122" i="567"/>
  <c r="B122" i="567"/>
  <c r="A122" i="567"/>
  <c r="D121" i="567"/>
  <c r="C121" i="567"/>
  <c r="B121" i="567"/>
  <c r="A121" i="567"/>
  <c r="B120" i="567"/>
  <c r="A120" i="567"/>
  <c r="B119" i="567"/>
  <c r="A119" i="567"/>
  <c r="E118" i="567"/>
  <c r="C118" i="567"/>
  <c r="B118" i="567"/>
  <c r="A118" i="567"/>
  <c r="A116" i="567"/>
  <c r="A114" i="567"/>
  <c r="B113" i="567"/>
  <c r="A113" i="567"/>
  <c r="B112" i="567"/>
  <c r="A112" i="567"/>
  <c r="B111" i="567"/>
  <c r="A111" i="567"/>
  <c r="B110" i="567"/>
  <c r="A110" i="567"/>
  <c r="B109" i="567"/>
  <c r="A109" i="567"/>
  <c r="E108" i="567"/>
  <c r="D108" i="567"/>
  <c r="B108" i="567"/>
  <c r="A108" i="567"/>
  <c r="A106" i="567"/>
  <c r="A104" i="567"/>
  <c r="B103" i="567"/>
  <c r="A103" i="567"/>
  <c r="B102" i="567"/>
  <c r="A102" i="567"/>
  <c r="B101" i="567"/>
  <c r="A101" i="567"/>
  <c r="E100" i="567"/>
  <c r="D100" i="567"/>
  <c r="B100" i="567"/>
  <c r="A100" i="567"/>
  <c r="A98" i="567"/>
  <c r="D97" i="567"/>
  <c r="B97" i="567"/>
  <c r="A97" i="567"/>
  <c r="E96" i="567"/>
  <c r="D96" i="567"/>
  <c r="B96" i="567"/>
  <c r="A96" i="567"/>
  <c r="E94" i="567"/>
  <c r="E102" i="567" s="1"/>
  <c r="A94" i="567"/>
  <c r="D93" i="567"/>
  <c r="B93" i="567"/>
  <c r="A93" i="567"/>
  <c r="E92" i="567"/>
  <c r="D92" i="567"/>
  <c r="B92" i="567"/>
  <c r="A92" i="567"/>
  <c r="A90" i="567"/>
  <c r="B89" i="567"/>
  <c r="A89" i="567"/>
  <c r="B88" i="567"/>
  <c r="A88" i="567"/>
  <c r="B87" i="567"/>
  <c r="A87" i="567"/>
  <c r="B86" i="567"/>
  <c r="A86" i="567"/>
  <c r="B85" i="567"/>
  <c r="A85" i="567"/>
  <c r="B84" i="567"/>
  <c r="A84" i="567"/>
  <c r="E83" i="567"/>
  <c r="D83" i="567"/>
  <c r="B83" i="567"/>
  <c r="A83" i="567"/>
  <c r="A81" i="567"/>
  <c r="A79" i="567"/>
  <c r="B78" i="567"/>
  <c r="A78" i="567"/>
  <c r="B77" i="567"/>
  <c r="A77" i="567"/>
  <c r="B76" i="567"/>
  <c r="A76" i="567"/>
  <c r="B75" i="567"/>
  <c r="A75" i="567"/>
  <c r="B74" i="567"/>
  <c r="A74" i="567"/>
  <c r="B73" i="567"/>
  <c r="A73" i="567"/>
  <c r="B72" i="567"/>
  <c r="A72" i="567"/>
  <c r="E71" i="567"/>
  <c r="D71" i="567"/>
  <c r="B71" i="567"/>
  <c r="A71" i="567"/>
  <c r="A69" i="567"/>
  <c r="A67" i="567"/>
  <c r="B66" i="567"/>
  <c r="A66" i="567"/>
  <c r="B65" i="567"/>
  <c r="A65" i="567"/>
  <c r="B64" i="567"/>
  <c r="A64" i="567"/>
  <c r="E63" i="567"/>
  <c r="B63" i="567"/>
  <c r="A63" i="567"/>
  <c r="A61" i="567"/>
  <c r="B60" i="567"/>
  <c r="A60" i="567"/>
  <c r="D59" i="567"/>
  <c r="B59" i="567"/>
  <c r="A59" i="567"/>
  <c r="B58" i="567"/>
  <c r="A58" i="567"/>
  <c r="B57" i="567"/>
  <c r="A57" i="567"/>
  <c r="B56" i="567"/>
  <c r="A56" i="567"/>
  <c r="B55" i="567"/>
  <c r="A55" i="567"/>
  <c r="B54" i="567"/>
  <c r="A54" i="567"/>
  <c r="B53" i="567"/>
  <c r="A53" i="567"/>
  <c r="E52" i="567"/>
  <c r="D52" i="567"/>
  <c r="B52" i="567"/>
  <c r="A52" i="567"/>
  <c r="A50" i="567"/>
  <c r="B49" i="567"/>
  <c r="A49" i="567"/>
  <c r="B48" i="567"/>
  <c r="B47" i="567"/>
  <c r="A47" i="567"/>
  <c r="B46" i="567"/>
  <c r="A46" i="567"/>
  <c r="E45" i="567"/>
  <c r="D45" i="567"/>
  <c r="B45" i="567"/>
  <c r="A45" i="567"/>
  <c r="A43" i="567"/>
  <c r="D42" i="567"/>
  <c r="B42" i="567"/>
  <c r="A42" i="567"/>
  <c r="D41" i="567"/>
  <c r="B41" i="567"/>
  <c r="A41" i="567"/>
  <c r="D40" i="567"/>
  <c r="B40" i="567"/>
  <c r="A40" i="567"/>
  <c r="D39" i="567"/>
  <c r="B39" i="567"/>
  <c r="A39" i="567"/>
  <c r="D38" i="567"/>
  <c r="B38" i="567"/>
  <c r="A38" i="567"/>
  <c r="D37" i="567"/>
  <c r="B37" i="567"/>
  <c r="A37" i="567"/>
  <c r="D36" i="567"/>
  <c r="B36" i="567"/>
  <c r="A36" i="567"/>
  <c r="D35" i="567"/>
  <c r="B35" i="567"/>
  <c r="A35" i="567"/>
  <c r="E34" i="567"/>
  <c r="D34" i="567"/>
  <c r="B34" i="567"/>
  <c r="A34" i="567"/>
  <c r="A32" i="567"/>
  <c r="A30" i="567"/>
  <c r="D29" i="567"/>
  <c r="B29" i="567"/>
  <c r="A29" i="567"/>
  <c r="D28" i="567"/>
  <c r="H28" i="567" s="1"/>
  <c r="B28" i="567"/>
  <c r="A28" i="567"/>
  <c r="D27" i="567"/>
  <c r="H27" i="567" s="1"/>
  <c r="B27" i="567"/>
  <c r="A27" i="567"/>
  <c r="H26" i="567"/>
  <c r="E26" i="567"/>
  <c r="B26" i="567"/>
  <c r="A26" i="567"/>
  <c r="B25" i="567"/>
  <c r="A25" i="567"/>
  <c r="B24" i="567"/>
  <c r="A24" i="567"/>
  <c r="D23" i="567"/>
  <c r="H23" i="567" s="1"/>
  <c r="B23" i="567"/>
  <c r="A23" i="567"/>
  <c r="E22" i="567"/>
  <c r="D22" i="567"/>
  <c r="B20" i="567"/>
  <c r="G17" i="567"/>
  <c r="G13" i="567"/>
  <c r="B12" i="567"/>
  <c r="A12" i="567"/>
  <c r="A10" i="567"/>
  <c r="B8" i="567"/>
  <c r="A8" i="567"/>
  <c r="B7" i="567"/>
  <c r="A7" i="567"/>
  <c r="B6" i="567"/>
  <c r="A6" i="567"/>
  <c r="E5" i="567"/>
  <c r="B5" i="567"/>
  <c r="A5" i="567"/>
  <c r="D25" i="567"/>
  <c r="B4" i="567"/>
  <c r="A4" i="567"/>
  <c r="A3" i="567"/>
  <c r="A1" i="567"/>
  <c r="A131" i="566"/>
  <c r="A130" i="566"/>
  <c r="A129" i="566"/>
  <c r="A128" i="566"/>
  <c r="B127" i="566"/>
  <c r="A127" i="566"/>
  <c r="A126" i="566"/>
  <c r="A125" i="566"/>
  <c r="A124" i="566"/>
  <c r="A123" i="566"/>
  <c r="A122" i="566"/>
  <c r="E121" i="566"/>
  <c r="A121" i="566"/>
  <c r="A119" i="566"/>
  <c r="A117" i="566"/>
  <c r="A116" i="566"/>
  <c r="B115" i="566"/>
  <c r="A115" i="566"/>
  <c r="C114" i="566"/>
  <c r="B114" i="566"/>
  <c r="A114" i="566"/>
  <c r="C113" i="566"/>
  <c r="B113" i="566"/>
  <c r="A113" i="566"/>
  <c r="D112" i="566"/>
  <c r="C112" i="566"/>
  <c r="B112" i="566"/>
  <c r="A112" i="566"/>
  <c r="B111" i="566"/>
  <c r="A111" i="566"/>
  <c r="B110" i="566"/>
  <c r="A110" i="566"/>
  <c r="C109" i="566"/>
  <c r="B109" i="566"/>
  <c r="A109" i="566"/>
  <c r="A107" i="566"/>
  <c r="A105" i="566"/>
  <c r="E104" i="566"/>
  <c r="B104" i="566"/>
  <c r="A104" i="566"/>
  <c r="B103" i="566"/>
  <c r="A103" i="566"/>
  <c r="B102" i="566"/>
  <c r="A102" i="566"/>
  <c r="B101" i="566"/>
  <c r="A101" i="566"/>
  <c r="B100" i="566"/>
  <c r="A100" i="566"/>
  <c r="E99" i="566"/>
  <c r="D99" i="566"/>
  <c r="B99" i="566"/>
  <c r="A99" i="566"/>
  <c r="A97" i="566"/>
  <c r="A95" i="566"/>
  <c r="B94" i="566"/>
  <c r="A94" i="566"/>
  <c r="B93" i="566"/>
  <c r="A93" i="566"/>
  <c r="B92" i="566"/>
  <c r="A92" i="566"/>
  <c r="E91" i="566"/>
  <c r="D91" i="566"/>
  <c r="B91" i="566"/>
  <c r="A91" i="566"/>
  <c r="A89" i="566"/>
  <c r="D88" i="566"/>
  <c r="B88" i="566"/>
  <c r="A88" i="566"/>
  <c r="E87" i="566"/>
  <c r="D87" i="566"/>
  <c r="B87" i="566"/>
  <c r="A87" i="566"/>
  <c r="A85" i="566"/>
  <c r="B84" i="566"/>
  <c r="A84" i="566"/>
  <c r="E83" i="566"/>
  <c r="D83" i="566"/>
  <c r="B83" i="566"/>
  <c r="A83" i="566"/>
  <c r="A81" i="566"/>
  <c r="B80" i="566"/>
  <c r="A80" i="566"/>
  <c r="B79" i="566"/>
  <c r="A79" i="566"/>
  <c r="B78" i="566"/>
  <c r="A78" i="566"/>
  <c r="B77" i="566"/>
  <c r="A77" i="566"/>
  <c r="B76" i="566"/>
  <c r="A76" i="566"/>
  <c r="B75" i="566"/>
  <c r="A75" i="566"/>
  <c r="E74" i="566"/>
  <c r="D74" i="566"/>
  <c r="B74" i="566"/>
  <c r="A74" i="566"/>
  <c r="A72" i="566"/>
  <c r="A70" i="566"/>
  <c r="B69" i="566"/>
  <c r="A69" i="566"/>
  <c r="B68" i="566"/>
  <c r="A68" i="566"/>
  <c r="B67" i="566"/>
  <c r="A67" i="566"/>
  <c r="B66" i="566"/>
  <c r="A66" i="566"/>
  <c r="B65" i="566"/>
  <c r="A65" i="566"/>
  <c r="B64" i="566"/>
  <c r="A64" i="566"/>
  <c r="B63" i="566"/>
  <c r="A63" i="566"/>
  <c r="E62" i="566"/>
  <c r="D62" i="566"/>
  <c r="B62" i="566"/>
  <c r="A62" i="566"/>
  <c r="A60" i="566"/>
  <c r="A58" i="566"/>
  <c r="B57" i="566"/>
  <c r="A57" i="566"/>
  <c r="B56" i="566"/>
  <c r="A56" i="566"/>
  <c r="B55" i="566"/>
  <c r="A55" i="566"/>
  <c r="E54" i="566"/>
  <c r="B54" i="566"/>
  <c r="A54" i="566"/>
  <c r="A52" i="566"/>
  <c r="B51" i="566"/>
  <c r="A51" i="566"/>
  <c r="B50" i="566"/>
  <c r="A50" i="566"/>
  <c r="B49" i="566"/>
  <c r="A49" i="566"/>
  <c r="B48" i="566"/>
  <c r="A48" i="566"/>
  <c r="B47" i="566"/>
  <c r="A47" i="566"/>
  <c r="B46" i="566"/>
  <c r="A46" i="566"/>
  <c r="B45" i="566"/>
  <c r="A45" i="566"/>
  <c r="B44" i="566"/>
  <c r="A44" i="566"/>
  <c r="E43" i="566"/>
  <c r="D43" i="566"/>
  <c r="B43" i="566"/>
  <c r="A43" i="566"/>
  <c r="A41" i="566"/>
  <c r="B40" i="566"/>
  <c r="A40" i="566"/>
  <c r="B39" i="566"/>
  <c r="B38" i="566"/>
  <c r="A38" i="566"/>
  <c r="B37" i="566"/>
  <c r="A37" i="566"/>
  <c r="E36" i="566"/>
  <c r="D36" i="566"/>
  <c r="B36" i="566"/>
  <c r="A36" i="566"/>
  <c r="A34" i="566"/>
  <c r="D33" i="566"/>
  <c r="B33" i="566"/>
  <c r="A33" i="566"/>
  <c r="D32" i="566"/>
  <c r="B32" i="566"/>
  <c r="A32" i="566"/>
  <c r="D31" i="566"/>
  <c r="B31" i="566"/>
  <c r="A31" i="566"/>
  <c r="D30" i="566"/>
  <c r="B30" i="566"/>
  <c r="A30" i="566"/>
  <c r="D29" i="566"/>
  <c r="B29" i="566"/>
  <c r="A29" i="566"/>
  <c r="D28" i="566"/>
  <c r="B28" i="566"/>
  <c r="A28" i="566"/>
  <c r="D27" i="566"/>
  <c r="B27" i="566"/>
  <c r="A27" i="566"/>
  <c r="D26" i="566"/>
  <c r="B26" i="566"/>
  <c r="A26" i="566"/>
  <c r="E25" i="566"/>
  <c r="D25" i="566"/>
  <c r="B25" i="566"/>
  <c r="A25" i="566"/>
  <c r="A23" i="566"/>
  <c r="A21" i="566"/>
  <c r="B20" i="566"/>
  <c r="A20" i="566"/>
  <c r="B19" i="566"/>
  <c r="A19" i="566"/>
  <c r="B18" i="566"/>
  <c r="A18" i="566"/>
  <c r="B17" i="566"/>
  <c r="A17" i="566"/>
  <c r="B16" i="566"/>
  <c r="A16" i="566"/>
  <c r="B15" i="566"/>
  <c r="A15" i="566"/>
  <c r="B14" i="566"/>
  <c r="A14" i="566"/>
  <c r="B13" i="566"/>
  <c r="A13" i="566"/>
  <c r="E12" i="566"/>
  <c r="D12" i="566"/>
  <c r="B12" i="566"/>
  <c r="A12" i="566"/>
  <c r="A10" i="566"/>
  <c r="B8" i="566"/>
  <c r="A8" i="566"/>
  <c r="B7" i="566"/>
  <c r="A7" i="566"/>
  <c r="E88" i="566"/>
  <c r="E89" i="566" s="1"/>
  <c r="E94" i="566" s="1"/>
  <c r="B6" i="566"/>
  <c r="A6" i="566"/>
  <c r="E5" i="566"/>
  <c r="B5" i="566"/>
  <c r="A5" i="566"/>
  <c r="B4" i="566"/>
  <c r="A4" i="566"/>
  <c r="A3" i="566"/>
  <c r="A1" i="566"/>
  <c r="A140" i="565"/>
  <c r="A139" i="565"/>
  <c r="A138" i="565"/>
  <c r="A137" i="565"/>
  <c r="B136" i="565"/>
  <c r="A136" i="565"/>
  <c r="A135" i="565"/>
  <c r="A134" i="565"/>
  <c r="A133" i="565"/>
  <c r="A132" i="565"/>
  <c r="A131" i="565"/>
  <c r="E130" i="565"/>
  <c r="A130" i="565"/>
  <c r="A128" i="565"/>
  <c r="A126" i="565"/>
  <c r="A125" i="565"/>
  <c r="B124" i="565"/>
  <c r="A124" i="565"/>
  <c r="C123" i="565"/>
  <c r="B123" i="565"/>
  <c r="A123" i="565"/>
  <c r="C122" i="565"/>
  <c r="B122" i="565"/>
  <c r="A122" i="565"/>
  <c r="D121" i="565"/>
  <c r="C121" i="565"/>
  <c r="B121" i="565"/>
  <c r="A121" i="565"/>
  <c r="B120" i="565"/>
  <c r="A120" i="565"/>
  <c r="B119" i="565"/>
  <c r="A119" i="565"/>
  <c r="E118" i="565"/>
  <c r="C118" i="565"/>
  <c r="B118" i="565"/>
  <c r="A118" i="565"/>
  <c r="A116" i="565"/>
  <c r="A114" i="565"/>
  <c r="B113" i="565"/>
  <c r="A113" i="565"/>
  <c r="B112" i="565"/>
  <c r="A112" i="565"/>
  <c r="B111" i="565"/>
  <c r="A111" i="565"/>
  <c r="B110" i="565"/>
  <c r="A110" i="565"/>
  <c r="B109" i="565"/>
  <c r="A109" i="565"/>
  <c r="E108" i="565"/>
  <c r="D108" i="565"/>
  <c r="B108" i="565"/>
  <c r="A108" i="565"/>
  <c r="A106" i="565"/>
  <c r="A104" i="565"/>
  <c r="B103" i="565"/>
  <c r="A103" i="565"/>
  <c r="B102" i="565"/>
  <c r="A102" i="565"/>
  <c r="B101" i="565"/>
  <c r="A101" i="565"/>
  <c r="E100" i="565"/>
  <c r="D100" i="565"/>
  <c r="B100" i="565"/>
  <c r="A100" i="565"/>
  <c r="A98" i="565"/>
  <c r="D97" i="565"/>
  <c r="B97" i="565"/>
  <c r="A97" i="565"/>
  <c r="E96" i="565"/>
  <c r="D96" i="565"/>
  <c r="B96" i="565"/>
  <c r="A96" i="565"/>
  <c r="E94" i="565"/>
  <c r="E102" i="565" s="1"/>
  <c r="A94" i="565"/>
  <c r="D93" i="565"/>
  <c r="B93" i="565"/>
  <c r="A93" i="565"/>
  <c r="E92" i="565"/>
  <c r="D92" i="565"/>
  <c r="B92" i="565"/>
  <c r="A92" i="565"/>
  <c r="A90" i="565"/>
  <c r="B89" i="565"/>
  <c r="A89" i="565"/>
  <c r="B88" i="565"/>
  <c r="A88" i="565"/>
  <c r="B87" i="565"/>
  <c r="A87" i="565"/>
  <c r="B86" i="565"/>
  <c r="A86" i="565"/>
  <c r="B85" i="565"/>
  <c r="A85" i="565"/>
  <c r="B84" i="565"/>
  <c r="A84" i="565"/>
  <c r="E83" i="565"/>
  <c r="D83" i="565"/>
  <c r="B83" i="565"/>
  <c r="A83" i="565"/>
  <c r="A81" i="565"/>
  <c r="A79" i="565"/>
  <c r="B78" i="565"/>
  <c r="A78" i="565"/>
  <c r="B77" i="565"/>
  <c r="A77" i="565"/>
  <c r="B76" i="565"/>
  <c r="A76" i="565"/>
  <c r="B75" i="565"/>
  <c r="A75" i="565"/>
  <c r="B74" i="565"/>
  <c r="A74" i="565"/>
  <c r="B73" i="565"/>
  <c r="A73" i="565"/>
  <c r="B72" i="565"/>
  <c r="A72" i="565"/>
  <c r="E71" i="565"/>
  <c r="D71" i="565"/>
  <c r="B71" i="565"/>
  <c r="A71" i="565"/>
  <c r="A69" i="565"/>
  <c r="A67" i="565"/>
  <c r="B66" i="565"/>
  <c r="A66" i="565"/>
  <c r="B65" i="565"/>
  <c r="A65" i="565"/>
  <c r="B64" i="565"/>
  <c r="A64" i="565"/>
  <c r="E63" i="565"/>
  <c r="B63" i="565"/>
  <c r="A63" i="565"/>
  <c r="A61" i="565"/>
  <c r="B60" i="565"/>
  <c r="A60" i="565"/>
  <c r="D59" i="565"/>
  <c r="B59" i="565"/>
  <c r="A59" i="565"/>
  <c r="B58" i="565"/>
  <c r="A58" i="565"/>
  <c r="B57" i="565"/>
  <c r="A57" i="565"/>
  <c r="B56" i="565"/>
  <c r="A56" i="565"/>
  <c r="B55" i="565"/>
  <c r="A55" i="565"/>
  <c r="B54" i="565"/>
  <c r="A54" i="565"/>
  <c r="B53" i="565"/>
  <c r="A53" i="565"/>
  <c r="E52" i="565"/>
  <c r="D52" i="565"/>
  <c r="B52" i="565"/>
  <c r="A52" i="565"/>
  <c r="A50" i="565"/>
  <c r="B49" i="565"/>
  <c r="A49" i="565"/>
  <c r="B48" i="565"/>
  <c r="B47" i="565"/>
  <c r="A47" i="565"/>
  <c r="B46" i="565"/>
  <c r="A46" i="565"/>
  <c r="E45" i="565"/>
  <c r="D45" i="565"/>
  <c r="B45" i="565"/>
  <c r="A45" i="565"/>
  <c r="A43" i="565"/>
  <c r="D42" i="565"/>
  <c r="B42" i="565"/>
  <c r="A42" i="565"/>
  <c r="D41" i="565"/>
  <c r="B41" i="565"/>
  <c r="A41" i="565"/>
  <c r="D40" i="565"/>
  <c r="B40" i="565"/>
  <c r="A40" i="565"/>
  <c r="D39" i="565"/>
  <c r="B39" i="565"/>
  <c r="A39" i="565"/>
  <c r="D38" i="565"/>
  <c r="B38" i="565"/>
  <c r="A38" i="565"/>
  <c r="D37" i="565"/>
  <c r="B37" i="565"/>
  <c r="A37" i="565"/>
  <c r="D36" i="565"/>
  <c r="B36" i="565"/>
  <c r="A36" i="565"/>
  <c r="D35" i="565"/>
  <c r="B35" i="565"/>
  <c r="A35" i="565"/>
  <c r="E34" i="565"/>
  <c r="D34" i="565"/>
  <c r="B34" i="565"/>
  <c r="A34" i="565"/>
  <c r="A32" i="565"/>
  <c r="A30" i="565"/>
  <c r="D29" i="565"/>
  <c r="H29" i="565" s="1"/>
  <c r="B29" i="565"/>
  <c r="A29" i="565"/>
  <c r="D28" i="565"/>
  <c r="H28" i="565" s="1"/>
  <c r="B28" i="565"/>
  <c r="A28" i="565"/>
  <c r="D27" i="565"/>
  <c r="E27" i="565" s="1"/>
  <c r="B27" i="565"/>
  <c r="A27" i="565"/>
  <c r="H26" i="565"/>
  <c r="E26" i="565"/>
  <c r="B26" i="565"/>
  <c r="A26" i="565"/>
  <c r="B25" i="565"/>
  <c r="A25" i="565"/>
  <c r="B24" i="565"/>
  <c r="A24" i="565"/>
  <c r="D23" i="565"/>
  <c r="H23" i="565" s="1"/>
  <c r="B23" i="565"/>
  <c r="A23" i="565"/>
  <c r="E22" i="565"/>
  <c r="I22" i="565" s="1"/>
  <c r="D22" i="565"/>
  <c r="B20" i="565"/>
  <c r="G17" i="565"/>
  <c r="G13" i="565"/>
  <c r="B12" i="565"/>
  <c r="A12" i="565"/>
  <c r="A10" i="565"/>
  <c r="B8" i="565"/>
  <c r="A8" i="565"/>
  <c r="B7" i="565"/>
  <c r="A7" i="565"/>
  <c r="B6" i="565"/>
  <c r="A6" i="565"/>
  <c r="E5" i="565"/>
  <c r="B5" i="565"/>
  <c r="A5" i="565"/>
  <c r="B4" i="565"/>
  <c r="A4" i="565"/>
  <c r="A3" i="565"/>
  <c r="A1" i="565"/>
  <c r="A131" i="564"/>
  <c r="A130" i="564"/>
  <c r="A129" i="564"/>
  <c r="A128" i="564"/>
  <c r="B127" i="564"/>
  <c r="A127" i="564"/>
  <c r="A126" i="564"/>
  <c r="A125" i="564"/>
  <c r="A124" i="564"/>
  <c r="A123" i="564"/>
  <c r="A122" i="564"/>
  <c r="E121" i="564"/>
  <c r="A121" i="564"/>
  <c r="A119" i="564"/>
  <c r="A117" i="564"/>
  <c r="A116" i="564"/>
  <c r="B115" i="564"/>
  <c r="A115" i="564"/>
  <c r="C114" i="564"/>
  <c r="B114" i="564"/>
  <c r="A114" i="564"/>
  <c r="C113" i="564"/>
  <c r="B113" i="564"/>
  <c r="A113" i="564"/>
  <c r="D112" i="564"/>
  <c r="C112" i="564"/>
  <c r="B112" i="564"/>
  <c r="A112" i="564"/>
  <c r="B111" i="564"/>
  <c r="A111" i="564"/>
  <c r="B110" i="564"/>
  <c r="A110" i="564"/>
  <c r="C109" i="564"/>
  <c r="B109" i="564"/>
  <c r="A109" i="564"/>
  <c r="A107" i="564"/>
  <c r="A105" i="564"/>
  <c r="E104" i="564"/>
  <c r="B104" i="564"/>
  <c r="A104" i="564"/>
  <c r="D103" i="564"/>
  <c r="E103" i="564" s="1"/>
  <c r="B103" i="564"/>
  <c r="A103" i="564"/>
  <c r="D102" i="564"/>
  <c r="E102" i="564" s="1"/>
  <c r="B102" i="564"/>
  <c r="A102" i="564"/>
  <c r="D101" i="564"/>
  <c r="E101" i="564" s="1"/>
  <c r="B101" i="564"/>
  <c r="A101" i="564"/>
  <c r="B100" i="564"/>
  <c r="A100" i="564"/>
  <c r="E99" i="564"/>
  <c r="D99" i="564"/>
  <c r="B99" i="564"/>
  <c r="A99" i="564"/>
  <c r="A97" i="564"/>
  <c r="A95" i="564"/>
  <c r="B94" i="564"/>
  <c r="A94" i="564"/>
  <c r="B93" i="564"/>
  <c r="A93" i="564"/>
  <c r="B92" i="564"/>
  <c r="A92" i="564"/>
  <c r="E91" i="564"/>
  <c r="D91" i="564"/>
  <c r="B91" i="564"/>
  <c r="A91" i="564"/>
  <c r="A89" i="564"/>
  <c r="D88" i="564"/>
  <c r="B88" i="564"/>
  <c r="A88" i="564"/>
  <c r="E87" i="564"/>
  <c r="D87" i="564"/>
  <c r="B87" i="564"/>
  <c r="A87" i="564"/>
  <c r="A85" i="564"/>
  <c r="B84" i="564"/>
  <c r="A84" i="564"/>
  <c r="E83" i="564"/>
  <c r="D83" i="564"/>
  <c r="B83" i="564"/>
  <c r="A83" i="564"/>
  <c r="A81" i="564"/>
  <c r="B80" i="564"/>
  <c r="A80" i="564"/>
  <c r="B79" i="564"/>
  <c r="A79" i="564"/>
  <c r="B78" i="564"/>
  <c r="A78" i="564"/>
  <c r="B77" i="564"/>
  <c r="A77" i="564"/>
  <c r="B76" i="564"/>
  <c r="A76" i="564"/>
  <c r="B75" i="564"/>
  <c r="A75" i="564"/>
  <c r="E74" i="564"/>
  <c r="D74" i="564"/>
  <c r="B74" i="564"/>
  <c r="A74" i="564"/>
  <c r="A72" i="564"/>
  <c r="A70" i="564"/>
  <c r="B69" i="564"/>
  <c r="A69" i="564"/>
  <c r="B68" i="564"/>
  <c r="A68" i="564"/>
  <c r="B67" i="564"/>
  <c r="A67" i="564"/>
  <c r="B66" i="564"/>
  <c r="A66" i="564"/>
  <c r="B65" i="564"/>
  <c r="A65" i="564"/>
  <c r="B64" i="564"/>
  <c r="A64" i="564"/>
  <c r="B63" i="564"/>
  <c r="A63" i="564"/>
  <c r="E62" i="564"/>
  <c r="D62" i="564"/>
  <c r="B62" i="564"/>
  <c r="A62" i="564"/>
  <c r="A60" i="564"/>
  <c r="A58" i="564"/>
  <c r="B57" i="564"/>
  <c r="A57" i="564"/>
  <c r="B56" i="564"/>
  <c r="A56" i="564"/>
  <c r="B55" i="564"/>
  <c r="A55" i="564"/>
  <c r="E54" i="564"/>
  <c r="B54" i="564"/>
  <c r="A54" i="564"/>
  <c r="A52" i="564"/>
  <c r="B51" i="564"/>
  <c r="A51" i="564"/>
  <c r="B50" i="564"/>
  <c r="A50" i="564"/>
  <c r="B49" i="564"/>
  <c r="A49" i="564"/>
  <c r="B48" i="564"/>
  <c r="A48" i="564"/>
  <c r="B47" i="564"/>
  <c r="A47" i="564"/>
  <c r="B46" i="564"/>
  <c r="A46" i="564"/>
  <c r="B45" i="564"/>
  <c r="A45" i="564"/>
  <c r="B44" i="564"/>
  <c r="A44" i="564"/>
  <c r="E43" i="564"/>
  <c r="D43" i="564"/>
  <c r="B43" i="564"/>
  <c r="A43" i="564"/>
  <c r="A41" i="564"/>
  <c r="B40" i="564"/>
  <c r="A40" i="564"/>
  <c r="B39" i="564"/>
  <c r="B38" i="564"/>
  <c r="A38" i="564"/>
  <c r="B37" i="564"/>
  <c r="A37" i="564"/>
  <c r="E36" i="564"/>
  <c r="D36" i="564"/>
  <c r="B36" i="564"/>
  <c r="A36" i="564"/>
  <c r="A34" i="564"/>
  <c r="D33" i="564"/>
  <c r="B33" i="564"/>
  <c r="A33" i="564"/>
  <c r="D32" i="564"/>
  <c r="B32" i="564"/>
  <c r="A32" i="564"/>
  <c r="D31" i="564"/>
  <c r="B31" i="564"/>
  <c r="A31" i="564"/>
  <c r="D30" i="564"/>
  <c r="B30" i="564"/>
  <c r="A30" i="564"/>
  <c r="D29" i="564"/>
  <c r="B29" i="564"/>
  <c r="A29" i="564"/>
  <c r="D28" i="564"/>
  <c r="B28" i="564"/>
  <c r="A28" i="564"/>
  <c r="D27" i="564"/>
  <c r="B27" i="564"/>
  <c r="A27" i="564"/>
  <c r="D26" i="564"/>
  <c r="B26" i="564"/>
  <c r="A26" i="564"/>
  <c r="E25" i="564"/>
  <c r="D25" i="564"/>
  <c r="B25" i="564"/>
  <c r="A25" i="564"/>
  <c r="A23" i="564"/>
  <c r="A21" i="564"/>
  <c r="D20" i="564"/>
  <c r="B20" i="564"/>
  <c r="A20" i="564"/>
  <c r="D19" i="564"/>
  <c r="B19" i="564"/>
  <c r="A19" i="564"/>
  <c r="D18" i="564"/>
  <c r="B18" i="564"/>
  <c r="A18" i="564"/>
  <c r="B17" i="564"/>
  <c r="A17" i="564"/>
  <c r="B16" i="564"/>
  <c r="A16" i="564"/>
  <c r="B15" i="564"/>
  <c r="A15" i="564"/>
  <c r="B14" i="564"/>
  <c r="A14" i="564"/>
  <c r="B13" i="564"/>
  <c r="A13" i="564"/>
  <c r="E12" i="564"/>
  <c r="D12" i="564"/>
  <c r="B12" i="564"/>
  <c r="A12" i="564"/>
  <c r="A10" i="564"/>
  <c r="B8" i="564"/>
  <c r="A8" i="564"/>
  <c r="B7" i="564"/>
  <c r="A7" i="564"/>
  <c r="E88" i="564"/>
  <c r="E89" i="564" s="1"/>
  <c r="E94" i="564" s="1"/>
  <c r="B6" i="564"/>
  <c r="A6" i="564"/>
  <c r="E5" i="564"/>
  <c r="B5" i="564"/>
  <c r="A5" i="564"/>
  <c r="B4" i="564"/>
  <c r="A4" i="564"/>
  <c r="A3" i="564"/>
  <c r="A1" i="564"/>
  <c r="A140" i="563"/>
  <c r="A139" i="563"/>
  <c r="A138" i="563"/>
  <c r="A137" i="563"/>
  <c r="B136" i="563"/>
  <c r="A136" i="563"/>
  <c r="A135" i="563"/>
  <c r="A134" i="563"/>
  <c r="A133" i="563"/>
  <c r="A132" i="563"/>
  <c r="A131" i="563"/>
  <c r="E130" i="563"/>
  <c r="A130" i="563"/>
  <c r="A128" i="563"/>
  <c r="A126" i="563"/>
  <c r="A125" i="563"/>
  <c r="B124" i="563"/>
  <c r="A124" i="563"/>
  <c r="C123" i="563"/>
  <c r="B123" i="563"/>
  <c r="A123" i="563"/>
  <c r="C122" i="563"/>
  <c r="B122" i="563"/>
  <c r="A122" i="563"/>
  <c r="D121" i="563"/>
  <c r="C121" i="563"/>
  <c r="B121" i="563"/>
  <c r="A121" i="563"/>
  <c r="B120" i="563"/>
  <c r="A120" i="563"/>
  <c r="B119" i="563"/>
  <c r="A119" i="563"/>
  <c r="E118" i="563"/>
  <c r="C118" i="563"/>
  <c r="B118" i="563"/>
  <c r="A118" i="563"/>
  <c r="A116" i="563"/>
  <c r="A114" i="563"/>
  <c r="B113" i="563"/>
  <c r="A113" i="563"/>
  <c r="B112" i="563"/>
  <c r="A112" i="563"/>
  <c r="B111" i="563"/>
  <c r="A111" i="563"/>
  <c r="B110" i="563"/>
  <c r="A110" i="563"/>
  <c r="B109" i="563"/>
  <c r="A109" i="563"/>
  <c r="E108" i="563"/>
  <c r="D108" i="563"/>
  <c r="B108" i="563"/>
  <c r="A108" i="563"/>
  <c r="A106" i="563"/>
  <c r="A104" i="563"/>
  <c r="B103" i="563"/>
  <c r="A103" i="563"/>
  <c r="B102" i="563"/>
  <c r="A102" i="563"/>
  <c r="B101" i="563"/>
  <c r="A101" i="563"/>
  <c r="E100" i="563"/>
  <c r="D100" i="563"/>
  <c r="B100" i="563"/>
  <c r="A100" i="563"/>
  <c r="A98" i="563"/>
  <c r="D97" i="563"/>
  <c r="B97" i="563"/>
  <c r="A97" i="563"/>
  <c r="E96" i="563"/>
  <c r="D96" i="563"/>
  <c r="B96" i="563"/>
  <c r="A96" i="563"/>
  <c r="E94" i="563"/>
  <c r="E102" i="563" s="1"/>
  <c r="A94" i="563"/>
  <c r="D93" i="563"/>
  <c r="B93" i="563"/>
  <c r="A93" i="563"/>
  <c r="E92" i="563"/>
  <c r="D92" i="563"/>
  <c r="B92" i="563"/>
  <c r="A92" i="563"/>
  <c r="A90" i="563"/>
  <c r="B89" i="563"/>
  <c r="A89" i="563"/>
  <c r="B88" i="563"/>
  <c r="A88" i="563"/>
  <c r="B87" i="563"/>
  <c r="A87" i="563"/>
  <c r="B86" i="563"/>
  <c r="A86" i="563"/>
  <c r="B85" i="563"/>
  <c r="A85" i="563"/>
  <c r="B84" i="563"/>
  <c r="A84" i="563"/>
  <c r="E83" i="563"/>
  <c r="D83" i="563"/>
  <c r="B83" i="563"/>
  <c r="A83" i="563"/>
  <c r="A81" i="563"/>
  <c r="A79" i="563"/>
  <c r="B78" i="563"/>
  <c r="A78" i="563"/>
  <c r="B77" i="563"/>
  <c r="A77" i="563"/>
  <c r="B76" i="563"/>
  <c r="A76" i="563"/>
  <c r="B75" i="563"/>
  <c r="A75" i="563"/>
  <c r="B74" i="563"/>
  <c r="A74" i="563"/>
  <c r="B73" i="563"/>
  <c r="A73" i="563"/>
  <c r="B72" i="563"/>
  <c r="A72" i="563"/>
  <c r="E71" i="563"/>
  <c r="D71" i="563"/>
  <c r="B71" i="563"/>
  <c r="A71" i="563"/>
  <c r="A69" i="563"/>
  <c r="A67" i="563"/>
  <c r="B66" i="563"/>
  <c r="A66" i="563"/>
  <c r="B65" i="563"/>
  <c r="A65" i="563"/>
  <c r="B64" i="563"/>
  <c r="A64" i="563"/>
  <c r="E63" i="563"/>
  <c r="B63" i="563"/>
  <c r="A63" i="563"/>
  <c r="A61" i="563"/>
  <c r="B60" i="563"/>
  <c r="A60" i="563"/>
  <c r="D59" i="563"/>
  <c r="B59" i="563"/>
  <c r="A59" i="563"/>
  <c r="B58" i="563"/>
  <c r="A58" i="563"/>
  <c r="B57" i="563"/>
  <c r="A57" i="563"/>
  <c r="B56" i="563"/>
  <c r="A56" i="563"/>
  <c r="B55" i="563"/>
  <c r="A55" i="563"/>
  <c r="B54" i="563"/>
  <c r="A54" i="563"/>
  <c r="B53" i="563"/>
  <c r="A53" i="563"/>
  <c r="E52" i="563"/>
  <c r="D52" i="563"/>
  <c r="B52" i="563"/>
  <c r="A52" i="563"/>
  <c r="A50" i="563"/>
  <c r="B49" i="563"/>
  <c r="A49" i="563"/>
  <c r="B48" i="563"/>
  <c r="B47" i="563"/>
  <c r="A47" i="563"/>
  <c r="B46" i="563"/>
  <c r="A46" i="563"/>
  <c r="E45" i="563"/>
  <c r="D45" i="563"/>
  <c r="B45" i="563"/>
  <c r="A45" i="563"/>
  <c r="A43" i="563"/>
  <c r="D42" i="563"/>
  <c r="B42" i="563"/>
  <c r="A42" i="563"/>
  <c r="D41" i="563"/>
  <c r="B41" i="563"/>
  <c r="A41" i="563"/>
  <c r="D40" i="563"/>
  <c r="B40" i="563"/>
  <c r="A40" i="563"/>
  <c r="D39" i="563"/>
  <c r="B39" i="563"/>
  <c r="A39" i="563"/>
  <c r="D38" i="563"/>
  <c r="B38" i="563"/>
  <c r="A38" i="563"/>
  <c r="D37" i="563"/>
  <c r="B37" i="563"/>
  <c r="A37" i="563"/>
  <c r="D36" i="563"/>
  <c r="B36" i="563"/>
  <c r="A36" i="563"/>
  <c r="D35" i="563"/>
  <c r="B35" i="563"/>
  <c r="A35" i="563"/>
  <c r="E34" i="563"/>
  <c r="D34" i="563"/>
  <c r="B34" i="563"/>
  <c r="A34" i="563"/>
  <c r="A32" i="563"/>
  <c r="A30" i="563"/>
  <c r="D29" i="563"/>
  <c r="B29" i="563"/>
  <c r="A29" i="563"/>
  <c r="D28" i="563"/>
  <c r="B28" i="563"/>
  <c r="A28" i="563"/>
  <c r="D27" i="563"/>
  <c r="H27" i="563" s="1"/>
  <c r="B27" i="563"/>
  <c r="A27" i="563"/>
  <c r="H26" i="563"/>
  <c r="E26" i="563"/>
  <c r="B26" i="563"/>
  <c r="A26" i="563"/>
  <c r="D25" i="563"/>
  <c r="E25" i="563" s="1"/>
  <c r="B25" i="563"/>
  <c r="A25" i="563"/>
  <c r="B24" i="563"/>
  <c r="A24" i="563"/>
  <c r="D23" i="563"/>
  <c r="B23" i="563"/>
  <c r="A23" i="563"/>
  <c r="E22" i="563"/>
  <c r="I22" i="563" s="1"/>
  <c r="D22" i="563"/>
  <c r="B20" i="563"/>
  <c r="G17" i="563"/>
  <c r="G13" i="563"/>
  <c r="B12" i="563"/>
  <c r="A12" i="563"/>
  <c r="A10" i="563"/>
  <c r="B8" i="563"/>
  <c r="A8" i="563"/>
  <c r="B7" i="563"/>
  <c r="A7" i="563"/>
  <c r="B6" i="563"/>
  <c r="A6" i="563"/>
  <c r="E5" i="563"/>
  <c r="B5" i="563"/>
  <c r="A5" i="563"/>
  <c r="C124" i="563"/>
  <c r="C125" i="563" s="1"/>
  <c r="B4" i="563"/>
  <c r="A4" i="563"/>
  <c r="A3" i="563"/>
  <c r="A1" i="563"/>
  <c r="A131" i="562"/>
  <c r="A130" i="562"/>
  <c r="A129" i="562"/>
  <c r="A128" i="562"/>
  <c r="B127" i="562"/>
  <c r="A127" i="562"/>
  <c r="A126" i="562"/>
  <c r="A125" i="562"/>
  <c r="A124" i="562"/>
  <c r="A123" i="562"/>
  <c r="A122" i="562"/>
  <c r="E121" i="562"/>
  <c r="A121" i="562"/>
  <c r="A119" i="562"/>
  <c r="A117" i="562"/>
  <c r="A116" i="562"/>
  <c r="B115" i="562"/>
  <c r="A115" i="562"/>
  <c r="C114" i="562"/>
  <c r="B114" i="562"/>
  <c r="A114" i="562"/>
  <c r="C113" i="562"/>
  <c r="B113" i="562"/>
  <c r="A113" i="562"/>
  <c r="D112" i="562"/>
  <c r="C112" i="562"/>
  <c r="B112" i="562"/>
  <c r="A112" i="562"/>
  <c r="B111" i="562"/>
  <c r="A111" i="562"/>
  <c r="B110" i="562"/>
  <c r="A110" i="562"/>
  <c r="C109" i="562"/>
  <c r="B109" i="562"/>
  <c r="A109" i="562"/>
  <c r="A107" i="562"/>
  <c r="A105" i="562"/>
  <c r="E104" i="562"/>
  <c r="B104" i="562"/>
  <c r="A104" i="562"/>
  <c r="D103" i="562"/>
  <c r="E103" i="562" s="1"/>
  <c r="B103" i="562"/>
  <c r="A103" i="562"/>
  <c r="D102" i="562"/>
  <c r="E102" i="562" s="1"/>
  <c r="B102" i="562"/>
  <c r="A102" i="562"/>
  <c r="D101" i="562"/>
  <c r="E101" i="562" s="1"/>
  <c r="B101" i="562"/>
  <c r="A101" i="562"/>
  <c r="B100" i="562"/>
  <c r="A100" i="562"/>
  <c r="E99" i="562"/>
  <c r="D99" i="562"/>
  <c r="B99" i="562"/>
  <c r="A99" i="562"/>
  <c r="A97" i="562"/>
  <c r="A95" i="562"/>
  <c r="B94" i="562"/>
  <c r="A94" i="562"/>
  <c r="B93" i="562"/>
  <c r="A93" i="562"/>
  <c r="B92" i="562"/>
  <c r="A92" i="562"/>
  <c r="E91" i="562"/>
  <c r="D91" i="562"/>
  <c r="B91" i="562"/>
  <c r="A91" i="562"/>
  <c r="A89" i="562"/>
  <c r="D88" i="562"/>
  <c r="B88" i="562"/>
  <c r="A88" i="562"/>
  <c r="E87" i="562"/>
  <c r="D87" i="562"/>
  <c r="B87" i="562"/>
  <c r="A87" i="562"/>
  <c r="A85" i="562"/>
  <c r="B84" i="562"/>
  <c r="A84" i="562"/>
  <c r="E83" i="562"/>
  <c r="D83" i="562"/>
  <c r="B83" i="562"/>
  <c r="A83" i="562"/>
  <c r="A81" i="562"/>
  <c r="B80" i="562"/>
  <c r="A80" i="562"/>
  <c r="B79" i="562"/>
  <c r="A79" i="562"/>
  <c r="B78" i="562"/>
  <c r="A78" i="562"/>
  <c r="B77" i="562"/>
  <c r="A77" i="562"/>
  <c r="B76" i="562"/>
  <c r="A76" i="562"/>
  <c r="B75" i="562"/>
  <c r="A75" i="562"/>
  <c r="E74" i="562"/>
  <c r="D74" i="562"/>
  <c r="B74" i="562"/>
  <c r="A74" i="562"/>
  <c r="A72" i="562"/>
  <c r="A70" i="562"/>
  <c r="B69" i="562"/>
  <c r="A69" i="562"/>
  <c r="B68" i="562"/>
  <c r="A68" i="562"/>
  <c r="B67" i="562"/>
  <c r="A67" i="562"/>
  <c r="B66" i="562"/>
  <c r="A66" i="562"/>
  <c r="B65" i="562"/>
  <c r="A65" i="562"/>
  <c r="B64" i="562"/>
  <c r="A64" i="562"/>
  <c r="B63" i="562"/>
  <c r="A63" i="562"/>
  <c r="E62" i="562"/>
  <c r="D62" i="562"/>
  <c r="B62" i="562"/>
  <c r="A62" i="562"/>
  <c r="A60" i="562"/>
  <c r="A58" i="562"/>
  <c r="B57" i="562"/>
  <c r="A57" i="562"/>
  <c r="B56" i="562"/>
  <c r="A56" i="562"/>
  <c r="B55" i="562"/>
  <c r="A55" i="562"/>
  <c r="E54" i="562"/>
  <c r="B54" i="562"/>
  <c r="A54" i="562"/>
  <c r="A52" i="562"/>
  <c r="B51" i="562"/>
  <c r="A51" i="562"/>
  <c r="B50" i="562"/>
  <c r="A50" i="562"/>
  <c r="B49" i="562"/>
  <c r="A49" i="562"/>
  <c r="B48" i="562"/>
  <c r="A48" i="562"/>
  <c r="B47" i="562"/>
  <c r="A47" i="562"/>
  <c r="B46" i="562"/>
  <c r="A46" i="562"/>
  <c r="B45" i="562"/>
  <c r="A45" i="562"/>
  <c r="B44" i="562"/>
  <c r="A44" i="562"/>
  <c r="E43" i="562"/>
  <c r="D43" i="562"/>
  <c r="B43" i="562"/>
  <c r="A43" i="562"/>
  <c r="A41" i="562"/>
  <c r="B40" i="562"/>
  <c r="A40" i="562"/>
  <c r="B39" i="562"/>
  <c r="B38" i="562"/>
  <c r="A38" i="562"/>
  <c r="B37" i="562"/>
  <c r="A37" i="562"/>
  <c r="E36" i="562"/>
  <c r="D36" i="562"/>
  <c r="B36" i="562"/>
  <c r="A36" i="562"/>
  <c r="A34" i="562"/>
  <c r="D33" i="562"/>
  <c r="B33" i="562"/>
  <c r="A33" i="562"/>
  <c r="D32" i="562"/>
  <c r="B32" i="562"/>
  <c r="A32" i="562"/>
  <c r="D31" i="562"/>
  <c r="B31" i="562"/>
  <c r="A31" i="562"/>
  <c r="D30" i="562"/>
  <c r="B30" i="562"/>
  <c r="A30" i="562"/>
  <c r="D29" i="562"/>
  <c r="B29" i="562"/>
  <c r="A29" i="562"/>
  <c r="D28" i="562"/>
  <c r="B28" i="562"/>
  <c r="A28" i="562"/>
  <c r="D27" i="562"/>
  <c r="B27" i="562"/>
  <c r="A27" i="562"/>
  <c r="D26" i="562"/>
  <c r="B26" i="562"/>
  <c r="A26" i="562"/>
  <c r="E25" i="562"/>
  <c r="D25" i="562"/>
  <c r="B25" i="562"/>
  <c r="A25" i="562"/>
  <c r="A23" i="562"/>
  <c r="A21" i="562"/>
  <c r="B20" i="562"/>
  <c r="A20" i="562"/>
  <c r="B19" i="562"/>
  <c r="A19" i="562"/>
  <c r="B18" i="562"/>
  <c r="A18" i="562"/>
  <c r="B17" i="562"/>
  <c r="A17" i="562"/>
  <c r="B16" i="562"/>
  <c r="A16" i="562"/>
  <c r="B15" i="562"/>
  <c r="A15" i="562"/>
  <c r="B14" i="562"/>
  <c r="A14" i="562"/>
  <c r="B13" i="562"/>
  <c r="A13" i="562"/>
  <c r="E12" i="562"/>
  <c r="D12" i="562"/>
  <c r="B12" i="562"/>
  <c r="A12" i="562"/>
  <c r="A10" i="562"/>
  <c r="B8" i="562"/>
  <c r="A8" i="562"/>
  <c r="B7" i="562"/>
  <c r="A7" i="562"/>
  <c r="E88" i="562"/>
  <c r="E89" i="562" s="1"/>
  <c r="E94" i="562" s="1"/>
  <c r="B6" i="562"/>
  <c r="A6" i="562"/>
  <c r="E5" i="562"/>
  <c r="B5" i="562"/>
  <c r="A5" i="562"/>
  <c r="B4" i="562"/>
  <c r="A4" i="562"/>
  <c r="A3" i="562"/>
  <c r="A1" i="562"/>
  <c r="A140" i="561"/>
  <c r="A139" i="561"/>
  <c r="A138" i="561"/>
  <c r="A137" i="561"/>
  <c r="B136" i="561"/>
  <c r="A136" i="561"/>
  <c r="A135" i="561"/>
  <c r="A134" i="561"/>
  <c r="A133" i="561"/>
  <c r="A132" i="561"/>
  <c r="A131" i="561"/>
  <c r="E130" i="561"/>
  <c r="A130" i="561"/>
  <c r="A128" i="561"/>
  <c r="A126" i="561"/>
  <c r="A125" i="561"/>
  <c r="B124" i="561"/>
  <c r="A124" i="561"/>
  <c r="C123" i="561"/>
  <c r="B123" i="561"/>
  <c r="A123" i="561"/>
  <c r="C122" i="561"/>
  <c r="B122" i="561"/>
  <c r="A122" i="561"/>
  <c r="D121" i="561"/>
  <c r="C121" i="561"/>
  <c r="B121" i="561"/>
  <c r="A121" i="561"/>
  <c r="B120" i="561"/>
  <c r="A120" i="561"/>
  <c r="B119" i="561"/>
  <c r="A119" i="561"/>
  <c r="E118" i="561"/>
  <c r="C118" i="561"/>
  <c r="B118" i="561"/>
  <c r="A118" i="561"/>
  <c r="A116" i="561"/>
  <c r="A114" i="561"/>
  <c r="B113" i="561"/>
  <c r="A113" i="561"/>
  <c r="B112" i="561"/>
  <c r="A112" i="561"/>
  <c r="B111" i="561"/>
  <c r="A111" i="561"/>
  <c r="B110" i="561"/>
  <c r="A110" i="561"/>
  <c r="B109" i="561"/>
  <c r="A109" i="561"/>
  <c r="E108" i="561"/>
  <c r="D108" i="561"/>
  <c r="B108" i="561"/>
  <c r="A108" i="561"/>
  <c r="A106" i="561"/>
  <c r="A104" i="561"/>
  <c r="B103" i="561"/>
  <c r="A103" i="561"/>
  <c r="B102" i="561"/>
  <c r="A102" i="561"/>
  <c r="B101" i="561"/>
  <c r="A101" i="561"/>
  <c r="E100" i="561"/>
  <c r="D100" i="561"/>
  <c r="B100" i="561"/>
  <c r="A100" i="561"/>
  <c r="A98" i="561"/>
  <c r="D97" i="561"/>
  <c r="B97" i="561"/>
  <c r="A97" i="561"/>
  <c r="E96" i="561"/>
  <c r="D96" i="561"/>
  <c r="B96" i="561"/>
  <c r="A96" i="561"/>
  <c r="E94" i="561"/>
  <c r="E102" i="561" s="1"/>
  <c r="A94" i="561"/>
  <c r="D93" i="561"/>
  <c r="B93" i="561"/>
  <c r="A93" i="561"/>
  <c r="E92" i="561"/>
  <c r="D92" i="561"/>
  <c r="B92" i="561"/>
  <c r="A92" i="561"/>
  <c r="A90" i="561"/>
  <c r="B89" i="561"/>
  <c r="A89" i="561"/>
  <c r="B88" i="561"/>
  <c r="A88" i="561"/>
  <c r="B87" i="561"/>
  <c r="A87" i="561"/>
  <c r="B86" i="561"/>
  <c r="A86" i="561"/>
  <c r="B85" i="561"/>
  <c r="A85" i="561"/>
  <c r="B84" i="561"/>
  <c r="A84" i="561"/>
  <c r="E83" i="561"/>
  <c r="D83" i="561"/>
  <c r="B83" i="561"/>
  <c r="A83" i="561"/>
  <c r="A81" i="561"/>
  <c r="A79" i="561"/>
  <c r="B78" i="561"/>
  <c r="A78" i="561"/>
  <c r="B77" i="561"/>
  <c r="A77" i="561"/>
  <c r="B76" i="561"/>
  <c r="A76" i="561"/>
  <c r="B75" i="561"/>
  <c r="A75" i="561"/>
  <c r="B74" i="561"/>
  <c r="A74" i="561"/>
  <c r="B73" i="561"/>
  <c r="A73" i="561"/>
  <c r="B72" i="561"/>
  <c r="A72" i="561"/>
  <c r="E71" i="561"/>
  <c r="D71" i="561"/>
  <c r="B71" i="561"/>
  <c r="A71" i="561"/>
  <c r="A69" i="561"/>
  <c r="A67" i="561"/>
  <c r="B66" i="561"/>
  <c r="A66" i="561"/>
  <c r="B65" i="561"/>
  <c r="A65" i="561"/>
  <c r="B64" i="561"/>
  <c r="A64" i="561"/>
  <c r="E63" i="561"/>
  <c r="B63" i="561"/>
  <c r="A63" i="561"/>
  <c r="A61" i="561"/>
  <c r="B60" i="561"/>
  <c r="A60" i="561"/>
  <c r="D59" i="561"/>
  <c r="B59" i="561"/>
  <c r="A59" i="561"/>
  <c r="B58" i="561"/>
  <c r="A58" i="561"/>
  <c r="B57" i="561"/>
  <c r="A57" i="561"/>
  <c r="B56" i="561"/>
  <c r="A56" i="561"/>
  <c r="B55" i="561"/>
  <c r="A55" i="561"/>
  <c r="B54" i="561"/>
  <c r="A54" i="561"/>
  <c r="B53" i="561"/>
  <c r="A53" i="561"/>
  <c r="E52" i="561"/>
  <c r="D52" i="561"/>
  <c r="B52" i="561"/>
  <c r="A52" i="561"/>
  <c r="A50" i="561"/>
  <c r="B49" i="561"/>
  <c r="A49" i="561"/>
  <c r="B48" i="561"/>
  <c r="B47" i="561"/>
  <c r="A47" i="561"/>
  <c r="B46" i="561"/>
  <c r="A46" i="561"/>
  <c r="E45" i="561"/>
  <c r="D45" i="561"/>
  <c r="B45" i="561"/>
  <c r="A45" i="561"/>
  <c r="A43" i="561"/>
  <c r="D42" i="561"/>
  <c r="B42" i="561"/>
  <c r="A42" i="561"/>
  <c r="D41" i="561"/>
  <c r="B41" i="561"/>
  <c r="A41" i="561"/>
  <c r="D40" i="561"/>
  <c r="B40" i="561"/>
  <c r="A40" i="561"/>
  <c r="D39" i="561"/>
  <c r="B39" i="561"/>
  <c r="A39" i="561"/>
  <c r="D38" i="561"/>
  <c r="B38" i="561"/>
  <c r="A38" i="561"/>
  <c r="D37" i="561"/>
  <c r="B37" i="561"/>
  <c r="A37" i="561"/>
  <c r="D36" i="561"/>
  <c r="B36" i="561"/>
  <c r="A36" i="561"/>
  <c r="D35" i="561"/>
  <c r="B35" i="561"/>
  <c r="A35" i="561"/>
  <c r="E34" i="561"/>
  <c r="D34" i="561"/>
  <c r="B34" i="561"/>
  <c r="A34" i="561"/>
  <c r="A32" i="561"/>
  <c r="A30" i="561"/>
  <c r="D29" i="561"/>
  <c r="H29" i="561" s="1"/>
  <c r="B29" i="561"/>
  <c r="A29" i="561"/>
  <c r="D28" i="561"/>
  <c r="H28" i="561" s="1"/>
  <c r="B28" i="561"/>
  <c r="A28" i="561"/>
  <c r="D27" i="561"/>
  <c r="B27" i="561"/>
  <c r="A27" i="561"/>
  <c r="H26" i="561"/>
  <c r="E26" i="561"/>
  <c r="B26" i="561"/>
  <c r="A26" i="561"/>
  <c r="B25" i="561"/>
  <c r="A25" i="561"/>
  <c r="B24" i="561"/>
  <c r="A24" i="561"/>
  <c r="D23" i="561"/>
  <c r="H23" i="561" s="1"/>
  <c r="B23" i="561"/>
  <c r="A23" i="561"/>
  <c r="E22" i="561"/>
  <c r="D22" i="561"/>
  <c r="B20" i="561"/>
  <c r="G17" i="561"/>
  <c r="G13" i="561"/>
  <c r="B12" i="561"/>
  <c r="A12" i="561"/>
  <c r="A10" i="561"/>
  <c r="B8" i="561"/>
  <c r="A8" i="561"/>
  <c r="B7" i="561"/>
  <c r="A7" i="561"/>
  <c r="B6" i="561"/>
  <c r="A6" i="561"/>
  <c r="E5" i="561"/>
  <c r="B5" i="561"/>
  <c r="A5" i="561"/>
  <c r="B4" i="561"/>
  <c r="A4" i="561"/>
  <c r="A3" i="561"/>
  <c r="A1" i="561"/>
  <c r="A131" i="560"/>
  <c r="A130" i="560"/>
  <c r="A129" i="560"/>
  <c r="A128" i="560"/>
  <c r="B127" i="560"/>
  <c r="A127" i="560"/>
  <c r="A126" i="560"/>
  <c r="A125" i="560"/>
  <c r="A124" i="560"/>
  <c r="A123" i="560"/>
  <c r="A122" i="560"/>
  <c r="E121" i="560"/>
  <c r="A121" i="560"/>
  <c r="A119" i="560"/>
  <c r="A117" i="560"/>
  <c r="A116" i="560"/>
  <c r="B115" i="560"/>
  <c r="A115" i="560"/>
  <c r="C114" i="560"/>
  <c r="B114" i="560"/>
  <c r="A114" i="560"/>
  <c r="C113" i="560"/>
  <c r="B113" i="560"/>
  <c r="A113" i="560"/>
  <c r="D112" i="560"/>
  <c r="C112" i="560"/>
  <c r="B112" i="560"/>
  <c r="A112" i="560"/>
  <c r="B111" i="560"/>
  <c r="A111" i="560"/>
  <c r="B110" i="560"/>
  <c r="A110" i="560"/>
  <c r="C109" i="560"/>
  <c r="B109" i="560"/>
  <c r="A109" i="560"/>
  <c r="A107" i="560"/>
  <c r="A105" i="560"/>
  <c r="E104" i="560"/>
  <c r="B104" i="560"/>
  <c r="A104" i="560"/>
  <c r="D103" i="560"/>
  <c r="E103" i="560" s="1"/>
  <c r="B103" i="560"/>
  <c r="A103" i="560"/>
  <c r="D102" i="560"/>
  <c r="E102" i="560" s="1"/>
  <c r="B102" i="560"/>
  <c r="A102" i="560"/>
  <c r="D101" i="560"/>
  <c r="E101" i="560" s="1"/>
  <c r="B101" i="560"/>
  <c r="A101" i="560"/>
  <c r="B100" i="560"/>
  <c r="A100" i="560"/>
  <c r="E99" i="560"/>
  <c r="D99" i="560"/>
  <c r="B99" i="560"/>
  <c r="A99" i="560"/>
  <c r="A97" i="560"/>
  <c r="A95" i="560"/>
  <c r="B94" i="560"/>
  <c r="A94" i="560"/>
  <c r="B93" i="560"/>
  <c r="A93" i="560"/>
  <c r="B92" i="560"/>
  <c r="A92" i="560"/>
  <c r="E91" i="560"/>
  <c r="D91" i="560"/>
  <c r="B91" i="560"/>
  <c r="A91" i="560"/>
  <c r="A89" i="560"/>
  <c r="D88" i="560"/>
  <c r="B88" i="560"/>
  <c r="A88" i="560"/>
  <c r="E87" i="560"/>
  <c r="D87" i="560"/>
  <c r="B87" i="560"/>
  <c r="A87" i="560"/>
  <c r="A85" i="560"/>
  <c r="B84" i="560"/>
  <c r="A84" i="560"/>
  <c r="E83" i="560"/>
  <c r="D83" i="560"/>
  <c r="B83" i="560"/>
  <c r="A83" i="560"/>
  <c r="A81" i="560"/>
  <c r="B80" i="560"/>
  <c r="A80" i="560"/>
  <c r="B79" i="560"/>
  <c r="A79" i="560"/>
  <c r="B78" i="560"/>
  <c r="A78" i="560"/>
  <c r="B77" i="560"/>
  <c r="A77" i="560"/>
  <c r="B76" i="560"/>
  <c r="A76" i="560"/>
  <c r="B75" i="560"/>
  <c r="A75" i="560"/>
  <c r="E74" i="560"/>
  <c r="D74" i="560"/>
  <c r="B74" i="560"/>
  <c r="A74" i="560"/>
  <c r="A72" i="560"/>
  <c r="A70" i="560"/>
  <c r="B69" i="560"/>
  <c r="A69" i="560"/>
  <c r="B68" i="560"/>
  <c r="A68" i="560"/>
  <c r="B67" i="560"/>
  <c r="A67" i="560"/>
  <c r="B66" i="560"/>
  <c r="A66" i="560"/>
  <c r="B65" i="560"/>
  <c r="A65" i="560"/>
  <c r="B64" i="560"/>
  <c r="A64" i="560"/>
  <c r="B63" i="560"/>
  <c r="A63" i="560"/>
  <c r="E62" i="560"/>
  <c r="D62" i="560"/>
  <c r="B62" i="560"/>
  <c r="A62" i="560"/>
  <c r="A60" i="560"/>
  <c r="A58" i="560"/>
  <c r="B57" i="560"/>
  <c r="A57" i="560"/>
  <c r="B56" i="560"/>
  <c r="A56" i="560"/>
  <c r="B55" i="560"/>
  <c r="A55" i="560"/>
  <c r="E54" i="560"/>
  <c r="B54" i="560"/>
  <c r="A54" i="560"/>
  <c r="A52" i="560"/>
  <c r="B51" i="560"/>
  <c r="A51" i="560"/>
  <c r="B50" i="560"/>
  <c r="A50" i="560"/>
  <c r="B49" i="560"/>
  <c r="A49" i="560"/>
  <c r="B48" i="560"/>
  <c r="A48" i="560"/>
  <c r="B47" i="560"/>
  <c r="A47" i="560"/>
  <c r="B46" i="560"/>
  <c r="A46" i="560"/>
  <c r="B45" i="560"/>
  <c r="A45" i="560"/>
  <c r="B44" i="560"/>
  <c r="A44" i="560"/>
  <c r="E43" i="560"/>
  <c r="D43" i="560"/>
  <c r="B43" i="560"/>
  <c r="A43" i="560"/>
  <c r="A41" i="560"/>
  <c r="B40" i="560"/>
  <c r="A40" i="560"/>
  <c r="B39" i="560"/>
  <c r="B38" i="560"/>
  <c r="A38" i="560"/>
  <c r="B37" i="560"/>
  <c r="A37" i="560"/>
  <c r="E36" i="560"/>
  <c r="D36" i="560"/>
  <c r="B36" i="560"/>
  <c r="A36" i="560"/>
  <c r="A34" i="560"/>
  <c r="D33" i="560"/>
  <c r="B33" i="560"/>
  <c r="A33" i="560"/>
  <c r="D32" i="560"/>
  <c r="B32" i="560"/>
  <c r="A32" i="560"/>
  <c r="D31" i="560"/>
  <c r="B31" i="560"/>
  <c r="A31" i="560"/>
  <c r="D30" i="560"/>
  <c r="B30" i="560"/>
  <c r="A30" i="560"/>
  <c r="D29" i="560"/>
  <c r="B29" i="560"/>
  <c r="A29" i="560"/>
  <c r="D28" i="560"/>
  <c r="B28" i="560"/>
  <c r="A28" i="560"/>
  <c r="D27" i="560"/>
  <c r="B27" i="560"/>
  <c r="A27" i="560"/>
  <c r="D26" i="560"/>
  <c r="B26" i="560"/>
  <c r="A26" i="560"/>
  <c r="E25" i="560"/>
  <c r="D25" i="560"/>
  <c r="B25" i="560"/>
  <c r="A25" i="560"/>
  <c r="A23" i="560"/>
  <c r="A21" i="560"/>
  <c r="B20" i="560"/>
  <c r="A20" i="560"/>
  <c r="B19" i="560"/>
  <c r="A19" i="560"/>
  <c r="B18" i="560"/>
  <c r="A18" i="560"/>
  <c r="B17" i="560"/>
  <c r="A17" i="560"/>
  <c r="B16" i="560"/>
  <c r="A16" i="560"/>
  <c r="B15" i="560"/>
  <c r="A15" i="560"/>
  <c r="B14" i="560"/>
  <c r="A14" i="560"/>
  <c r="B13" i="560"/>
  <c r="A13" i="560"/>
  <c r="E12" i="560"/>
  <c r="D12" i="560"/>
  <c r="B12" i="560"/>
  <c r="A12" i="560"/>
  <c r="A10" i="560"/>
  <c r="B8" i="560"/>
  <c r="A8" i="560"/>
  <c r="B7" i="560"/>
  <c r="A7" i="560"/>
  <c r="E88" i="560"/>
  <c r="E89" i="560" s="1"/>
  <c r="E94" i="560" s="1"/>
  <c r="B6" i="560"/>
  <c r="A6" i="560"/>
  <c r="E5" i="560"/>
  <c r="B5" i="560"/>
  <c r="A5" i="560"/>
  <c r="B4" i="560"/>
  <c r="A4" i="560"/>
  <c r="A3" i="560"/>
  <c r="A1" i="560"/>
  <c r="A140" i="559"/>
  <c r="A139" i="559"/>
  <c r="A138" i="559"/>
  <c r="A137" i="559"/>
  <c r="B136" i="559"/>
  <c r="A136" i="559"/>
  <c r="A135" i="559"/>
  <c r="A134" i="559"/>
  <c r="A133" i="559"/>
  <c r="A132" i="559"/>
  <c r="A131" i="559"/>
  <c r="E130" i="559"/>
  <c r="A130" i="559"/>
  <c r="A128" i="559"/>
  <c r="A126" i="559"/>
  <c r="A125" i="559"/>
  <c r="B124" i="559"/>
  <c r="A124" i="559"/>
  <c r="C123" i="559"/>
  <c r="B123" i="559"/>
  <c r="A123" i="559"/>
  <c r="C122" i="559"/>
  <c r="B122" i="559"/>
  <c r="A122" i="559"/>
  <c r="D121" i="559"/>
  <c r="C121" i="559"/>
  <c r="B121" i="559"/>
  <c r="A121" i="559"/>
  <c r="B120" i="559"/>
  <c r="A120" i="559"/>
  <c r="B119" i="559"/>
  <c r="A119" i="559"/>
  <c r="E118" i="559"/>
  <c r="C118" i="559"/>
  <c r="B118" i="559"/>
  <c r="A118" i="559"/>
  <c r="A116" i="559"/>
  <c r="A114" i="559"/>
  <c r="B113" i="559"/>
  <c r="A113" i="559"/>
  <c r="B112" i="559"/>
  <c r="A112" i="559"/>
  <c r="B111" i="559"/>
  <c r="A111" i="559"/>
  <c r="B110" i="559"/>
  <c r="A110" i="559"/>
  <c r="B109" i="559"/>
  <c r="A109" i="559"/>
  <c r="E108" i="559"/>
  <c r="D108" i="559"/>
  <c r="B108" i="559"/>
  <c r="A108" i="559"/>
  <c r="A106" i="559"/>
  <c r="A104" i="559"/>
  <c r="B103" i="559"/>
  <c r="A103" i="559"/>
  <c r="B102" i="559"/>
  <c r="A102" i="559"/>
  <c r="B101" i="559"/>
  <c r="A101" i="559"/>
  <c r="E100" i="559"/>
  <c r="D100" i="559"/>
  <c r="B100" i="559"/>
  <c r="A100" i="559"/>
  <c r="A98" i="559"/>
  <c r="D97" i="559"/>
  <c r="B97" i="559"/>
  <c r="A97" i="559"/>
  <c r="E96" i="559"/>
  <c r="D96" i="559"/>
  <c r="B96" i="559"/>
  <c r="A96" i="559"/>
  <c r="E94" i="559"/>
  <c r="E102" i="559" s="1"/>
  <c r="A94" i="559"/>
  <c r="D93" i="559"/>
  <c r="B93" i="559"/>
  <c r="A93" i="559"/>
  <c r="E92" i="559"/>
  <c r="D92" i="559"/>
  <c r="B92" i="559"/>
  <c r="A92" i="559"/>
  <c r="A90" i="559"/>
  <c r="B89" i="559"/>
  <c r="A89" i="559"/>
  <c r="B88" i="559"/>
  <c r="A88" i="559"/>
  <c r="B87" i="559"/>
  <c r="A87" i="559"/>
  <c r="B86" i="559"/>
  <c r="A86" i="559"/>
  <c r="B85" i="559"/>
  <c r="A85" i="559"/>
  <c r="B84" i="559"/>
  <c r="A84" i="559"/>
  <c r="E83" i="559"/>
  <c r="D83" i="559"/>
  <c r="B83" i="559"/>
  <c r="A83" i="559"/>
  <c r="A81" i="559"/>
  <c r="A79" i="559"/>
  <c r="B78" i="559"/>
  <c r="A78" i="559"/>
  <c r="B77" i="559"/>
  <c r="A77" i="559"/>
  <c r="B76" i="559"/>
  <c r="A76" i="559"/>
  <c r="B75" i="559"/>
  <c r="A75" i="559"/>
  <c r="B74" i="559"/>
  <c r="A74" i="559"/>
  <c r="B73" i="559"/>
  <c r="A73" i="559"/>
  <c r="B72" i="559"/>
  <c r="A72" i="559"/>
  <c r="E71" i="559"/>
  <c r="D71" i="559"/>
  <c r="B71" i="559"/>
  <c r="A71" i="559"/>
  <c r="A69" i="559"/>
  <c r="A67" i="559"/>
  <c r="B66" i="559"/>
  <c r="A66" i="559"/>
  <c r="B65" i="559"/>
  <c r="A65" i="559"/>
  <c r="B64" i="559"/>
  <c r="A64" i="559"/>
  <c r="E63" i="559"/>
  <c r="B63" i="559"/>
  <c r="A63" i="559"/>
  <c r="A61" i="559"/>
  <c r="B60" i="559"/>
  <c r="A60" i="559"/>
  <c r="D59" i="559"/>
  <c r="B59" i="559"/>
  <c r="A59" i="559"/>
  <c r="B58" i="559"/>
  <c r="A58" i="559"/>
  <c r="B57" i="559"/>
  <c r="A57" i="559"/>
  <c r="B56" i="559"/>
  <c r="A56" i="559"/>
  <c r="B55" i="559"/>
  <c r="A55" i="559"/>
  <c r="B54" i="559"/>
  <c r="A54" i="559"/>
  <c r="B53" i="559"/>
  <c r="A53" i="559"/>
  <c r="E52" i="559"/>
  <c r="D52" i="559"/>
  <c r="B52" i="559"/>
  <c r="A52" i="559"/>
  <c r="A50" i="559"/>
  <c r="B49" i="559"/>
  <c r="A49" i="559"/>
  <c r="B48" i="559"/>
  <c r="B47" i="559"/>
  <c r="A47" i="559"/>
  <c r="B46" i="559"/>
  <c r="A46" i="559"/>
  <c r="E45" i="559"/>
  <c r="D45" i="559"/>
  <c r="B45" i="559"/>
  <c r="A45" i="559"/>
  <c r="A43" i="559"/>
  <c r="D42" i="559"/>
  <c r="B42" i="559"/>
  <c r="A42" i="559"/>
  <c r="D41" i="559"/>
  <c r="B41" i="559"/>
  <c r="A41" i="559"/>
  <c r="D40" i="559"/>
  <c r="B40" i="559"/>
  <c r="A40" i="559"/>
  <c r="D39" i="559"/>
  <c r="B39" i="559"/>
  <c r="A39" i="559"/>
  <c r="D38" i="559"/>
  <c r="B38" i="559"/>
  <c r="A38" i="559"/>
  <c r="D37" i="559"/>
  <c r="B37" i="559"/>
  <c r="A37" i="559"/>
  <c r="D36" i="559"/>
  <c r="B36" i="559"/>
  <c r="A36" i="559"/>
  <c r="D35" i="559"/>
  <c r="B35" i="559"/>
  <c r="A35" i="559"/>
  <c r="E34" i="559"/>
  <c r="D34" i="559"/>
  <c r="B34" i="559"/>
  <c r="A34" i="559"/>
  <c r="A32" i="559"/>
  <c r="A30" i="559"/>
  <c r="D29" i="559"/>
  <c r="H29" i="559" s="1"/>
  <c r="B29" i="559"/>
  <c r="A29" i="559"/>
  <c r="D28" i="559"/>
  <c r="H28" i="559" s="1"/>
  <c r="B28" i="559"/>
  <c r="A28" i="559"/>
  <c r="D27" i="559"/>
  <c r="B27" i="559"/>
  <c r="A27" i="559"/>
  <c r="H26" i="559"/>
  <c r="E26" i="559"/>
  <c r="B26" i="559"/>
  <c r="A26" i="559"/>
  <c r="B25" i="559"/>
  <c r="A25" i="559"/>
  <c r="B24" i="559"/>
  <c r="A24" i="559"/>
  <c r="D23" i="559"/>
  <c r="H23" i="559" s="1"/>
  <c r="B23" i="559"/>
  <c r="A23" i="559"/>
  <c r="E22" i="559"/>
  <c r="D22" i="559"/>
  <c r="B20" i="559"/>
  <c r="G17" i="559"/>
  <c r="G13" i="559"/>
  <c r="B12" i="559"/>
  <c r="A12" i="559"/>
  <c r="A10" i="559"/>
  <c r="B8" i="559"/>
  <c r="A8" i="559"/>
  <c r="B7" i="559"/>
  <c r="A7" i="559"/>
  <c r="B6" i="559"/>
  <c r="A6" i="559"/>
  <c r="E5" i="559"/>
  <c r="B5" i="559"/>
  <c r="A5" i="559"/>
  <c r="B4" i="559"/>
  <c r="A4" i="559"/>
  <c r="A3" i="559"/>
  <c r="A1" i="559"/>
  <c r="A131" i="558"/>
  <c r="A130" i="558"/>
  <c r="A129" i="558"/>
  <c r="A128" i="558"/>
  <c r="B127" i="558"/>
  <c r="A127" i="558"/>
  <c r="A126" i="558"/>
  <c r="A125" i="558"/>
  <c r="A124" i="558"/>
  <c r="A123" i="558"/>
  <c r="A122" i="558"/>
  <c r="E121" i="558"/>
  <c r="A121" i="558"/>
  <c r="A119" i="558"/>
  <c r="A117" i="558"/>
  <c r="A116" i="558"/>
  <c r="B115" i="558"/>
  <c r="A115" i="558"/>
  <c r="C114" i="558"/>
  <c r="B114" i="558"/>
  <c r="A114" i="558"/>
  <c r="C113" i="558"/>
  <c r="B113" i="558"/>
  <c r="A113" i="558"/>
  <c r="D112" i="558"/>
  <c r="C112" i="558"/>
  <c r="B112" i="558"/>
  <c r="A112" i="558"/>
  <c r="B111" i="558"/>
  <c r="A111" i="558"/>
  <c r="B110" i="558"/>
  <c r="A110" i="558"/>
  <c r="C109" i="558"/>
  <c r="B109" i="558"/>
  <c r="A109" i="558"/>
  <c r="A107" i="558"/>
  <c r="A105" i="558"/>
  <c r="E104" i="558"/>
  <c r="B104" i="558"/>
  <c r="A104" i="558"/>
  <c r="B103" i="558"/>
  <c r="A103" i="558"/>
  <c r="D102" i="558"/>
  <c r="E102" i="558" s="1"/>
  <c r="B102" i="558"/>
  <c r="A102" i="558"/>
  <c r="D101" i="558"/>
  <c r="E101" i="558" s="1"/>
  <c r="B101" i="558"/>
  <c r="A101" i="558"/>
  <c r="B100" i="558"/>
  <c r="A100" i="558"/>
  <c r="E99" i="558"/>
  <c r="D99" i="558"/>
  <c r="B99" i="558"/>
  <c r="A99" i="558"/>
  <c r="A97" i="558"/>
  <c r="A95" i="558"/>
  <c r="B94" i="558"/>
  <c r="A94" i="558"/>
  <c r="B93" i="558"/>
  <c r="A93" i="558"/>
  <c r="B92" i="558"/>
  <c r="A92" i="558"/>
  <c r="E91" i="558"/>
  <c r="D91" i="558"/>
  <c r="B91" i="558"/>
  <c r="A91" i="558"/>
  <c r="A89" i="558"/>
  <c r="D88" i="558"/>
  <c r="B88" i="558"/>
  <c r="A88" i="558"/>
  <c r="E87" i="558"/>
  <c r="D87" i="558"/>
  <c r="B87" i="558"/>
  <c r="A87" i="558"/>
  <c r="A85" i="558"/>
  <c r="B84" i="558"/>
  <c r="A84" i="558"/>
  <c r="E83" i="558"/>
  <c r="D83" i="558"/>
  <c r="B83" i="558"/>
  <c r="A83" i="558"/>
  <c r="A81" i="558"/>
  <c r="B80" i="558"/>
  <c r="A80" i="558"/>
  <c r="B79" i="558"/>
  <c r="A79" i="558"/>
  <c r="B78" i="558"/>
  <c r="A78" i="558"/>
  <c r="B77" i="558"/>
  <c r="A77" i="558"/>
  <c r="B76" i="558"/>
  <c r="A76" i="558"/>
  <c r="B75" i="558"/>
  <c r="A75" i="558"/>
  <c r="E74" i="558"/>
  <c r="D74" i="558"/>
  <c r="B74" i="558"/>
  <c r="A74" i="558"/>
  <c r="A72" i="558"/>
  <c r="A70" i="558"/>
  <c r="B69" i="558"/>
  <c r="A69" i="558"/>
  <c r="B68" i="558"/>
  <c r="A68" i="558"/>
  <c r="B67" i="558"/>
  <c r="A67" i="558"/>
  <c r="B66" i="558"/>
  <c r="A66" i="558"/>
  <c r="B65" i="558"/>
  <c r="A65" i="558"/>
  <c r="B64" i="558"/>
  <c r="A64" i="558"/>
  <c r="B63" i="558"/>
  <c r="A63" i="558"/>
  <c r="E62" i="558"/>
  <c r="D62" i="558"/>
  <c r="B62" i="558"/>
  <c r="A62" i="558"/>
  <c r="A60" i="558"/>
  <c r="A58" i="558"/>
  <c r="B57" i="558"/>
  <c r="A57" i="558"/>
  <c r="B56" i="558"/>
  <c r="A56" i="558"/>
  <c r="B55" i="558"/>
  <c r="A55" i="558"/>
  <c r="E54" i="558"/>
  <c r="B54" i="558"/>
  <c r="A54" i="558"/>
  <c r="A52" i="558"/>
  <c r="B51" i="558"/>
  <c r="A51" i="558"/>
  <c r="B50" i="558"/>
  <c r="A50" i="558"/>
  <c r="B49" i="558"/>
  <c r="A49" i="558"/>
  <c r="B48" i="558"/>
  <c r="A48" i="558"/>
  <c r="B47" i="558"/>
  <c r="A47" i="558"/>
  <c r="B46" i="558"/>
  <c r="A46" i="558"/>
  <c r="B45" i="558"/>
  <c r="A45" i="558"/>
  <c r="B44" i="558"/>
  <c r="A44" i="558"/>
  <c r="E43" i="558"/>
  <c r="D43" i="558"/>
  <c r="B43" i="558"/>
  <c r="A43" i="558"/>
  <c r="A41" i="558"/>
  <c r="B40" i="558"/>
  <c r="A40" i="558"/>
  <c r="B39" i="558"/>
  <c r="B38" i="558"/>
  <c r="A38" i="558"/>
  <c r="B37" i="558"/>
  <c r="A37" i="558"/>
  <c r="E36" i="558"/>
  <c r="D36" i="558"/>
  <c r="B36" i="558"/>
  <c r="A36" i="558"/>
  <c r="A34" i="558"/>
  <c r="D33" i="558"/>
  <c r="B33" i="558"/>
  <c r="A33" i="558"/>
  <c r="D32" i="558"/>
  <c r="B32" i="558"/>
  <c r="A32" i="558"/>
  <c r="D31" i="558"/>
  <c r="B31" i="558"/>
  <c r="A31" i="558"/>
  <c r="D30" i="558"/>
  <c r="B30" i="558"/>
  <c r="A30" i="558"/>
  <c r="D29" i="558"/>
  <c r="B29" i="558"/>
  <c r="A29" i="558"/>
  <c r="D28" i="558"/>
  <c r="B28" i="558"/>
  <c r="A28" i="558"/>
  <c r="D27" i="558"/>
  <c r="B27" i="558"/>
  <c r="A27" i="558"/>
  <c r="D26" i="558"/>
  <c r="B26" i="558"/>
  <c r="A26" i="558"/>
  <c r="E25" i="558"/>
  <c r="D25" i="558"/>
  <c r="B25" i="558"/>
  <c r="A25" i="558"/>
  <c r="A23" i="558"/>
  <c r="A21" i="558"/>
  <c r="B20" i="558"/>
  <c r="A20" i="558"/>
  <c r="B19" i="558"/>
  <c r="A19" i="558"/>
  <c r="B18" i="558"/>
  <c r="A18" i="558"/>
  <c r="B17" i="558"/>
  <c r="A17" i="558"/>
  <c r="B16" i="558"/>
  <c r="A16" i="558"/>
  <c r="B15" i="558"/>
  <c r="A15" i="558"/>
  <c r="B14" i="558"/>
  <c r="A14" i="558"/>
  <c r="B13" i="558"/>
  <c r="A13" i="558"/>
  <c r="E12" i="558"/>
  <c r="D12" i="558"/>
  <c r="B12" i="558"/>
  <c r="A12" i="558"/>
  <c r="A10" i="558"/>
  <c r="B8" i="558"/>
  <c r="A8" i="558"/>
  <c r="B7" i="558"/>
  <c r="A7" i="558"/>
  <c r="E88" i="558"/>
  <c r="E89" i="558" s="1"/>
  <c r="E94" i="558" s="1"/>
  <c r="B6" i="558"/>
  <c r="A6" i="558"/>
  <c r="E5" i="558"/>
  <c r="B5" i="558"/>
  <c r="A5" i="558"/>
  <c r="B4" i="558"/>
  <c r="A4" i="558"/>
  <c r="A3" i="558"/>
  <c r="A1" i="558"/>
  <c r="A140" i="557"/>
  <c r="A139" i="557"/>
  <c r="A138" i="557"/>
  <c r="A137" i="557"/>
  <c r="B136" i="557"/>
  <c r="A136" i="557"/>
  <c r="A135" i="557"/>
  <c r="A134" i="557"/>
  <c r="A133" i="557"/>
  <c r="A132" i="557"/>
  <c r="A131" i="557"/>
  <c r="E130" i="557"/>
  <c r="A130" i="557"/>
  <c r="A128" i="557"/>
  <c r="A126" i="557"/>
  <c r="A125" i="557"/>
  <c r="B124" i="557"/>
  <c r="A124" i="557"/>
  <c r="C123" i="557"/>
  <c r="B123" i="557"/>
  <c r="A123" i="557"/>
  <c r="C122" i="557"/>
  <c r="B122" i="557"/>
  <c r="A122" i="557"/>
  <c r="D121" i="557"/>
  <c r="C121" i="557"/>
  <c r="B121" i="557"/>
  <c r="A121" i="557"/>
  <c r="B120" i="557"/>
  <c r="A120" i="557"/>
  <c r="B119" i="557"/>
  <c r="A119" i="557"/>
  <c r="E118" i="557"/>
  <c r="C118" i="557"/>
  <c r="B118" i="557"/>
  <c r="A118" i="557"/>
  <c r="A116" i="557"/>
  <c r="A114" i="557"/>
  <c r="B113" i="557"/>
  <c r="A113" i="557"/>
  <c r="B112" i="557"/>
  <c r="A112" i="557"/>
  <c r="B111" i="557"/>
  <c r="A111" i="557"/>
  <c r="B110" i="557"/>
  <c r="A110" i="557"/>
  <c r="B109" i="557"/>
  <c r="A109" i="557"/>
  <c r="E108" i="557"/>
  <c r="D108" i="557"/>
  <c r="B108" i="557"/>
  <c r="A108" i="557"/>
  <c r="A106" i="557"/>
  <c r="A104" i="557"/>
  <c r="B103" i="557"/>
  <c r="A103" i="557"/>
  <c r="B102" i="557"/>
  <c r="A102" i="557"/>
  <c r="B101" i="557"/>
  <c r="A101" i="557"/>
  <c r="E100" i="557"/>
  <c r="D100" i="557"/>
  <c r="B100" i="557"/>
  <c r="A100" i="557"/>
  <c r="A98" i="557"/>
  <c r="D97" i="557"/>
  <c r="B97" i="557"/>
  <c r="A97" i="557"/>
  <c r="E96" i="557"/>
  <c r="D96" i="557"/>
  <c r="B96" i="557"/>
  <c r="A96" i="557"/>
  <c r="E94" i="557"/>
  <c r="E102" i="557" s="1"/>
  <c r="A94" i="557"/>
  <c r="D93" i="557"/>
  <c r="B93" i="557"/>
  <c r="A93" i="557"/>
  <c r="E92" i="557"/>
  <c r="D92" i="557"/>
  <c r="B92" i="557"/>
  <c r="A92" i="557"/>
  <c r="A90" i="557"/>
  <c r="B89" i="557"/>
  <c r="A89" i="557"/>
  <c r="B88" i="557"/>
  <c r="A88" i="557"/>
  <c r="B87" i="557"/>
  <c r="A87" i="557"/>
  <c r="B86" i="557"/>
  <c r="A86" i="557"/>
  <c r="B85" i="557"/>
  <c r="A85" i="557"/>
  <c r="B84" i="557"/>
  <c r="A84" i="557"/>
  <c r="E83" i="557"/>
  <c r="D83" i="557"/>
  <c r="B83" i="557"/>
  <c r="A83" i="557"/>
  <c r="A81" i="557"/>
  <c r="A79" i="557"/>
  <c r="B78" i="557"/>
  <c r="A78" i="557"/>
  <c r="B77" i="557"/>
  <c r="A77" i="557"/>
  <c r="B76" i="557"/>
  <c r="A76" i="557"/>
  <c r="B75" i="557"/>
  <c r="A75" i="557"/>
  <c r="B74" i="557"/>
  <c r="A74" i="557"/>
  <c r="B73" i="557"/>
  <c r="A73" i="557"/>
  <c r="B72" i="557"/>
  <c r="A72" i="557"/>
  <c r="E71" i="557"/>
  <c r="D71" i="557"/>
  <c r="B71" i="557"/>
  <c r="A71" i="557"/>
  <c r="A69" i="557"/>
  <c r="A67" i="557"/>
  <c r="B66" i="557"/>
  <c r="A66" i="557"/>
  <c r="B65" i="557"/>
  <c r="A65" i="557"/>
  <c r="B64" i="557"/>
  <c r="A64" i="557"/>
  <c r="E63" i="557"/>
  <c r="B63" i="557"/>
  <c r="A63" i="557"/>
  <c r="A61" i="557"/>
  <c r="B60" i="557"/>
  <c r="A60" i="557"/>
  <c r="D59" i="557"/>
  <c r="B59" i="557"/>
  <c r="A59" i="557"/>
  <c r="B58" i="557"/>
  <c r="A58" i="557"/>
  <c r="B57" i="557"/>
  <c r="A57" i="557"/>
  <c r="B56" i="557"/>
  <c r="A56" i="557"/>
  <c r="B55" i="557"/>
  <c r="A55" i="557"/>
  <c r="B54" i="557"/>
  <c r="A54" i="557"/>
  <c r="B53" i="557"/>
  <c r="A53" i="557"/>
  <c r="E52" i="557"/>
  <c r="D52" i="557"/>
  <c r="B52" i="557"/>
  <c r="A52" i="557"/>
  <c r="A50" i="557"/>
  <c r="B49" i="557"/>
  <c r="A49" i="557"/>
  <c r="B48" i="557"/>
  <c r="B47" i="557"/>
  <c r="A47" i="557"/>
  <c r="B46" i="557"/>
  <c r="A46" i="557"/>
  <c r="E45" i="557"/>
  <c r="D45" i="557"/>
  <c r="B45" i="557"/>
  <c r="A45" i="557"/>
  <c r="A43" i="557"/>
  <c r="D42" i="557"/>
  <c r="B42" i="557"/>
  <c r="A42" i="557"/>
  <c r="D41" i="557"/>
  <c r="B41" i="557"/>
  <c r="A41" i="557"/>
  <c r="D40" i="557"/>
  <c r="B40" i="557"/>
  <c r="A40" i="557"/>
  <c r="D39" i="557"/>
  <c r="B39" i="557"/>
  <c r="A39" i="557"/>
  <c r="D38" i="557"/>
  <c r="B38" i="557"/>
  <c r="A38" i="557"/>
  <c r="D37" i="557"/>
  <c r="B37" i="557"/>
  <c r="A37" i="557"/>
  <c r="D36" i="557"/>
  <c r="B36" i="557"/>
  <c r="A36" i="557"/>
  <c r="D35" i="557"/>
  <c r="B35" i="557"/>
  <c r="A35" i="557"/>
  <c r="E34" i="557"/>
  <c r="D34" i="557"/>
  <c r="B34" i="557"/>
  <c r="A34" i="557"/>
  <c r="A32" i="557"/>
  <c r="A30" i="557"/>
  <c r="D29" i="557"/>
  <c r="H29" i="557" s="1"/>
  <c r="B29" i="557"/>
  <c r="A29" i="557"/>
  <c r="D28" i="557"/>
  <c r="B28" i="557"/>
  <c r="A28" i="557"/>
  <c r="D27" i="557"/>
  <c r="B27" i="557"/>
  <c r="A27" i="557"/>
  <c r="H26" i="557"/>
  <c r="E26" i="557"/>
  <c r="B26" i="557"/>
  <c r="A26" i="557"/>
  <c r="B25" i="557"/>
  <c r="A25" i="557"/>
  <c r="B24" i="557"/>
  <c r="A24" i="557"/>
  <c r="D23" i="557"/>
  <c r="B23" i="557"/>
  <c r="A23" i="557"/>
  <c r="E22" i="557"/>
  <c r="D22" i="557"/>
  <c r="B20" i="557"/>
  <c r="G17" i="557"/>
  <c r="G13" i="557"/>
  <c r="B12" i="557"/>
  <c r="A12" i="557"/>
  <c r="A10" i="557"/>
  <c r="B8" i="557"/>
  <c r="A8" i="557"/>
  <c r="B7" i="557"/>
  <c r="A7" i="557"/>
  <c r="B6" i="557"/>
  <c r="A6" i="557"/>
  <c r="E5" i="557"/>
  <c r="B5" i="557"/>
  <c r="A5" i="557"/>
  <c r="B4" i="557"/>
  <c r="A4" i="557"/>
  <c r="A3" i="557"/>
  <c r="A1" i="557"/>
  <c r="A131" i="556"/>
  <c r="A130" i="556"/>
  <c r="A129" i="556"/>
  <c r="A128" i="556"/>
  <c r="B127" i="556"/>
  <c r="A127" i="556"/>
  <c r="A126" i="556"/>
  <c r="A125" i="556"/>
  <c r="A124" i="556"/>
  <c r="A123" i="556"/>
  <c r="A122" i="556"/>
  <c r="E121" i="556"/>
  <c r="A121" i="556"/>
  <c r="A119" i="556"/>
  <c r="A117" i="556"/>
  <c r="A116" i="556"/>
  <c r="B115" i="556"/>
  <c r="A115" i="556"/>
  <c r="C114" i="556"/>
  <c r="B114" i="556"/>
  <c r="A114" i="556"/>
  <c r="C113" i="556"/>
  <c r="B113" i="556"/>
  <c r="A113" i="556"/>
  <c r="D112" i="556"/>
  <c r="C112" i="556"/>
  <c r="B112" i="556"/>
  <c r="A112" i="556"/>
  <c r="B111" i="556"/>
  <c r="A111" i="556"/>
  <c r="B110" i="556"/>
  <c r="A110" i="556"/>
  <c r="C109" i="556"/>
  <c r="B109" i="556"/>
  <c r="A109" i="556"/>
  <c r="A107" i="556"/>
  <c r="A105" i="556"/>
  <c r="E104" i="556"/>
  <c r="B104" i="556"/>
  <c r="A104" i="556"/>
  <c r="D103" i="556"/>
  <c r="E103" i="556" s="1"/>
  <c r="B103" i="556"/>
  <c r="A103" i="556"/>
  <c r="D102" i="556"/>
  <c r="E102" i="556" s="1"/>
  <c r="B102" i="556"/>
  <c r="A102" i="556"/>
  <c r="D101" i="556"/>
  <c r="E101" i="556" s="1"/>
  <c r="B101" i="556"/>
  <c r="A101" i="556"/>
  <c r="B100" i="556"/>
  <c r="A100" i="556"/>
  <c r="E99" i="556"/>
  <c r="D99" i="556"/>
  <c r="B99" i="556"/>
  <c r="A99" i="556"/>
  <c r="A97" i="556"/>
  <c r="A95" i="556"/>
  <c r="B94" i="556"/>
  <c r="A94" i="556"/>
  <c r="B93" i="556"/>
  <c r="A93" i="556"/>
  <c r="B92" i="556"/>
  <c r="A92" i="556"/>
  <c r="E91" i="556"/>
  <c r="D91" i="556"/>
  <c r="B91" i="556"/>
  <c r="A91" i="556"/>
  <c r="A89" i="556"/>
  <c r="D88" i="556"/>
  <c r="B88" i="556"/>
  <c r="A88" i="556"/>
  <c r="E87" i="556"/>
  <c r="D87" i="556"/>
  <c r="B87" i="556"/>
  <c r="A87" i="556"/>
  <c r="A85" i="556"/>
  <c r="B84" i="556"/>
  <c r="A84" i="556"/>
  <c r="E83" i="556"/>
  <c r="D83" i="556"/>
  <c r="B83" i="556"/>
  <c r="A83" i="556"/>
  <c r="A81" i="556"/>
  <c r="B80" i="556"/>
  <c r="A80" i="556"/>
  <c r="B79" i="556"/>
  <c r="A79" i="556"/>
  <c r="B78" i="556"/>
  <c r="A78" i="556"/>
  <c r="B77" i="556"/>
  <c r="A77" i="556"/>
  <c r="B76" i="556"/>
  <c r="A76" i="556"/>
  <c r="B75" i="556"/>
  <c r="A75" i="556"/>
  <c r="E74" i="556"/>
  <c r="D74" i="556"/>
  <c r="B74" i="556"/>
  <c r="A74" i="556"/>
  <c r="A72" i="556"/>
  <c r="A70" i="556"/>
  <c r="B69" i="556"/>
  <c r="A69" i="556"/>
  <c r="B68" i="556"/>
  <c r="A68" i="556"/>
  <c r="B67" i="556"/>
  <c r="A67" i="556"/>
  <c r="B66" i="556"/>
  <c r="A66" i="556"/>
  <c r="B65" i="556"/>
  <c r="A65" i="556"/>
  <c r="B64" i="556"/>
  <c r="A64" i="556"/>
  <c r="B63" i="556"/>
  <c r="A63" i="556"/>
  <c r="E62" i="556"/>
  <c r="D62" i="556"/>
  <c r="B62" i="556"/>
  <c r="A62" i="556"/>
  <c r="A60" i="556"/>
  <c r="A58" i="556"/>
  <c r="B57" i="556"/>
  <c r="A57" i="556"/>
  <c r="B56" i="556"/>
  <c r="A56" i="556"/>
  <c r="B55" i="556"/>
  <c r="A55" i="556"/>
  <c r="E54" i="556"/>
  <c r="B54" i="556"/>
  <c r="A54" i="556"/>
  <c r="A52" i="556"/>
  <c r="B51" i="556"/>
  <c r="A51" i="556"/>
  <c r="B50" i="556"/>
  <c r="A50" i="556"/>
  <c r="B49" i="556"/>
  <c r="A49" i="556"/>
  <c r="B48" i="556"/>
  <c r="A48" i="556"/>
  <c r="B47" i="556"/>
  <c r="A47" i="556"/>
  <c r="B46" i="556"/>
  <c r="A46" i="556"/>
  <c r="B45" i="556"/>
  <c r="A45" i="556"/>
  <c r="B44" i="556"/>
  <c r="A44" i="556"/>
  <c r="E43" i="556"/>
  <c r="D43" i="556"/>
  <c r="B43" i="556"/>
  <c r="A43" i="556"/>
  <c r="A41" i="556"/>
  <c r="B40" i="556"/>
  <c r="A40" i="556"/>
  <c r="B39" i="556"/>
  <c r="B38" i="556"/>
  <c r="A38" i="556"/>
  <c r="B37" i="556"/>
  <c r="A37" i="556"/>
  <c r="E36" i="556"/>
  <c r="D36" i="556"/>
  <c r="B36" i="556"/>
  <c r="A36" i="556"/>
  <c r="A34" i="556"/>
  <c r="D33" i="556"/>
  <c r="B33" i="556"/>
  <c r="A33" i="556"/>
  <c r="D32" i="556"/>
  <c r="B32" i="556"/>
  <c r="A32" i="556"/>
  <c r="D31" i="556"/>
  <c r="B31" i="556"/>
  <c r="A31" i="556"/>
  <c r="D30" i="556"/>
  <c r="B30" i="556"/>
  <c r="A30" i="556"/>
  <c r="D29" i="556"/>
  <c r="B29" i="556"/>
  <c r="A29" i="556"/>
  <c r="D28" i="556"/>
  <c r="B28" i="556"/>
  <c r="A28" i="556"/>
  <c r="D27" i="556"/>
  <c r="B27" i="556"/>
  <c r="A27" i="556"/>
  <c r="D26" i="556"/>
  <c r="B26" i="556"/>
  <c r="A26" i="556"/>
  <c r="E25" i="556"/>
  <c r="D25" i="556"/>
  <c r="B25" i="556"/>
  <c r="A25" i="556"/>
  <c r="A23" i="556"/>
  <c r="A21" i="556"/>
  <c r="B20" i="556"/>
  <c r="A20" i="556"/>
  <c r="B19" i="556"/>
  <c r="A19" i="556"/>
  <c r="B18" i="556"/>
  <c r="A18" i="556"/>
  <c r="B17" i="556"/>
  <c r="A17" i="556"/>
  <c r="B16" i="556"/>
  <c r="A16" i="556"/>
  <c r="D15" i="556"/>
  <c r="E15" i="556" s="1"/>
  <c r="B15" i="556"/>
  <c r="A15" i="556"/>
  <c r="D14" i="556"/>
  <c r="B14" i="556"/>
  <c r="A14" i="556"/>
  <c r="B13" i="556"/>
  <c r="A13" i="556"/>
  <c r="E12" i="556"/>
  <c r="D12" i="556"/>
  <c r="B12" i="556"/>
  <c r="A12" i="556"/>
  <c r="A10" i="556"/>
  <c r="B8" i="556"/>
  <c r="A8" i="556"/>
  <c r="D84" i="556"/>
  <c r="B7" i="556"/>
  <c r="A7" i="556"/>
  <c r="E88" i="556"/>
  <c r="E89" i="556" s="1"/>
  <c r="E94" i="556" s="1"/>
  <c r="B6" i="556"/>
  <c r="A6" i="556"/>
  <c r="E5" i="556"/>
  <c r="B5" i="556"/>
  <c r="A5" i="556"/>
  <c r="B4" i="556"/>
  <c r="A4" i="556"/>
  <c r="A3" i="556"/>
  <c r="A1" i="556"/>
  <c r="A140" i="555"/>
  <c r="A139" i="555"/>
  <c r="A138" i="555"/>
  <c r="A137" i="555"/>
  <c r="B136" i="555"/>
  <c r="A136" i="555"/>
  <c r="A135" i="555"/>
  <c r="A134" i="555"/>
  <c r="A133" i="555"/>
  <c r="A132" i="555"/>
  <c r="A131" i="555"/>
  <c r="E130" i="555"/>
  <c r="A130" i="555"/>
  <c r="A128" i="555"/>
  <c r="A126" i="555"/>
  <c r="A125" i="555"/>
  <c r="B124" i="555"/>
  <c r="A124" i="555"/>
  <c r="C123" i="555"/>
  <c r="B123" i="555"/>
  <c r="A123" i="555"/>
  <c r="C122" i="555"/>
  <c r="B122" i="555"/>
  <c r="A122" i="555"/>
  <c r="D121" i="555"/>
  <c r="C121" i="555"/>
  <c r="B121" i="555"/>
  <c r="A121" i="555"/>
  <c r="B120" i="555"/>
  <c r="A120" i="555"/>
  <c r="B119" i="555"/>
  <c r="A119" i="555"/>
  <c r="E118" i="555"/>
  <c r="C118" i="555"/>
  <c r="B118" i="555"/>
  <c r="A118" i="555"/>
  <c r="A116" i="555"/>
  <c r="A114" i="555"/>
  <c r="B113" i="555"/>
  <c r="A113" i="555"/>
  <c r="B112" i="555"/>
  <c r="A112" i="555"/>
  <c r="B111" i="555"/>
  <c r="A111" i="555"/>
  <c r="B110" i="555"/>
  <c r="A110" i="555"/>
  <c r="B109" i="555"/>
  <c r="A109" i="555"/>
  <c r="E108" i="555"/>
  <c r="D108" i="555"/>
  <c r="B108" i="555"/>
  <c r="A108" i="555"/>
  <c r="A106" i="555"/>
  <c r="A104" i="555"/>
  <c r="B103" i="555"/>
  <c r="A103" i="555"/>
  <c r="B102" i="555"/>
  <c r="A102" i="555"/>
  <c r="B101" i="555"/>
  <c r="A101" i="555"/>
  <c r="E100" i="555"/>
  <c r="D100" i="555"/>
  <c r="B100" i="555"/>
  <c r="A100" i="555"/>
  <c r="A98" i="555"/>
  <c r="D97" i="555"/>
  <c r="B97" i="555"/>
  <c r="A97" i="555"/>
  <c r="E96" i="555"/>
  <c r="D96" i="555"/>
  <c r="B96" i="555"/>
  <c r="A96" i="555"/>
  <c r="E94" i="555"/>
  <c r="E102" i="555" s="1"/>
  <c r="A94" i="555"/>
  <c r="D93" i="555"/>
  <c r="B93" i="555"/>
  <c r="A93" i="555"/>
  <c r="E92" i="555"/>
  <c r="D92" i="555"/>
  <c r="B92" i="555"/>
  <c r="A92" i="555"/>
  <c r="A90" i="555"/>
  <c r="B89" i="555"/>
  <c r="A89" i="555"/>
  <c r="B88" i="555"/>
  <c r="A88" i="555"/>
  <c r="B87" i="555"/>
  <c r="A87" i="555"/>
  <c r="B86" i="555"/>
  <c r="A86" i="555"/>
  <c r="B85" i="555"/>
  <c r="A85" i="555"/>
  <c r="B84" i="555"/>
  <c r="A84" i="555"/>
  <c r="E83" i="555"/>
  <c r="D83" i="555"/>
  <c r="B83" i="555"/>
  <c r="A83" i="555"/>
  <c r="A81" i="555"/>
  <c r="A79" i="555"/>
  <c r="B78" i="555"/>
  <c r="A78" i="555"/>
  <c r="B77" i="555"/>
  <c r="A77" i="555"/>
  <c r="B76" i="555"/>
  <c r="A76" i="555"/>
  <c r="B75" i="555"/>
  <c r="A75" i="555"/>
  <c r="B74" i="555"/>
  <c r="A74" i="555"/>
  <c r="B73" i="555"/>
  <c r="A73" i="555"/>
  <c r="B72" i="555"/>
  <c r="A72" i="555"/>
  <c r="E71" i="555"/>
  <c r="D71" i="555"/>
  <c r="B71" i="555"/>
  <c r="A71" i="555"/>
  <c r="A69" i="555"/>
  <c r="A67" i="555"/>
  <c r="B66" i="555"/>
  <c r="A66" i="555"/>
  <c r="B65" i="555"/>
  <c r="A65" i="555"/>
  <c r="B64" i="555"/>
  <c r="A64" i="555"/>
  <c r="E63" i="555"/>
  <c r="B63" i="555"/>
  <c r="A63" i="555"/>
  <c r="A61" i="555"/>
  <c r="B60" i="555"/>
  <c r="A60" i="555"/>
  <c r="D59" i="555"/>
  <c r="B59" i="555"/>
  <c r="A59" i="555"/>
  <c r="B58" i="555"/>
  <c r="A58" i="555"/>
  <c r="B57" i="555"/>
  <c r="A57" i="555"/>
  <c r="B56" i="555"/>
  <c r="A56" i="555"/>
  <c r="B55" i="555"/>
  <c r="A55" i="555"/>
  <c r="B54" i="555"/>
  <c r="A54" i="555"/>
  <c r="B53" i="555"/>
  <c r="A53" i="555"/>
  <c r="E52" i="555"/>
  <c r="D52" i="555"/>
  <c r="B52" i="555"/>
  <c r="A52" i="555"/>
  <c r="A50" i="555"/>
  <c r="B49" i="555"/>
  <c r="A49" i="555"/>
  <c r="B48" i="555"/>
  <c r="B47" i="555"/>
  <c r="A47" i="555"/>
  <c r="B46" i="555"/>
  <c r="A46" i="555"/>
  <c r="E45" i="555"/>
  <c r="D45" i="555"/>
  <c r="B45" i="555"/>
  <c r="A45" i="555"/>
  <c r="A43" i="555"/>
  <c r="D42" i="555"/>
  <c r="B42" i="555"/>
  <c r="A42" i="555"/>
  <c r="D41" i="555"/>
  <c r="B41" i="555"/>
  <c r="A41" i="555"/>
  <c r="D40" i="555"/>
  <c r="B40" i="555"/>
  <c r="A40" i="555"/>
  <c r="D39" i="555"/>
  <c r="B39" i="555"/>
  <c r="A39" i="555"/>
  <c r="D38" i="555"/>
  <c r="B38" i="555"/>
  <c r="A38" i="555"/>
  <c r="D37" i="555"/>
  <c r="B37" i="555"/>
  <c r="A37" i="555"/>
  <c r="D36" i="555"/>
  <c r="B36" i="555"/>
  <c r="A36" i="555"/>
  <c r="D35" i="555"/>
  <c r="B35" i="555"/>
  <c r="A35" i="555"/>
  <c r="E34" i="555"/>
  <c r="D34" i="555"/>
  <c r="B34" i="555"/>
  <c r="A34" i="555"/>
  <c r="A32" i="555"/>
  <c r="A30" i="555"/>
  <c r="D29" i="555"/>
  <c r="B29" i="555"/>
  <c r="A29" i="555"/>
  <c r="D28" i="555"/>
  <c r="H28" i="555" s="1"/>
  <c r="B28" i="555"/>
  <c r="A28" i="555"/>
  <c r="D27" i="555"/>
  <c r="B27" i="555"/>
  <c r="A27" i="555"/>
  <c r="H26" i="555"/>
  <c r="E26" i="555"/>
  <c r="B26" i="555"/>
  <c r="A26" i="555"/>
  <c r="B25" i="555"/>
  <c r="A25" i="555"/>
  <c r="B24" i="555"/>
  <c r="A24" i="555"/>
  <c r="D23" i="555"/>
  <c r="H23" i="555" s="1"/>
  <c r="B23" i="555"/>
  <c r="A23" i="555"/>
  <c r="E22" i="555"/>
  <c r="D22" i="555"/>
  <c r="B20" i="555"/>
  <c r="G17" i="555"/>
  <c r="G13" i="555"/>
  <c r="B12" i="555"/>
  <c r="A12" i="555"/>
  <c r="A10" i="555"/>
  <c r="B8" i="555"/>
  <c r="A8" i="555"/>
  <c r="B7" i="555"/>
  <c r="A7" i="555"/>
  <c r="B6" i="555"/>
  <c r="A6" i="555"/>
  <c r="E5" i="555"/>
  <c r="B5" i="555"/>
  <c r="A5" i="555"/>
  <c r="D25" i="555"/>
  <c r="B4" i="555"/>
  <c r="A4" i="555"/>
  <c r="A3" i="555"/>
  <c r="A1" i="555"/>
  <c r="A131" i="554"/>
  <c r="A130" i="554"/>
  <c r="A129" i="554"/>
  <c r="A128" i="554"/>
  <c r="B127" i="554"/>
  <c r="A127" i="554"/>
  <c r="A126" i="554"/>
  <c r="A125" i="554"/>
  <c r="A124" i="554"/>
  <c r="A123" i="554"/>
  <c r="A122" i="554"/>
  <c r="E121" i="554"/>
  <c r="A121" i="554"/>
  <c r="A119" i="554"/>
  <c r="A117" i="554"/>
  <c r="A116" i="554"/>
  <c r="B115" i="554"/>
  <c r="A115" i="554"/>
  <c r="C114" i="554"/>
  <c r="B114" i="554"/>
  <c r="A114" i="554"/>
  <c r="C113" i="554"/>
  <c r="B113" i="554"/>
  <c r="A113" i="554"/>
  <c r="D112" i="554"/>
  <c r="C112" i="554"/>
  <c r="B112" i="554"/>
  <c r="A112" i="554"/>
  <c r="B111" i="554"/>
  <c r="A111" i="554"/>
  <c r="B110" i="554"/>
  <c r="A110" i="554"/>
  <c r="C109" i="554"/>
  <c r="B109" i="554"/>
  <c r="A109" i="554"/>
  <c r="A107" i="554"/>
  <c r="A105" i="554"/>
  <c r="E104" i="554"/>
  <c r="B104" i="554"/>
  <c r="A104" i="554"/>
  <c r="D103" i="554"/>
  <c r="E103" i="554" s="1"/>
  <c r="B103" i="554"/>
  <c r="A103" i="554"/>
  <c r="D102" i="554"/>
  <c r="E102" i="554" s="1"/>
  <c r="B102" i="554"/>
  <c r="A102" i="554"/>
  <c r="D101" i="554"/>
  <c r="E101" i="554" s="1"/>
  <c r="B101" i="554"/>
  <c r="A101" i="554"/>
  <c r="B100" i="554"/>
  <c r="A100" i="554"/>
  <c r="E99" i="554"/>
  <c r="D99" i="554"/>
  <c r="B99" i="554"/>
  <c r="A99" i="554"/>
  <c r="A97" i="554"/>
  <c r="A95" i="554"/>
  <c r="B94" i="554"/>
  <c r="A94" i="554"/>
  <c r="B93" i="554"/>
  <c r="A93" i="554"/>
  <c r="B92" i="554"/>
  <c r="A92" i="554"/>
  <c r="E91" i="554"/>
  <c r="D91" i="554"/>
  <c r="B91" i="554"/>
  <c r="A91" i="554"/>
  <c r="A89" i="554"/>
  <c r="D88" i="554"/>
  <c r="B88" i="554"/>
  <c r="A88" i="554"/>
  <c r="E87" i="554"/>
  <c r="D87" i="554"/>
  <c r="B87" i="554"/>
  <c r="A87" i="554"/>
  <c r="A85" i="554"/>
  <c r="B84" i="554"/>
  <c r="A84" i="554"/>
  <c r="E83" i="554"/>
  <c r="D83" i="554"/>
  <c r="B83" i="554"/>
  <c r="A83" i="554"/>
  <c r="A81" i="554"/>
  <c r="B80" i="554"/>
  <c r="A80" i="554"/>
  <c r="B79" i="554"/>
  <c r="A79" i="554"/>
  <c r="B78" i="554"/>
  <c r="A78" i="554"/>
  <c r="B77" i="554"/>
  <c r="A77" i="554"/>
  <c r="B76" i="554"/>
  <c r="A76" i="554"/>
  <c r="B75" i="554"/>
  <c r="A75" i="554"/>
  <c r="E74" i="554"/>
  <c r="D74" i="554"/>
  <c r="B74" i="554"/>
  <c r="A74" i="554"/>
  <c r="A72" i="554"/>
  <c r="A70" i="554"/>
  <c r="B69" i="554"/>
  <c r="A69" i="554"/>
  <c r="B68" i="554"/>
  <c r="A68" i="554"/>
  <c r="B67" i="554"/>
  <c r="A67" i="554"/>
  <c r="B66" i="554"/>
  <c r="A66" i="554"/>
  <c r="B65" i="554"/>
  <c r="A65" i="554"/>
  <c r="B64" i="554"/>
  <c r="A64" i="554"/>
  <c r="B63" i="554"/>
  <c r="A63" i="554"/>
  <c r="E62" i="554"/>
  <c r="D62" i="554"/>
  <c r="B62" i="554"/>
  <c r="A62" i="554"/>
  <c r="A60" i="554"/>
  <c r="A58" i="554"/>
  <c r="B57" i="554"/>
  <c r="A57" i="554"/>
  <c r="B56" i="554"/>
  <c r="A56" i="554"/>
  <c r="B55" i="554"/>
  <c r="A55" i="554"/>
  <c r="E54" i="554"/>
  <c r="B54" i="554"/>
  <c r="A54" i="554"/>
  <c r="A52" i="554"/>
  <c r="B51" i="554"/>
  <c r="A51" i="554"/>
  <c r="B50" i="554"/>
  <c r="A50" i="554"/>
  <c r="B49" i="554"/>
  <c r="A49" i="554"/>
  <c r="B48" i="554"/>
  <c r="A48" i="554"/>
  <c r="B47" i="554"/>
  <c r="A47" i="554"/>
  <c r="B46" i="554"/>
  <c r="A46" i="554"/>
  <c r="B45" i="554"/>
  <c r="A45" i="554"/>
  <c r="B44" i="554"/>
  <c r="A44" i="554"/>
  <c r="E43" i="554"/>
  <c r="D43" i="554"/>
  <c r="B43" i="554"/>
  <c r="A43" i="554"/>
  <c r="A41" i="554"/>
  <c r="B40" i="554"/>
  <c r="A40" i="554"/>
  <c r="B39" i="554"/>
  <c r="B38" i="554"/>
  <c r="A38" i="554"/>
  <c r="B37" i="554"/>
  <c r="A37" i="554"/>
  <c r="E36" i="554"/>
  <c r="D36" i="554"/>
  <c r="B36" i="554"/>
  <c r="A36" i="554"/>
  <c r="A34" i="554"/>
  <c r="D33" i="554"/>
  <c r="B33" i="554"/>
  <c r="A33" i="554"/>
  <c r="D32" i="554"/>
  <c r="B32" i="554"/>
  <c r="A32" i="554"/>
  <c r="D31" i="554"/>
  <c r="B31" i="554"/>
  <c r="A31" i="554"/>
  <c r="D30" i="554"/>
  <c r="B30" i="554"/>
  <c r="A30" i="554"/>
  <c r="D29" i="554"/>
  <c r="B29" i="554"/>
  <c r="A29" i="554"/>
  <c r="D28" i="554"/>
  <c r="B28" i="554"/>
  <c r="A28" i="554"/>
  <c r="D27" i="554"/>
  <c r="B27" i="554"/>
  <c r="A27" i="554"/>
  <c r="D26" i="554"/>
  <c r="B26" i="554"/>
  <c r="A26" i="554"/>
  <c r="E25" i="554"/>
  <c r="D25" i="554"/>
  <c r="B25" i="554"/>
  <c r="A25" i="554"/>
  <c r="A23" i="554"/>
  <c r="A21" i="554"/>
  <c r="D20" i="554"/>
  <c r="B20" i="554"/>
  <c r="A20" i="554"/>
  <c r="D19" i="554"/>
  <c r="B19" i="554"/>
  <c r="A19" i="554"/>
  <c r="D18" i="554"/>
  <c r="B18" i="554"/>
  <c r="A18" i="554"/>
  <c r="B17" i="554"/>
  <c r="A17" i="554"/>
  <c r="B16" i="554"/>
  <c r="A16" i="554"/>
  <c r="B15" i="554"/>
  <c r="A15" i="554"/>
  <c r="B14" i="554"/>
  <c r="A14" i="554"/>
  <c r="B13" i="554"/>
  <c r="A13" i="554"/>
  <c r="E12" i="554"/>
  <c r="D12" i="554"/>
  <c r="B12" i="554"/>
  <c r="A12" i="554"/>
  <c r="A10" i="554"/>
  <c r="B8" i="554"/>
  <c r="A8" i="554"/>
  <c r="B7" i="554"/>
  <c r="A7" i="554"/>
  <c r="E88" i="554"/>
  <c r="E89" i="554" s="1"/>
  <c r="E94" i="554" s="1"/>
  <c r="B6" i="554"/>
  <c r="A6" i="554"/>
  <c r="E5" i="554"/>
  <c r="B5" i="554"/>
  <c r="A5" i="554"/>
  <c r="B4" i="554"/>
  <c r="A4" i="554"/>
  <c r="A3" i="554"/>
  <c r="A1" i="554"/>
  <c r="A140" i="553"/>
  <c r="A139" i="553"/>
  <c r="A138" i="553"/>
  <c r="A137" i="553"/>
  <c r="B136" i="553"/>
  <c r="A136" i="553"/>
  <c r="A135" i="553"/>
  <c r="A134" i="553"/>
  <c r="A133" i="553"/>
  <c r="A132" i="553"/>
  <c r="A131" i="553"/>
  <c r="E130" i="553"/>
  <c r="A130" i="553"/>
  <c r="A128" i="553"/>
  <c r="A126" i="553"/>
  <c r="A125" i="553"/>
  <c r="B124" i="553"/>
  <c r="A124" i="553"/>
  <c r="C123" i="553"/>
  <c r="B123" i="553"/>
  <c r="A123" i="553"/>
  <c r="C122" i="553"/>
  <c r="B122" i="553"/>
  <c r="A122" i="553"/>
  <c r="D121" i="553"/>
  <c r="C121" i="553"/>
  <c r="B121" i="553"/>
  <c r="A121" i="553"/>
  <c r="B120" i="553"/>
  <c r="A120" i="553"/>
  <c r="B119" i="553"/>
  <c r="A119" i="553"/>
  <c r="E118" i="553"/>
  <c r="C118" i="553"/>
  <c r="B118" i="553"/>
  <c r="A118" i="553"/>
  <c r="A116" i="553"/>
  <c r="A114" i="553"/>
  <c r="B113" i="553"/>
  <c r="A113" i="553"/>
  <c r="B112" i="553"/>
  <c r="A112" i="553"/>
  <c r="B111" i="553"/>
  <c r="A111" i="553"/>
  <c r="B110" i="553"/>
  <c r="A110" i="553"/>
  <c r="B109" i="553"/>
  <c r="A109" i="553"/>
  <c r="E108" i="553"/>
  <c r="D108" i="553"/>
  <c r="B108" i="553"/>
  <c r="A108" i="553"/>
  <c r="A106" i="553"/>
  <c r="A104" i="553"/>
  <c r="B103" i="553"/>
  <c r="A103" i="553"/>
  <c r="B102" i="553"/>
  <c r="A102" i="553"/>
  <c r="B101" i="553"/>
  <c r="A101" i="553"/>
  <c r="E100" i="553"/>
  <c r="D100" i="553"/>
  <c r="B100" i="553"/>
  <c r="A100" i="553"/>
  <c r="A98" i="553"/>
  <c r="D97" i="553"/>
  <c r="B97" i="553"/>
  <c r="A97" i="553"/>
  <c r="E96" i="553"/>
  <c r="D96" i="553"/>
  <c r="B96" i="553"/>
  <c r="A96" i="553"/>
  <c r="E94" i="553"/>
  <c r="E102" i="553" s="1"/>
  <c r="A94" i="553"/>
  <c r="D93" i="553"/>
  <c r="B93" i="553"/>
  <c r="A93" i="553"/>
  <c r="E92" i="553"/>
  <c r="D92" i="553"/>
  <c r="B92" i="553"/>
  <c r="A92" i="553"/>
  <c r="A90" i="553"/>
  <c r="B89" i="553"/>
  <c r="A89" i="553"/>
  <c r="B88" i="553"/>
  <c r="A88" i="553"/>
  <c r="B87" i="553"/>
  <c r="A87" i="553"/>
  <c r="B86" i="553"/>
  <c r="A86" i="553"/>
  <c r="B85" i="553"/>
  <c r="A85" i="553"/>
  <c r="B84" i="553"/>
  <c r="A84" i="553"/>
  <c r="E83" i="553"/>
  <c r="D83" i="553"/>
  <c r="B83" i="553"/>
  <c r="A83" i="553"/>
  <c r="A81" i="553"/>
  <c r="A79" i="553"/>
  <c r="B78" i="553"/>
  <c r="A78" i="553"/>
  <c r="B77" i="553"/>
  <c r="A77" i="553"/>
  <c r="B76" i="553"/>
  <c r="A76" i="553"/>
  <c r="B75" i="553"/>
  <c r="A75" i="553"/>
  <c r="B74" i="553"/>
  <c r="A74" i="553"/>
  <c r="B73" i="553"/>
  <c r="A73" i="553"/>
  <c r="B72" i="553"/>
  <c r="A72" i="553"/>
  <c r="E71" i="553"/>
  <c r="D71" i="553"/>
  <c r="B71" i="553"/>
  <c r="A71" i="553"/>
  <c r="A69" i="553"/>
  <c r="A67" i="553"/>
  <c r="B66" i="553"/>
  <c r="A66" i="553"/>
  <c r="B65" i="553"/>
  <c r="A65" i="553"/>
  <c r="B64" i="553"/>
  <c r="A64" i="553"/>
  <c r="E63" i="553"/>
  <c r="B63" i="553"/>
  <c r="A63" i="553"/>
  <c r="A61" i="553"/>
  <c r="B60" i="553"/>
  <c r="A60" i="553"/>
  <c r="D59" i="553"/>
  <c r="B59" i="553"/>
  <c r="A59" i="553"/>
  <c r="B58" i="553"/>
  <c r="A58" i="553"/>
  <c r="B57" i="553"/>
  <c r="A57" i="553"/>
  <c r="B56" i="553"/>
  <c r="A56" i="553"/>
  <c r="B55" i="553"/>
  <c r="A55" i="553"/>
  <c r="B54" i="553"/>
  <c r="A54" i="553"/>
  <c r="B53" i="553"/>
  <c r="A53" i="553"/>
  <c r="E52" i="553"/>
  <c r="D52" i="553"/>
  <c r="B52" i="553"/>
  <c r="A52" i="553"/>
  <c r="A50" i="553"/>
  <c r="B49" i="553"/>
  <c r="A49" i="553"/>
  <c r="B48" i="553"/>
  <c r="B47" i="553"/>
  <c r="A47" i="553"/>
  <c r="B46" i="553"/>
  <c r="A46" i="553"/>
  <c r="E45" i="553"/>
  <c r="D45" i="553"/>
  <c r="B45" i="553"/>
  <c r="A45" i="553"/>
  <c r="A43" i="553"/>
  <c r="D42" i="553"/>
  <c r="B42" i="553"/>
  <c r="A42" i="553"/>
  <c r="D41" i="553"/>
  <c r="B41" i="553"/>
  <c r="A41" i="553"/>
  <c r="D40" i="553"/>
  <c r="B40" i="553"/>
  <c r="A40" i="553"/>
  <c r="D39" i="553"/>
  <c r="B39" i="553"/>
  <c r="A39" i="553"/>
  <c r="D38" i="553"/>
  <c r="B38" i="553"/>
  <c r="A38" i="553"/>
  <c r="D37" i="553"/>
  <c r="B37" i="553"/>
  <c r="A37" i="553"/>
  <c r="D36" i="553"/>
  <c r="B36" i="553"/>
  <c r="A36" i="553"/>
  <c r="D35" i="553"/>
  <c r="B35" i="553"/>
  <c r="A35" i="553"/>
  <c r="E34" i="553"/>
  <c r="D34" i="553"/>
  <c r="B34" i="553"/>
  <c r="A34" i="553"/>
  <c r="A32" i="553"/>
  <c r="A30" i="553"/>
  <c r="D29" i="553"/>
  <c r="B29" i="553"/>
  <c r="A29" i="553"/>
  <c r="D28" i="553"/>
  <c r="H28" i="553" s="1"/>
  <c r="B28" i="553"/>
  <c r="A28" i="553"/>
  <c r="D27" i="553"/>
  <c r="B27" i="553"/>
  <c r="A27" i="553"/>
  <c r="H26" i="553"/>
  <c r="E26" i="553"/>
  <c r="B26" i="553"/>
  <c r="A26" i="553"/>
  <c r="D25" i="553"/>
  <c r="E25" i="553" s="1"/>
  <c r="B25" i="553"/>
  <c r="A25" i="553"/>
  <c r="B24" i="553"/>
  <c r="A24" i="553"/>
  <c r="D23" i="553"/>
  <c r="H23" i="553" s="1"/>
  <c r="B23" i="553"/>
  <c r="A23" i="553"/>
  <c r="E22" i="553"/>
  <c r="D22" i="553"/>
  <c r="B20" i="553"/>
  <c r="G17" i="553"/>
  <c r="G13" i="553"/>
  <c r="B12" i="553"/>
  <c r="A12" i="553"/>
  <c r="A10" i="553"/>
  <c r="B8" i="553"/>
  <c r="A8" i="553"/>
  <c r="B7" i="553"/>
  <c r="A7" i="553"/>
  <c r="B6" i="553"/>
  <c r="A6" i="553"/>
  <c r="E5" i="553"/>
  <c r="B5" i="553"/>
  <c r="A5" i="553"/>
  <c r="B4" i="553"/>
  <c r="A4" i="553"/>
  <c r="A3" i="553"/>
  <c r="A1" i="553"/>
  <c r="A131" i="552"/>
  <c r="A130" i="552"/>
  <c r="A129" i="552"/>
  <c r="A128" i="552"/>
  <c r="B127" i="552"/>
  <c r="A127" i="552"/>
  <c r="A126" i="552"/>
  <c r="A125" i="552"/>
  <c r="A124" i="552"/>
  <c r="A123" i="552"/>
  <c r="A122" i="552"/>
  <c r="E121" i="552"/>
  <c r="A121" i="552"/>
  <c r="A119" i="552"/>
  <c r="A117" i="552"/>
  <c r="A116" i="552"/>
  <c r="B115" i="552"/>
  <c r="A115" i="552"/>
  <c r="C114" i="552"/>
  <c r="B114" i="552"/>
  <c r="A114" i="552"/>
  <c r="C113" i="552"/>
  <c r="B113" i="552"/>
  <c r="A113" i="552"/>
  <c r="D112" i="552"/>
  <c r="C112" i="552"/>
  <c r="B112" i="552"/>
  <c r="A112" i="552"/>
  <c r="B111" i="552"/>
  <c r="A111" i="552"/>
  <c r="B110" i="552"/>
  <c r="A110" i="552"/>
  <c r="C109" i="552"/>
  <c r="B109" i="552"/>
  <c r="A109" i="552"/>
  <c r="A107" i="552"/>
  <c r="A105" i="552"/>
  <c r="E104" i="552"/>
  <c r="B104" i="552"/>
  <c r="A104" i="552"/>
  <c r="D103" i="552"/>
  <c r="E103" i="552" s="1"/>
  <c r="B103" i="552"/>
  <c r="A103" i="552"/>
  <c r="D102" i="552"/>
  <c r="E102" i="552" s="1"/>
  <c r="B102" i="552"/>
  <c r="A102" i="552"/>
  <c r="D101" i="552"/>
  <c r="E101" i="552" s="1"/>
  <c r="B101" i="552"/>
  <c r="A101" i="552"/>
  <c r="B100" i="552"/>
  <c r="A100" i="552"/>
  <c r="E99" i="552"/>
  <c r="D99" i="552"/>
  <c r="B99" i="552"/>
  <c r="A99" i="552"/>
  <c r="A97" i="552"/>
  <c r="A95" i="552"/>
  <c r="B94" i="552"/>
  <c r="A94" i="552"/>
  <c r="B93" i="552"/>
  <c r="A93" i="552"/>
  <c r="B92" i="552"/>
  <c r="A92" i="552"/>
  <c r="E91" i="552"/>
  <c r="D91" i="552"/>
  <c r="B91" i="552"/>
  <c r="A91" i="552"/>
  <c r="A89" i="552"/>
  <c r="D88" i="552"/>
  <c r="B88" i="552"/>
  <c r="A88" i="552"/>
  <c r="E87" i="552"/>
  <c r="D87" i="552"/>
  <c r="B87" i="552"/>
  <c r="A87" i="552"/>
  <c r="A85" i="552"/>
  <c r="B84" i="552"/>
  <c r="A84" i="552"/>
  <c r="E83" i="552"/>
  <c r="D83" i="552"/>
  <c r="B83" i="552"/>
  <c r="A83" i="552"/>
  <c r="A81" i="552"/>
  <c r="B80" i="552"/>
  <c r="A80" i="552"/>
  <c r="B79" i="552"/>
  <c r="A79" i="552"/>
  <c r="B78" i="552"/>
  <c r="A78" i="552"/>
  <c r="B77" i="552"/>
  <c r="A77" i="552"/>
  <c r="B76" i="552"/>
  <c r="A76" i="552"/>
  <c r="B75" i="552"/>
  <c r="A75" i="552"/>
  <c r="E74" i="552"/>
  <c r="D74" i="552"/>
  <c r="B74" i="552"/>
  <c r="A74" i="552"/>
  <c r="A72" i="552"/>
  <c r="A70" i="552"/>
  <c r="B69" i="552"/>
  <c r="A69" i="552"/>
  <c r="B68" i="552"/>
  <c r="A68" i="552"/>
  <c r="B67" i="552"/>
  <c r="A67" i="552"/>
  <c r="B66" i="552"/>
  <c r="A66" i="552"/>
  <c r="B65" i="552"/>
  <c r="A65" i="552"/>
  <c r="B64" i="552"/>
  <c r="A64" i="552"/>
  <c r="B63" i="552"/>
  <c r="A63" i="552"/>
  <c r="E62" i="552"/>
  <c r="D62" i="552"/>
  <c r="B62" i="552"/>
  <c r="A62" i="552"/>
  <c r="A60" i="552"/>
  <c r="A58" i="552"/>
  <c r="B57" i="552"/>
  <c r="A57" i="552"/>
  <c r="B56" i="552"/>
  <c r="A56" i="552"/>
  <c r="B55" i="552"/>
  <c r="A55" i="552"/>
  <c r="E54" i="552"/>
  <c r="B54" i="552"/>
  <c r="A54" i="552"/>
  <c r="A52" i="552"/>
  <c r="B51" i="552"/>
  <c r="A51" i="552"/>
  <c r="B50" i="552"/>
  <c r="A50" i="552"/>
  <c r="B49" i="552"/>
  <c r="A49" i="552"/>
  <c r="B48" i="552"/>
  <c r="A48" i="552"/>
  <c r="B47" i="552"/>
  <c r="A47" i="552"/>
  <c r="B46" i="552"/>
  <c r="A46" i="552"/>
  <c r="B45" i="552"/>
  <c r="A45" i="552"/>
  <c r="B44" i="552"/>
  <c r="A44" i="552"/>
  <c r="E43" i="552"/>
  <c r="D43" i="552"/>
  <c r="B43" i="552"/>
  <c r="A43" i="552"/>
  <c r="A41" i="552"/>
  <c r="B40" i="552"/>
  <c r="A40" i="552"/>
  <c r="B39" i="552"/>
  <c r="B38" i="552"/>
  <c r="A38" i="552"/>
  <c r="B37" i="552"/>
  <c r="A37" i="552"/>
  <c r="E36" i="552"/>
  <c r="D36" i="552"/>
  <c r="B36" i="552"/>
  <c r="A36" i="552"/>
  <c r="A34" i="552"/>
  <c r="D33" i="552"/>
  <c r="B33" i="552"/>
  <c r="A33" i="552"/>
  <c r="D32" i="552"/>
  <c r="B32" i="552"/>
  <c r="A32" i="552"/>
  <c r="D31" i="552"/>
  <c r="B31" i="552"/>
  <c r="A31" i="552"/>
  <c r="D30" i="552"/>
  <c r="B30" i="552"/>
  <c r="A30" i="552"/>
  <c r="D29" i="552"/>
  <c r="B29" i="552"/>
  <c r="A29" i="552"/>
  <c r="D28" i="552"/>
  <c r="B28" i="552"/>
  <c r="A28" i="552"/>
  <c r="D27" i="552"/>
  <c r="B27" i="552"/>
  <c r="A27" i="552"/>
  <c r="D26" i="552"/>
  <c r="B26" i="552"/>
  <c r="A26" i="552"/>
  <c r="E25" i="552"/>
  <c r="D25" i="552"/>
  <c r="B25" i="552"/>
  <c r="A25" i="552"/>
  <c r="A23" i="552"/>
  <c r="A21" i="552"/>
  <c r="B20" i="552"/>
  <c r="A20" i="552"/>
  <c r="B19" i="552"/>
  <c r="A19" i="552"/>
  <c r="B18" i="552"/>
  <c r="A18" i="552"/>
  <c r="B17" i="552"/>
  <c r="A17" i="552"/>
  <c r="B16" i="552"/>
  <c r="A16" i="552"/>
  <c r="B15" i="552"/>
  <c r="A15" i="552"/>
  <c r="B14" i="552"/>
  <c r="A14" i="552"/>
  <c r="B13" i="552"/>
  <c r="A13" i="552"/>
  <c r="E12" i="552"/>
  <c r="D12" i="552"/>
  <c r="B12" i="552"/>
  <c r="A12" i="552"/>
  <c r="A10" i="552"/>
  <c r="B8" i="552"/>
  <c r="A8" i="552"/>
  <c r="B7" i="552"/>
  <c r="A7" i="552"/>
  <c r="E88" i="552"/>
  <c r="E89" i="552" s="1"/>
  <c r="E94" i="552" s="1"/>
  <c r="B6" i="552"/>
  <c r="A6" i="552"/>
  <c r="E5" i="552"/>
  <c r="B5" i="552"/>
  <c r="A5" i="552"/>
  <c r="B4" i="552"/>
  <c r="A4" i="552"/>
  <c r="A3" i="552"/>
  <c r="A1" i="552"/>
  <c r="A140" i="551"/>
  <c r="A139" i="551"/>
  <c r="A138" i="551"/>
  <c r="A137" i="551"/>
  <c r="B136" i="551"/>
  <c r="A136" i="551"/>
  <c r="A135" i="551"/>
  <c r="A134" i="551"/>
  <c r="A133" i="551"/>
  <c r="A132" i="551"/>
  <c r="A131" i="551"/>
  <c r="E130" i="551"/>
  <c r="A130" i="551"/>
  <c r="A128" i="551"/>
  <c r="A126" i="551"/>
  <c r="A125" i="551"/>
  <c r="B124" i="551"/>
  <c r="A124" i="551"/>
  <c r="C123" i="551"/>
  <c r="B123" i="551"/>
  <c r="A123" i="551"/>
  <c r="C122" i="551"/>
  <c r="B122" i="551"/>
  <c r="A122" i="551"/>
  <c r="D121" i="551"/>
  <c r="C121" i="551"/>
  <c r="B121" i="551"/>
  <c r="A121" i="551"/>
  <c r="B120" i="551"/>
  <c r="A120" i="551"/>
  <c r="B119" i="551"/>
  <c r="A119" i="551"/>
  <c r="E118" i="551"/>
  <c r="C118" i="551"/>
  <c r="B118" i="551"/>
  <c r="A118" i="551"/>
  <c r="A116" i="551"/>
  <c r="A114" i="551"/>
  <c r="B113" i="551"/>
  <c r="A113" i="551"/>
  <c r="B112" i="551"/>
  <c r="A112" i="551"/>
  <c r="B111" i="551"/>
  <c r="A111" i="551"/>
  <c r="B110" i="551"/>
  <c r="A110" i="551"/>
  <c r="B109" i="551"/>
  <c r="A109" i="551"/>
  <c r="E108" i="551"/>
  <c r="D108" i="551"/>
  <c r="B108" i="551"/>
  <c r="A108" i="551"/>
  <c r="A106" i="551"/>
  <c r="A104" i="551"/>
  <c r="B103" i="551"/>
  <c r="A103" i="551"/>
  <c r="B102" i="551"/>
  <c r="A102" i="551"/>
  <c r="B101" i="551"/>
  <c r="A101" i="551"/>
  <c r="E100" i="551"/>
  <c r="D100" i="551"/>
  <c r="B100" i="551"/>
  <c r="A100" i="551"/>
  <c r="A98" i="551"/>
  <c r="D97" i="551"/>
  <c r="B97" i="551"/>
  <c r="A97" i="551"/>
  <c r="E96" i="551"/>
  <c r="D96" i="551"/>
  <c r="B96" i="551"/>
  <c r="A96" i="551"/>
  <c r="E94" i="551"/>
  <c r="E102" i="551" s="1"/>
  <c r="A94" i="551"/>
  <c r="D93" i="551"/>
  <c r="B93" i="551"/>
  <c r="A93" i="551"/>
  <c r="E92" i="551"/>
  <c r="D92" i="551"/>
  <c r="B92" i="551"/>
  <c r="A92" i="551"/>
  <c r="A90" i="551"/>
  <c r="B89" i="551"/>
  <c r="A89" i="551"/>
  <c r="B88" i="551"/>
  <c r="A88" i="551"/>
  <c r="B87" i="551"/>
  <c r="A87" i="551"/>
  <c r="B86" i="551"/>
  <c r="A86" i="551"/>
  <c r="B85" i="551"/>
  <c r="A85" i="551"/>
  <c r="B84" i="551"/>
  <c r="A84" i="551"/>
  <c r="E83" i="551"/>
  <c r="D83" i="551"/>
  <c r="B83" i="551"/>
  <c r="A83" i="551"/>
  <c r="A81" i="551"/>
  <c r="A79" i="551"/>
  <c r="B78" i="551"/>
  <c r="A78" i="551"/>
  <c r="B77" i="551"/>
  <c r="A77" i="551"/>
  <c r="B76" i="551"/>
  <c r="A76" i="551"/>
  <c r="B75" i="551"/>
  <c r="A75" i="551"/>
  <c r="B74" i="551"/>
  <c r="A74" i="551"/>
  <c r="B73" i="551"/>
  <c r="A73" i="551"/>
  <c r="B72" i="551"/>
  <c r="A72" i="551"/>
  <c r="E71" i="551"/>
  <c r="D71" i="551"/>
  <c r="B71" i="551"/>
  <c r="A71" i="551"/>
  <c r="A69" i="551"/>
  <c r="A67" i="551"/>
  <c r="B66" i="551"/>
  <c r="A66" i="551"/>
  <c r="B65" i="551"/>
  <c r="A65" i="551"/>
  <c r="B64" i="551"/>
  <c r="A64" i="551"/>
  <c r="E63" i="551"/>
  <c r="B63" i="551"/>
  <c r="A63" i="551"/>
  <c r="A61" i="551"/>
  <c r="B60" i="551"/>
  <c r="A60" i="551"/>
  <c r="D59" i="551"/>
  <c r="B59" i="551"/>
  <c r="A59" i="551"/>
  <c r="B58" i="551"/>
  <c r="A58" i="551"/>
  <c r="B57" i="551"/>
  <c r="A57" i="551"/>
  <c r="B56" i="551"/>
  <c r="A56" i="551"/>
  <c r="B55" i="551"/>
  <c r="A55" i="551"/>
  <c r="B54" i="551"/>
  <c r="A54" i="551"/>
  <c r="B53" i="551"/>
  <c r="A53" i="551"/>
  <c r="E52" i="551"/>
  <c r="D52" i="551"/>
  <c r="B52" i="551"/>
  <c r="A52" i="551"/>
  <c r="A50" i="551"/>
  <c r="B49" i="551"/>
  <c r="A49" i="551"/>
  <c r="B48" i="551"/>
  <c r="B47" i="551"/>
  <c r="A47" i="551"/>
  <c r="B46" i="551"/>
  <c r="A46" i="551"/>
  <c r="E45" i="551"/>
  <c r="D45" i="551"/>
  <c r="B45" i="551"/>
  <c r="A45" i="551"/>
  <c r="A43" i="551"/>
  <c r="D42" i="551"/>
  <c r="B42" i="551"/>
  <c r="A42" i="551"/>
  <c r="D41" i="551"/>
  <c r="B41" i="551"/>
  <c r="A41" i="551"/>
  <c r="D40" i="551"/>
  <c r="B40" i="551"/>
  <c r="A40" i="551"/>
  <c r="D39" i="551"/>
  <c r="B39" i="551"/>
  <c r="A39" i="551"/>
  <c r="D38" i="551"/>
  <c r="B38" i="551"/>
  <c r="A38" i="551"/>
  <c r="D37" i="551"/>
  <c r="B37" i="551"/>
  <c r="A37" i="551"/>
  <c r="D36" i="551"/>
  <c r="B36" i="551"/>
  <c r="A36" i="551"/>
  <c r="D35" i="551"/>
  <c r="B35" i="551"/>
  <c r="A35" i="551"/>
  <c r="E34" i="551"/>
  <c r="D34" i="551"/>
  <c r="B34" i="551"/>
  <c r="A34" i="551"/>
  <c r="A32" i="551"/>
  <c r="A30" i="551"/>
  <c r="D29" i="551"/>
  <c r="H29" i="551" s="1"/>
  <c r="B29" i="551"/>
  <c r="A29" i="551"/>
  <c r="D28" i="551"/>
  <c r="B28" i="551"/>
  <c r="A28" i="551"/>
  <c r="D27" i="551"/>
  <c r="H27" i="551" s="1"/>
  <c r="B27" i="551"/>
  <c r="A27" i="551"/>
  <c r="H26" i="551"/>
  <c r="E26" i="551"/>
  <c r="B26" i="551"/>
  <c r="A26" i="551"/>
  <c r="B25" i="551"/>
  <c r="A25" i="551"/>
  <c r="B24" i="551"/>
  <c r="A24" i="551"/>
  <c r="D23" i="551"/>
  <c r="B23" i="551"/>
  <c r="A23" i="551"/>
  <c r="E22" i="551"/>
  <c r="D22" i="551"/>
  <c r="B20" i="551"/>
  <c r="G17" i="551"/>
  <c r="G13" i="551"/>
  <c r="B12" i="551"/>
  <c r="A12" i="551"/>
  <c r="A10" i="551"/>
  <c r="B8" i="551"/>
  <c r="A8" i="551"/>
  <c r="B7" i="551"/>
  <c r="A7" i="551"/>
  <c r="B6" i="551"/>
  <c r="A6" i="551"/>
  <c r="E5" i="551"/>
  <c r="B5" i="551"/>
  <c r="A5" i="551"/>
  <c r="B4" i="551"/>
  <c r="A4" i="551"/>
  <c r="A3" i="551"/>
  <c r="A1" i="551"/>
  <c r="A131" i="550"/>
  <c r="A130" i="550"/>
  <c r="A129" i="550"/>
  <c r="A128" i="550"/>
  <c r="B127" i="550"/>
  <c r="A127" i="550"/>
  <c r="A126" i="550"/>
  <c r="A125" i="550"/>
  <c r="A124" i="550"/>
  <c r="A123" i="550"/>
  <c r="A122" i="550"/>
  <c r="E121" i="550"/>
  <c r="A121" i="550"/>
  <c r="A119" i="550"/>
  <c r="A117" i="550"/>
  <c r="A116" i="550"/>
  <c r="B115" i="550"/>
  <c r="A115" i="550"/>
  <c r="C114" i="550"/>
  <c r="B114" i="550"/>
  <c r="A114" i="550"/>
  <c r="C113" i="550"/>
  <c r="B113" i="550"/>
  <c r="A113" i="550"/>
  <c r="D112" i="550"/>
  <c r="C112" i="550"/>
  <c r="B112" i="550"/>
  <c r="A112" i="550"/>
  <c r="B111" i="550"/>
  <c r="A111" i="550"/>
  <c r="B110" i="550"/>
  <c r="A110" i="550"/>
  <c r="C109" i="550"/>
  <c r="B109" i="550"/>
  <c r="A109" i="550"/>
  <c r="A107" i="550"/>
  <c r="A105" i="550"/>
  <c r="E104" i="550"/>
  <c r="B104" i="550"/>
  <c r="A104" i="550"/>
  <c r="D103" i="550"/>
  <c r="E103" i="550" s="1"/>
  <c r="B103" i="550"/>
  <c r="A103" i="550"/>
  <c r="D102" i="550"/>
  <c r="E102" i="550" s="1"/>
  <c r="B102" i="550"/>
  <c r="A102" i="550"/>
  <c r="D101" i="550"/>
  <c r="E101" i="550" s="1"/>
  <c r="B101" i="550"/>
  <c r="A101" i="550"/>
  <c r="B100" i="550"/>
  <c r="A100" i="550"/>
  <c r="E99" i="550"/>
  <c r="D99" i="550"/>
  <c r="B99" i="550"/>
  <c r="A99" i="550"/>
  <c r="A97" i="550"/>
  <c r="A95" i="550"/>
  <c r="B94" i="550"/>
  <c r="A94" i="550"/>
  <c r="B93" i="550"/>
  <c r="A93" i="550"/>
  <c r="B92" i="550"/>
  <c r="A92" i="550"/>
  <c r="E91" i="550"/>
  <c r="D91" i="550"/>
  <c r="B91" i="550"/>
  <c r="A91" i="550"/>
  <c r="A89" i="550"/>
  <c r="D88" i="550"/>
  <c r="B88" i="550"/>
  <c r="A88" i="550"/>
  <c r="E87" i="550"/>
  <c r="D87" i="550"/>
  <c r="B87" i="550"/>
  <c r="A87" i="550"/>
  <c r="A85" i="550"/>
  <c r="B84" i="550"/>
  <c r="A84" i="550"/>
  <c r="E83" i="550"/>
  <c r="D83" i="550"/>
  <c r="B83" i="550"/>
  <c r="A83" i="550"/>
  <c r="A81" i="550"/>
  <c r="B80" i="550"/>
  <c r="A80" i="550"/>
  <c r="B79" i="550"/>
  <c r="A79" i="550"/>
  <c r="B78" i="550"/>
  <c r="A78" i="550"/>
  <c r="B77" i="550"/>
  <c r="A77" i="550"/>
  <c r="B76" i="550"/>
  <c r="A76" i="550"/>
  <c r="B75" i="550"/>
  <c r="A75" i="550"/>
  <c r="E74" i="550"/>
  <c r="D74" i="550"/>
  <c r="B74" i="550"/>
  <c r="A74" i="550"/>
  <c r="A72" i="550"/>
  <c r="A70" i="550"/>
  <c r="B69" i="550"/>
  <c r="A69" i="550"/>
  <c r="B68" i="550"/>
  <c r="A68" i="550"/>
  <c r="B67" i="550"/>
  <c r="A67" i="550"/>
  <c r="B66" i="550"/>
  <c r="A66" i="550"/>
  <c r="B65" i="550"/>
  <c r="A65" i="550"/>
  <c r="B64" i="550"/>
  <c r="A64" i="550"/>
  <c r="B63" i="550"/>
  <c r="A63" i="550"/>
  <c r="E62" i="550"/>
  <c r="D62" i="550"/>
  <c r="B62" i="550"/>
  <c r="A62" i="550"/>
  <c r="A60" i="550"/>
  <c r="A58" i="550"/>
  <c r="B57" i="550"/>
  <c r="A57" i="550"/>
  <c r="B56" i="550"/>
  <c r="A56" i="550"/>
  <c r="B55" i="550"/>
  <c r="A55" i="550"/>
  <c r="E54" i="550"/>
  <c r="B54" i="550"/>
  <c r="A54" i="550"/>
  <c r="A52" i="550"/>
  <c r="B51" i="550"/>
  <c r="A51" i="550"/>
  <c r="B50" i="550"/>
  <c r="A50" i="550"/>
  <c r="B49" i="550"/>
  <c r="A49" i="550"/>
  <c r="B48" i="550"/>
  <c r="A48" i="550"/>
  <c r="B47" i="550"/>
  <c r="A47" i="550"/>
  <c r="B46" i="550"/>
  <c r="A46" i="550"/>
  <c r="B45" i="550"/>
  <c r="A45" i="550"/>
  <c r="B44" i="550"/>
  <c r="A44" i="550"/>
  <c r="E43" i="550"/>
  <c r="D43" i="550"/>
  <c r="B43" i="550"/>
  <c r="A43" i="550"/>
  <c r="A41" i="550"/>
  <c r="B40" i="550"/>
  <c r="A40" i="550"/>
  <c r="B39" i="550"/>
  <c r="B38" i="550"/>
  <c r="A38" i="550"/>
  <c r="B37" i="550"/>
  <c r="A37" i="550"/>
  <c r="E36" i="550"/>
  <c r="D36" i="550"/>
  <c r="B36" i="550"/>
  <c r="A36" i="550"/>
  <c r="A34" i="550"/>
  <c r="D33" i="550"/>
  <c r="B33" i="550"/>
  <c r="A33" i="550"/>
  <c r="D32" i="550"/>
  <c r="B32" i="550"/>
  <c r="A32" i="550"/>
  <c r="D31" i="550"/>
  <c r="B31" i="550"/>
  <c r="A31" i="550"/>
  <c r="D30" i="550"/>
  <c r="B30" i="550"/>
  <c r="A30" i="550"/>
  <c r="D29" i="550"/>
  <c r="B29" i="550"/>
  <c r="A29" i="550"/>
  <c r="D28" i="550"/>
  <c r="B28" i="550"/>
  <c r="A28" i="550"/>
  <c r="D27" i="550"/>
  <c r="B27" i="550"/>
  <c r="A27" i="550"/>
  <c r="D26" i="550"/>
  <c r="B26" i="550"/>
  <c r="A26" i="550"/>
  <c r="E25" i="550"/>
  <c r="D25" i="550"/>
  <c r="B25" i="550"/>
  <c r="A25" i="550"/>
  <c r="A23" i="550"/>
  <c r="A21" i="550"/>
  <c r="B20" i="550"/>
  <c r="A20" i="550"/>
  <c r="B19" i="550"/>
  <c r="A19" i="550"/>
  <c r="B18" i="550"/>
  <c r="A18" i="550"/>
  <c r="B17" i="550"/>
  <c r="A17" i="550"/>
  <c r="B16" i="550"/>
  <c r="A16" i="550"/>
  <c r="B15" i="550"/>
  <c r="A15" i="550"/>
  <c r="B14" i="550"/>
  <c r="A14" i="550"/>
  <c r="B13" i="550"/>
  <c r="A13" i="550"/>
  <c r="E12" i="550"/>
  <c r="D12" i="550"/>
  <c r="B12" i="550"/>
  <c r="A12" i="550"/>
  <c r="A10" i="550"/>
  <c r="B8" i="550"/>
  <c r="A8" i="550"/>
  <c r="B7" i="550"/>
  <c r="A7" i="550"/>
  <c r="E88" i="550"/>
  <c r="E89" i="550" s="1"/>
  <c r="E94" i="550" s="1"/>
  <c r="B6" i="550"/>
  <c r="A6" i="550"/>
  <c r="E5" i="550"/>
  <c r="B5" i="550"/>
  <c r="A5" i="550"/>
  <c r="B4" i="550"/>
  <c r="A4" i="550"/>
  <c r="A3" i="550"/>
  <c r="A1" i="550"/>
  <c r="A140" i="549"/>
  <c r="A139" i="549"/>
  <c r="A138" i="549"/>
  <c r="A137" i="549"/>
  <c r="B136" i="549"/>
  <c r="A136" i="549"/>
  <c r="A135" i="549"/>
  <c r="A134" i="549"/>
  <c r="A133" i="549"/>
  <c r="A132" i="549"/>
  <c r="A131" i="549"/>
  <c r="E130" i="549"/>
  <c r="A130" i="549"/>
  <c r="A128" i="549"/>
  <c r="A126" i="549"/>
  <c r="A125" i="549"/>
  <c r="B124" i="549"/>
  <c r="A124" i="549"/>
  <c r="C123" i="549"/>
  <c r="B123" i="549"/>
  <c r="A123" i="549"/>
  <c r="C122" i="549"/>
  <c r="B122" i="549"/>
  <c r="A122" i="549"/>
  <c r="D121" i="549"/>
  <c r="C121" i="549"/>
  <c r="B121" i="549"/>
  <c r="A121" i="549"/>
  <c r="B120" i="549"/>
  <c r="A120" i="549"/>
  <c r="B119" i="549"/>
  <c r="A119" i="549"/>
  <c r="E118" i="549"/>
  <c r="C118" i="549"/>
  <c r="B118" i="549"/>
  <c r="A118" i="549"/>
  <c r="A116" i="549"/>
  <c r="A114" i="549"/>
  <c r="B113" i="549"/>
  <c r="A113" i="549"/>
  <c r="B112" i="549"/>
  <c r="A112" i="549"/>
  <c r="B111" i="549"/>
  <c r="A111" i="549"/>
  <c r="B110" i="549"/>
  <c r="A110" i="549"/>
  <c r="B109" i="549"/>
  <c r="A109" i="549"/>
  <c r="E108" i="549"/>
  <c r="D108" i="549"/>
  <c r="B108" i="549"/>
  <c r="A108" i="549"/>
  <c r="A106" i="549"/>
  <c r="A104" i="549"/>
  <c r="B103" i="549"/>
  <c r="A103" i="549"/>
  <c r="B102" i="549"/>
  <c r="A102" i="549"/>
  <c r="B101" i="549"/>
  <c r="A101" i="549"/>
  <c r="E100" i="549"/>
  <c r="D100" i="549"/>
  <c r="B100" i="549"/>
  <c r="A100" i="549"/>
  <c r="A98" i="549"/>
  <c r="D97" i="549"/>
  <c r="B97" i="549"/>
  <c r="A97" i="549"/>
  <c r="E96" i="549"/>
  <c r="D96" i="549"/>
  <c r="B96" i="549"/>
  <c r="A96" i="549"/>
  <c r="E94" i="549"/>
  <c r="E102" i="549" s="1"/>
  <c r="A94" i="549"/>
  <c r="D93" i="549"/>
  <c r="B93" i="549"/>
  <c r="A93" i="549"/>
  <c r="E92" i="549"/>
  <c r="D92" i="549"/>
  <c r="B92" i="549"/>
  <c r="A92" i="549"/>
  <c r="A90" i="549"/>
  <c r="B89" i="549"/>
  <c r="A89" i="549"/>
  <c r="B88" i="549"/>
  <c r="A88" i="549"/>
  <c r="B87" i="549"/>
  <c r="A87" i="549"/>
  <c r="B86" i="549"/>
  <c r="A86" i="549"/>
  <c r="B85" i="549"/>
  <c r="A85" i="549"/>
  <c r="B84" i="549"/>
  <c r="A84" i="549"/>
  <c r="E83" i="549"/>
  <c r="D83" i="549"/>
  <c r="B83" i="549"/>
  <c r="A83" i="549"/>
  <c r="A81" i="549"/>
  <c r="A79" i="549"/>
  <c r="B78" i="549"/>
  <c r="A78" i="549"/>
  <c r="B77" i="549"/>
  <c r="A77" i="549"/>
  <c r="B76" i="549"/>
  <c r="A76" i="549"/>
  <c r="B75" i="549"/>
  <c r="A75" i="549"/>
  <c r="B74" i="549"/>
  <c r="A74" i="549"/>
  <c r="B73" i="549"/>
  <c r="A73" i="549"/>
  <c r="B72" i="549"/>
  <c r="A72" i="549"/>
  <c r="E71" i="549"/>
  <c r="D71" i="549"/>
  <c r="B71" i="549"/>
  <c r="A71" i="549"/>
  <c r="A69" i="549"/>
  <c r="A67" i="549"/>
  <c r="B66" i="549"/>
  <c r="A66" i="549"/>
  <c r="B65" i="549"/>
  <c r="A65" i="549"/>
  <c r="B64" i="549"/>
  <c r="A64" i="549"/>
  <c r="E63" i="549"/>
  <c r="B63" i="549"/>
  <c r="A63" i="549"/>
  <c r="A61" i="549"/>
  <c r="B60" i="549"/>
  <c r="A60" i="549"/>
  <c r="D59" i="549"/>
  <c r="B59" i="549"/>
  <c r="A59" i="549"/>
  <c r="B58" i="549"/>
  <c r="A58" i="549"/>
  <c r="B57" i="549"/>
  <c r="A57" i="549"/>
  <c r="B56" i="549"/>
  <c r="A56" i="549"/>
  <c r="B55" i="549"/>
  <c r="A55" i="549"/>
  <c r="B54" i="549"/>
  <c r="A54" i="549"/>
  <c r="B53" i="549"/>
  <c r="A53" i="549"/>
  <c r="E52" i="549"/>
  <c r="D52" i="549"/>
  <c r="B52" i="549"/>
  <c r="A52" i="549"/>
  <c r="A50" i="549"/>
  <c r="B49" i="549"/>
  <c r="A49" i="549"/>
  <c r="B48" i="549"/>
  <c r="B47" i="549"/>
  <c r="A47" i="549"/>
  <c r="B46" i="549"/>
  <c r="A46" i="549"/>
  <c r="E45" i="549"/>
  <c r="D45" i="549"/>
  <c r="B45" i="549"/>
  <c r="A45" i="549"/>
  <c r="A43" i="549"/>
  <c r="D42" i="549"/>
  <c r="B42" i="549"/>
  <c r="A42" i="549"/>
  <c r="D41" i="549"/>
  <c r="B41" i="549"/>
  <c r="A41" i="549"/>
  <c r="D40" i="549"/>
  <c r="B40" i="549"/>
  <c r="A40" i="549"/>
  <c r="D39" i="549"/>
  <c r="B39" i="549"/>
  <c r="A39" i="549"/>
  <c r="D38" i="549"/>
  <c r="B38" i="549"/>
  <c r="A38" i="549"/>
  <c r="D37" i="549"/>
  <c r="B37" i="549"/>
  <c r="A37" i="549"/>
  <c r="D36" i="549"/>
  <c r="B36" i="549"/>
  <c r="A36" i="549"/>
  <c r="D35" i="549"/>
  <c r="B35" i="549"/>
  <c r="A35" i="549"/>
  <c r="E34" i="549"/>
  <c r="D34" i="549"/>
  <c r="B34" i="549"/>
  <c r="A34" i="549"/>
  <c r="A32" i="549"/>
  <c r="A30" i="549"/>
  <c r="D29" i="549"/>
  <c r="E29" i="549" s="1"/>
  <c r="B29" i="549"/>
  <c r="A29" i="549"/>
  <c r="D28" i="549"/>
  <c r="B28" i="549"/>
  <c r="A28" i="549"/>
  <c r="D27" i="549"/>
  <c r="H27" i="549" s="1"/>
  <c r="B27" i="549"/>
  <c r="A27" i="549"/>
  <c r="H26" i="549"/>
  <c r="E26" i="549"/>
  <c r="B26" i="549"/>
  <c r="A26" i="549"/>
  <c r="B25" i="549"/>
  <c r="A25" i="549"/>
  <c r="B24" i="549"/>
  <c r="A24" i="549"/>
  <c r="D23" i="549"/>
  <c r="B23" i="549"/>
  <c r="A23" i="549"/>
  <c r="E22" i="549"/>
  <c r="D22" i="549"/>
  <c r="B20" i="549"/>
  <c r="G17" i="549"/>
  <c r="G13" i="549"/>
  <c r="B12" i="549"/>
  <c r="A12" i="549"/>
  <c r="A10" i="549"/>
  <c r="B8" i="549"/>
  <c r="A8" i="549"/>
  <c r="B7" i="549"/>
  <c r="A7" i="549"/>
  <c r="B6" i="549"/>
  <c r="A6" i="549"/>
  <c r="E5" i="549"/>
  <c r="B5" i="549"/>
  <c r="A5" i="549"/>
  <c r="D25" i="549"/>
  <c r="E25" i="549" s="1"/>
  <c r="B4" i="549"/>
  <c r="A4" i="549"/>
  <c r="A3" i="549"/>
  <c r="A1" i="549"/>
  <c r="A131" i="548"/>
  <c r="A130" i="548"/>
  <c r="A129" i="548"/>
  <c r="A128" i="548"/>
  <c r="B127" i="548"/>
  <c r="A127" i="548"/>
  <c r="A126" i="548"/>
  <c r="A125" i="548"/>
  <c r="A124" i="548"/>
  <c r="A123" i="548"/>
  <c r="A122" i="548"/>
  <c r="E121" i="548"/>
  <c r="A121" i="548"/>
  <c r="A119" i="548"/>
  <c r="A117" i="548"/>
  <c r="A116" i="548"/>
  <c r="B115" i="548"/>
  <c r="A115" i="548"/>
  <c r="C114" i="548"/>
  <c r="B114" i="548"/>
  <c r="A114" i="548"/>
  <c r="C113" i="548"/>
  <c r="B113" i="548"/>
  <c r="A113" i="548"/>
  <c r="D112" i="548"/>
  <c r="C112" i="548"/>
  <c r="B112" i="548"/>
  <c r="A112" i="548"/>
  <c r="B111" i="548"/>
  <c r="A111" i="548"/>
  <c r="B110" i="548"/>
  <c r="A110" i="548"/>
  <c r="C109" i="548"/>
  <c r="B109" i="548"/>
  <c r="A109" i="548"/>
  <c r="A107" i="548"/>
  <c r="A105" i="548"/>
  <c r="E104" i="548"/>
  <c r="B104" i="548"/>
  <c r="A104" i="548"/>
  <c r="D103" i="548"/>
  <c r="E103" i="548" s="1"/>
  <c r="B103" i="548"/>
  <c r="A103" i="548"/>
  <c r="D102" i="548"/>
  <c r="E102" i="548" s="1"/>
  <c r="B102" i="548"/>
  <c r="A102" i="548"/>
  <c r="D101" i="548"/>
  <c r="E101" i="548" s="1"/>
  <c r="B101" i="548"/>
  <c r="A101" i="548"/>
  <c r="B100" i="548"/>
  <c r="A100" i="548"/>
  <c r="E99" i="548"/>
  <c r="D99" i="548"/>
  <c r="B99" i="548"/>
  <c r="A99" i="548"/>
  <c r="A97" i="548"/>
  <c r="A95" i="548"/>
  <c r="B94" i="548"/>
  <c r="A94" i="548"/>
  <c r="B93" i="548"/>
  <c r="A93" i="548"/>
  <c r="B92" i="548"/>
  <c r="A92" i="548"/>
  <c r="E91" i="548"/>
  <c r="D91" i="548"/>
  <c r="B91" i="548"/>
  <c r="A91" i="548"/>
  <c r="A89" i="548"/>
  <c r="D88" i="548"/>
  <c r="B88" i="548"/>
  <c r="A88" i="548"/>
  <c r="E87" i="548"/>
  <c r="D87" i="548"/>
  <c r="B87" i="548"/>
  <c r="A87" i="548"/>
  <c r="A85" i="548"/>
  <c r="B84" i="548"/>
  <c r="A84" i="548"/>
  <c r="E83" i="548"/>
  <c r="D83" i="548"/>
  <c r="B83" i="548"/>
  <c r="A83" i="548"/>
  <c r="A81" i="548"/>
  <c r="B80" i="548"/>
  <c r="A80" i="548"/>
  <c r="B79" i="548"/>
  <c r="A79" i="548"/>
  <c r="B78" i="548"/>
  <c r="A78" i="548"/>
  <c r="B77" i="548"/>
  <c r="A77" i="548"/>
  <c r="B76" i="548"/>
  <c r="A76" i="548"/>
  <c r="B75" i="548"/>
  <c r="A75" i="548"/>
  <c r="E74" i="548"/>
  <c r="D74" i="548"/>
  <c r="B74" i="548"/>
  <c r="A74" i="548"/>
  <c r="A72" i="548"/>
  <c r="A70" i="548"/>
  <c r="B69" i="548"/>
  <c r="A69" i="548"/>
  <c r="B68" i="548"/>
  <c r="A68" i="548"/>
  <c r="B67" i="548"/>
  <c r="A67" i="548"/>
  <c r="B66" i="548"/>
  <c r="A66" i="548"/>
  <c r="B65" i="548"/>
  <c r="A65" i="548"/>
  <c r="B64" i="548"/>
  <c r="A64" i="548"/>
  <c r="B63" i="548"/>
  <c r="A63" i="548"/>
  <c r="E62" i="548"/>
  <c r="D62" i="548"/>
  <c r="B62" i="548"/>
  <c r="A62" i="548"/>
  <c r="A60" i="548"/>
  <c r="A58" i="548"/>
  <c r="B57" i="548"/>
  <c r="A57" i="548"/>
  <c r="B56" i="548"/>
  <c r="A56" i="548"/>
  <c r="B55" i="548"/>
  <c r="A55" i="548"/>
  <c r="E54" i="548"/>
  <c r="B54" i="548"/>
  <c r="A54" i="548"/>
  <c r="A52" i="548"/>
  <c r="B51" i="548"/>
  <c r="A51" i="548"/>
  <c r="B50" i="548"/>
  <c r="A50" i="548"/>
  <c r="B49" i="548"/>
  <c r="A49" i="548"/>
  <c r="B48" i="548"/>
  <c r="A48" i="548"/>
  <c r="B47" i="548"/>
  <c r="A47" i="548"/>
  <c r="B46" i="548"/>
  <c r="A46" i="548"/>
  <c r="B45" i="548"/>
  <c r="A45" i="548"/>
  <c r="B44" i="548"/>
  <c r="A44" i="548"/>
  <c r="E43" i="548"/>
  <c r="D43" i="548"/>
  <c r="B43" i="548"/>
  <c r="A43" i="548"/>
  <c r="A41" i="548"/>
  <c r="B40" i="548"/>
  <c r="A40" i="548"/>
  <c r="B39" i="548"/>
  <c r="B38" i="548"/>
  <c r="A38" i="548"/>
  <c r="B37" i="548"/>
  <c r="A37" i="548"/>
  <c r="E36" i="548"/>
  <c r="D36" i="548"/>
  <c r="B36" i="548"/>
  <c r="A36" i="548"/>
  <c r="A34" i="548"/>
  <c r="D33" i="548"/>
  <c r="B33" i="548"/>
  <c r="A33" i="548"/>
  <c r="D32" i="548"/>
  <c r="B32" i="548"/>
  <c r="A32" i="548"/>
  <c r="D31" i="548"/>
  <c r="B31" i="548"/>
  <c r="A31" i="548"/>
  <c r="D30" i="548"/>
  <c r="B30" i="548"/>
  <c r="A30" i="548"/>
  <c r="D29" i="548"/>
  <c r="B29" i="548"/>
  <c r="A29" i="548"/>
  <c r="D28" i="548"/>
  <c r="B28" i="548"/>
  <c r="A28" i="548"/>
  <c r="D27" i="548"/>
  <c r="B27" i="548"/>
  <c r="A27" i="548"/>
  <c r="D26" i="548"/>
  <c r="B26" i="548"/>
  <c r="A26" i="548"/>
  <c r="E25" i="548"/>
  <c r="D25" i="548"/>
  <c r="B25" i="548"/>
  <c r="A25" i="548"/>
  <c r="A23" i="548"/>
  <c r="A21" i="548"/>
  <c r="B20" i="548"/>
  <c r="A20" i="548"/>
  <c r="B19" i="548"/>
  <c r="A19" i="548"/>
  <c r="B18" i="548"/>
  <c r="A18" i="548"/>
  <c r="B17" i="548"/>
  <c r="A17" i="548"/>
  <c r="B16" i="548"/>
  <c r="A16" i="548"/>
  <c r="D15" i="548"/>
  <c r="E15" i="548" s="1"/>
  <c r="B15" i="548"/>
  <c r="A15" i="548"/>
  <c r="D14" i="548"/>
  <c r="B14" i="548"/>
  <c r="A14" i="548"/>
  <c r="B13" i="548"/>
  <c r="A13" i="548"/>
  <c r="E12" i="548"/>
  <c r="D12" i="548"/>
  <c r="B12" i="548"/>
  <c r="A12" i="548"/>
  <c r="A10" i="548"/>
  <c r="B8" i="548"/>
  <c r="A8" i="548"/>
  <c r="D84" i="548"/>
  <c r="B7" i="548"/>
  <c r="A7" i="548"/>
  <c r="E88" i="548"/>
  <c r="E89" i="548" s="1"/>
  <c r="E94" i="548" s="1"/>
  <c r="B6" i="548"/>
  <c r="A6" i="548"/>
  <c r="E5" i="548"/>
  <c r="B5" i="548"/>
  <c r="A5" i="548"/>
  <c r="B4" i="548"/>
  <c r="A4" i="548"/>
  <c r="A3" i="548"/>
  <c r="A1" i="548"/>
  <c r="A140" i="547"/>
  <c r="A139" i="547"/>
  <c r="A138" i="547"/>
  <c r="A137" i="547"/>
  <c r="B136" i="547"/>
  <c r="A136" i="547"/>
  <c r="A135" i="547"/>
  <c r="A134" i="547"/>
  <c r="A133" i="547"/>
  <c r="A132" i="547"/>
  <c r="A131" i="547"/>
  <c r="E130" i="547"/>
  <c r="A130" i="547"/>
  <c r="A128" i="547"/>
  <c r="A126" i="547"/>
  <c r="A125" i="547"/>
  <c r="B124" i="547"/>
  <c r="A124" i="547"/>
  <c r="C123" i="547"/>
  <c r="B123" i="547"/>
  <c r="A123" i="547"/>
  <c r="C122" i="547"/>
  <c r="B122" i="547"/>
  <c r="A122" i="547"/>
  <c r="D121" i="547"/>
  <c r="C121" i="547"/>
  <c r="B121" i="547"/>
  <c r="A121" i="547"/>
  <c r="B120" i="547"/>
  <c r="A120" i="547"/>
  <c r="B119" i="547"/>
  <c r="A119" i="547"/>
  <c r="E118" i="547"/>
  <c r="C118" i="547"/>
  <c r="B118" i="547"/>
  <c r="A118" i="547"/>
  <c r="A116" i="547"/>
  <c r="A114" i="547"/>
  <c r="B113" i="547"/>
  <c r="A113" i="547"/>
  <c r="B112" i="547"/>
  <c r="A112" i="547"/>
  <c r="B111" i="547"/>
  <c r="A111" i="547"/>
  <c r="B110" i="547"/>
  <c r="A110" i="547"/>
  <c r="B109" i="547"/>
  <c r="A109" i="547"/>
  <c r="E108" i="547"/>
  <c r="D108" i="547"/>
  <c r="B108" i="547"/>
  <c r="A108" i="547"/>
  <c r="A106" i="547"/>
  <c r="A104" i="547"/>
  <c r="B103" i="547"/>
  <c r="A103" i="547"/>
  <c r="B102" i="547"/>
  <c r="A102" i="547"/>
  <c r="B101" i="547"/>
  <c r="A101" i="547"/>
  <c r="E100" i="547"/>
  <c r="D100" i="547"/>
  <c r="B100" i="547"/>
  <c r="A100" i="547"/>
  <c r="A98" i="547"/>
  <c r="D97" i="547"/>
  <c r="B97" i="547"/>
  <c r="A97" i="547"/>
  <c r="E96" i="547"/>
  <c r="D96" i="547"/>
  <c r="B96" i="547"/>
  <c r="A96" i="547"/>
  <c r="E94" i="547"/>
  <c r="E102" i="547" s="1"/>
  <c r="A94" i="547"/>
  <c r="D93" i="547"/>
  <c r="B93" i="547"/>
  <c r="A93" i="547"/>
  <c r="E92" i="547"/>
  <c r="D92" i="547"/>
  <c r="B92" i="547"/>
  <c r="A92" i="547"/>
  <c r="A90" i="547"/>
  <c r="B89" i="547"/>
  <c r="A89" i="547"/>
  <c r="B88" i="547"/>
  <c r="A88" i="547"/>
  <c r="B87" i="547"/>
  <c r="A87" i="547"/>
  <c r="B86" i="547"/>
  <c r="A86" i="547"/>
  <c r="B85" i="547"/>
  <c r="A85" i="547"/>
  <c r="B84" i="547"/>
  <c r="A84" i="547"/>
  <c r="E83" i="547"/>
  <c r="D83" i="547"/>
  <c r="B83" i="547"/>
  <c r="A83" i="547"/>
  <c r="A81" i="547"/>
  <c r="A79" i="547"/>
  <c r="B78" i="547"/>
  <c r="A78" i="547"/>
  <c r="B77" i="547"/>
  <c r="A77" i="547"/>
  <c r="B76" i="547"/>
  <c r="A76" i="547"/>
  <c r="B75" i="547"/>
  <c r="A75" i="547"/>
  <c r="B74" i="547"/>
  <c r="A74" i="547"/>
  <c r="B73" i="547"/>
  <c r="A73" i="547"/>
  <c r="B72" i="547"/>
  <c r="A72" i="547"/>
  <c r="E71" i="547"/>
  <c r="D71" i="547"/>
  <c r="B71" i="547"/>
  <c r="A71" i="547"/>
  <c r="A69" i="547"/>
  <c r="A67" i="547"/>
  <c r="B66" i="547"/>
  <c r="A66" i="547"/>
  <c r="B65" i="547"/>
  <c r="A65" i="547"/>
  <c r="B64" i="547"/>
  <c r="A64" i="547"/>
  <c r="E63" i="547"/>
  <c r="B63" i="547"/>
  <c r="A63" i="547"/>
  <c r="A61" i="547"/>
  <c r="B60" i="547"/>
  <c r="A60" i="547"/>
  <c r="D59" i="547"/>
  <c r="B59" i="547"/>
  <c r="A59" i="547"/>
  <c r="B58" i="547"/>
  <c r="A58" i="547"/>
  <c r="B57" i="547"/>
  <c r="A57" i="547"/>
  <c r="B56" i="547"/>
  <c r="A56" i="547"/>
  <c r="B55" i="547"/>
  <c r="A55" i="547"/>
  <c r="B54" i="547"/>
  <c r="A54" i="547"/>
  <c r="B53" i="547"/>
  <c r="A53" i="547"/>
  <c r="E52" i="547"/>
  <c r="D52" i="547"/>
  <c r="B52" i="547"/>
  <c r="A52" i="547"/>
  <c r="A50" i="547"/>
  <c r="B49" i="547"/>
  <c r="A49" i="547"/>
  <c r="B48" i="547"/>
  <c r="B47" i="547"/>
  <c r="A47" i="547"/>
  <c r="B46" i="547"/>
  <c r="A46" i="547"/>
  <c r="E45" i="547"/>
  <c r="D45" i="547"/>
  <c r="B45" i="547"/>
  <c r="A45" i="547"/>
  <c r="A43" i="547"/>
  <c r="D42" i="547"/>
  <c r="B42" i="547"/>
  <c r="A42" i="547"/>
  <c r="D41" i="547"/>
  <c r="B41" i="547"/>
  <c r="A41" i="547"/>
  <c r="D40" i="547"/>
  <c r="B40" i="547"/>
  <c r="A40" i="547"/>
  <c r="D39" i="547"/>
  <c r="B39" i="547"/>
  <c r="A39" i="547"/>
  <c r="D38" i="547"/>
  <c r="B38" i="547"/>
  <c r="A38" i="547"/>
  <c r="D37" i="547"/>
  <c r="B37" i="547"/>
  <c r="A37" i="547"/>
  <c r="D36" i="547"/>
  <c r="B36" i="547"/>
  <c r="A36" i="547"/>
  <c r="D35" i="547"/>
  <c r="B35" i="547"/>
  <c r="A35" i="547"/>
  <c r="E34" i="547"/>
  <c r="D34" i="547"/>
  <c r="B34" i="547"/>
  <c r="A34" i="547"/>
  <c r="A32" i="547"/>
  <c r="A30" i="547"/>
  <c r="D29" i="547"/>
  <c r="B29" i="547"/>
  <c r="A29" i="547"/>
  <c r="D28" i="547"/>
  <c r="H28" i="547" s="1"/>
  <c r="B28" i="547"/>
  <c r="A28" i="547"/>
  <c r="D27" i="547"/>
  <c r="H27" i="547" s="1"/>
  <c r="B27" i="547"/>
  <c r="A27" i="547"/>
  <c r="H26" i="547"/>
  <c r="E26" i="547"/>
  <c r="B26" i="547"/>
  <c r="A26" i="547"/>
  <c r="B25" i="547"/>
  <c r="A25" i="547"/>
  <c r="B24" i="547"/>
  <c r="A24" i="547"/>
  <c r="D23" i="547"/>
  <c r="H23" i="547" s="1"/>
  <c r="B23" i="547"/>
  <c r="A23" i="547"/>
  <c r="E22" i="547"/>
  <c r="D22" i="547"/>
  <c r="B20" i="547"/>
  <c r="G17" i="547"/>
  <c r="G13" i="547"/>
  <c r="B12" i="547"/>
  <c r="A12" i="547"/>
  <c r="A10" i="547"/>
  <c r="B8" i="547"/>
  <c r="A8" i="547"/>
  <c r="B7" i="547"/>
  <c r="A7" i="547"/>
  <c r="B6" i="547"/>
  <c r="A6" i="547"/>
  <c r="E5" i="547"/>
  <c r="B5" i="547"/>
  <c r="A5" i="547"/>
  <c r="D25" i="547"/>
  <c r="B4" i="547"/>
  <c r="A4" i="547"/>
  <c r="A3" i="547"/>
  <c r="A1" i="547"/>
  <c r="A131" i="546"/>
  <c r="A130" i="546"/>
  <c r="A129" i="546"/>
  <c r="A128" i="546"/>
  <c r="B127" i="546"/>
  <c r="A127" i="546"/>
  <c r="A126" i="546"/>
  <c r="A125" i="546"/>
  <c r="A124" i="546"/>
  <c r="A123" i="546"/>
  <c r="A122" i="546"/>
  <c r="E121" i="546"/>
  <c r="A121" i="546"/>
  <c r="A119" i="546"/>
  <c r="A117" i="546"/>
  <c r="A116" i="546"/>
  <c r="B115" i="546"/>
  <c r="A115" i="546"/>
  <c r="C114" i="546"/>
  <c r="B114" i="546"/>
  <c r="A114" i="546"/>
  <c r="C113" i="546"/>
  <c r="B113" i="546"/>
  <c r="A113" i="546"/>
  <c r="D112" i="546"/>
  <c r="C112" i="546"/>
  <c r="B112" i="546"/>
  <c r="A112" i="546"/>
  <c r="B111" i="546"/>
  <c r="A111" i="546"/>
  <c r="B110" i="546"/>
  <c r="A110" i="546"/>
  <c r="C109" i="546"/>
  <c r="B109" i="546"/>
  <c r="A109" i="546"/>
  <c r="A107" i="546"/>
  <c r="A105" i="546"/>
  <c r="E104" i="546"/>
  <c r="B104" i="546"/>
  <c r="A104" i="546"/>
  <c r="B103" i="546"/>
  <c r="A103" i="546"/>
  <c r="B102" i="546"/>
  <c r="A102" i="546"/>
  <c r="B101" i="546"/>
  <c r="A101" i="546"/>
  <c r="B100" i="546"/>
  <c r="A100" i="546"/>
  <c r="E99" i="546"/>
  <c r="D99" i="546"/>
  <c r="B99" i="546"/>
  <c r="A99" i="546"/>
  <c r="A97" i="546"/>
  <c r="A95" i="546"/>
  <c r="B94" i="546"/>
  <c r="A94" i="546"/>
  <c r="B93" i="546"/>
  <c r="A93" i="546"/>
  <c r="B92" i="546"/>
  <c r="A92" i="546"/>
  <c r="E91" i="546"/>
  <c r="D91" i="546"/>
  <c r="B91" i="546"/>
  <c r="A91" i="546"/>
  <c r="A89" i="546"/>
  <c r="D88" i="546"/>
  <c r="B88" i="546"/>
  <c r="A88" i="546"/>
  <c r="E87" i="546"/>
  <c r="D87" i="546"/>
  <c r="B87" i="546"/>
  <c r="A87" i="546"/>
  <c r="A85" i="546"/>
  <c r="B84" i="546"/>
  <c r="A84" i="546"/>
  <c r="E83" i="546"/>
  <c r="D83" i="546"/>
  <c r="B83" i="546"/>
  <c r="A83" i="546"/>
  <c r="A81" i="546"/>
  <c r="B80" i="546"/>
  <c r="A80" i="546"/>
  <c r="B79" i="546"/>
  <c r="A79" i="546"/>
  <c r="B78" i="546"/>
  <c r="A78" i="546"/>
  <c r="B77" i="546"/>
  <c r="A77" i="546"/>
  <c r="B76" i="546"/>
  <c r="A76" i="546"/>
  <c r="B75" i="546"/>
  <c r="A75" i="546"/>
  <c r="E74" i="546"/>
  <c r="D74" i="546"/>
  <c r="B74" i="546"/>
  <c r="A74" i="546"/>
  <c r="A72" i="546"/>
  <c r="A70" i="546"/>
  <c r="B69" i="546"/>
  <c r="A69" i="546"/>
  <c r="B68" i="546"/>
  <c r="A68" i="546"/>
  <c r="B67" i="546"/>
  <c r="A67" i="546"/>
  <c r="B66" i="546"/>
  <c r="A66" i="546"/>
  <c r="B65" i="546"/>
  <c r="A65" i="546"/>
  <c r="B64" i="546"/>
  <c r="A64" i="546"/>
  <c r="B63" i="546"/>
  <c r="A63" i="546"/>
  <c r="E62" i="546"/>
  <c r="D62" i="546"/>
  <c r="B62" i="546"/>
  <c r="A62" i="546"/>
  <c r="A60" i="546"/>
  <c r="A58" i="546"/>
  <c r="B57" i="546"/>
  <c r="A57" i="546"/>
  <c r="B56" i="546"/>
  <c r="A56" i="546"/>
  <c r="B55" i="546"/>
  <c r="A55" i="546"/>
  <c r="E54" i="546"/>
  <c r="B54" i="546"/>
  <c r="A54" i="546"/>
  <c r="A52" i="546"/>
  <c r="B51" i="546"/>
  <c r="A51" i="546"/>
  <c r="B50" i="546"/>
  <c r="A50" i="546"/>
  <c r="B49" i="546"/>
  <c r="A49" i="546"/>
  <c r="B48" i="546"/>
  <c r="A48" i="546"/>
  <c r="B47" i="546"/>
  <c r="A47" i="546"/>
  <c r="B46" i="546"/>
  <c r="A46" i="546"/>
  <c r="B45" i="546"/>
  <c r="A45" i="546"/>
  <c r="B44" i="546"/>
  <c r="A44" i="546"/>
  <c r="E43" i="546"/>
  <c r="D43" i="546"/>
  <c r="B43" i="546"/>
  <c r="A43" i="546"/>
  <c r="A41" i="546"/>
  <c r="B40" i="546"/>
  <c r="A40" i="546"/>
  <c r="B39" i="546"/>
  <c r="B38" i="546"/>
  <c r="A38" i="546"/>
  <c r="B37" i="546"/>
  <c r="A37" i="546"/>
  <c r="E36" i="546"/>
  <c r="D36" i="546"/>
  <c r="B36" i="546"/>
  <c r="A36" i="546"/>
  <c r="A34" i="546"/>
  <c r="D33" i="546"/>
  <c r="B33" i="546"/>
  <c r="A33" i="546"/>
  <c r="D32" i="546"/>
  <c r="B32" i="546"/>
  <c r="A32" i="546"/>
  <c r="D31" i="546"/>
  <c r="B31" i="546"/>
  <c r="A31" i="546"/>
  <c r="D30" i="546"/>
  <c r="B30" i="546"/>
  <c r="A30" i="546"/>
  <c r="D29" i="546"/>
  <c r="B29" i="546"/>
  <c r="A29" i="546"/>
  <c r="D28" i="546"/>
  <c r="B28" i="546"/>
  <c r="A28" i="546"/>
  <c r="D27" i="546"/>
  <c r="B27" i="546"/>
  <c r="A27" i="546"/>
  <c r="D26" i="546"/>
  <c r="B26" i="546"/>
  <c r="A26" i="546"/>
  <c r="E25" i="546"/>
  <c r="D25" i="546"/>
  <c r="B25" i="546"/>
  <c r="A25" i="546"/>
  <c r="A23" i="546"/>
  <c r="A21" i="546"/>
  <c r="B20" i="546"/>
  <c r="A20" i="546"/>
  <c r="B19" i="546"/>
  <c r="A19" i="546"/>
  <c r="B18" i="546"/>
  <c r="A18" i="546"/>
  <c r="B17" i="546"/>
  <c r="A17" i="546"/>
  <c r="B16" i="546"/>
  <c r="A16" i="546"/>
  <c r="B15" i="546"/>
  <c r="A15" i="546"/>
  <c r="B14" i="546"/>
  <c r="A14" i="546"/>
  <c r="B13" i="546"/>
  <c r="A13" i="546"/>
  <c r="E12" i="546"/>
  <c r="D12" i="546"/>
  <c r="B12" i="546"/>
  <c r="A12" i="546"/>
  <c r="A10" i="546"/>
  <c r="B8" i="546"/>
  <c r="A8" i="546"/>
  <c r="B7" i="546"/>
  <c r="A7" i="546"/>
  <c r="E88" i="546"/>
  <c r="E89" i="546" s="1"/>
  <c r="E94" i="546" s="1"/>
  <c r="B6" i="546"/>
  <c r="A6" i="546"/>
  <c r="E5" i="546"/>
  <c r="B5" i="546"/>
  <c r="A5" i="546"/>
  <c r="B4" i="546"/>
  <c r="A4" i="546"/>
  <c r="A3" i="546"/>
  <c r="A1" i="546"/>
  <c r="A140" i="545"/>
  <c r="A139" i="545"/>
  <c r="A138" i="545"/>
  <c r="A137" i="545"/>
  <c r="B136" i="545"/>
  <c r="A136" i="545"/>
  <c r="A135" i="545"/>
  <c r="A134" i="545"/>
  <c r="A133" i="545"/>
  <c r="A132" i="545"/>
  <c r="A131" i="545"/>
  <c r="E130" i="545"/>
  <c r="A130" i="545"/>
  <c r="A128" i="545"/>
  <c r="A126" i="545"/>
  <c r="A125" i="545"/>
  <c r="B124" i="545"/>
  <c r="A124" i="545"/>
  <c r="C123" i="545"/>
  <c r="B123" i="545"/>
  <c r="A123" i="545"/>
  <c r="C122" i="545"/>
  <c r="B122" i="545"/>
  <c r="A122" i="545"/>
  <c r="D121" i="545"/>
  <c r="C121" i="545"/>
  <c r="B121" i="545"/>
  <c r="A121" i="545"/>
  <c r="B120" i="545"/>
  <c r="A120" i="545"/>
  <c r="B119" i="545"/>
  <c r="A119" i="545"/>
  <c r="E118" i="545"/>
  <c r="C118" i="545"/>
  <c r="B118" i="545"/>
  <c r="A118" i="545"/>
  <c r="A116" i="545"/>
  <c r="A114" i="545"/>
  <c r="B113" i="545"/>
  <c r="A113" i="545"/>
  <c r="B112" i="545"/>
  <c r="A112" i="545"/>
  <c r="B111" i="545"/>
  <c r="A111" i="545"/>
  <c r="B110" i="545"/>
  <c r="A110" i="545"/>
  <c r="B109" i="545"/>
  <c r="A109" i="545"/>
  <c r="E108" i="545"/>
  <c r="D108" i="545"/>
  <c r="B108" i="545"/>
  <c r="A108" i="545"/>
  <c r="A106" i="545"/>
  <c r="A104" i="545"/>
  <c r="B103" i="545"/>
  <c r="A103" i="545"/>
  <c r="B102" i="545"/>
  <c r="A102" i="545"/>
  <c r="B101" i="545"/>
  <c r="A101" i="545"/>
  <c r="E100" i="545"/>
  <c r="D100" i="545"/>
  <c r="B100" i="545"/>
  <c r="A100" i="545"/>
  <c r="A98" i="545"/>
  <c r="D97" i="545"/>
  <c r="B97" i="545"/>
  <c r="A97" i="545"/>
  <c r="E96" i="545"/>
  <c r="D96" i="545"/>
  <c r="B96" i="545"/>
  <c r="A96" i="545"/>
  <c r="E94" i="545"/>
  <c r="E102" i="545" s="1"/>
  <c r="A94" i="545"/>
  <c r="D93" i="545"/>
  <c r="B93" i="545"/>
  <c r="A93" i="545"/>
  <c r="E92" i="545"/>
  <c r="D92" i="545"/>
  <c r="B92" i="545"/>
  <c r="A92" i="545"/>
  <c r="A90" i="545"/>
  <c r="B89" i="545"/>
  <c r="A89" i="545"/>
  <c r="B88" i="545"/>
  <c r="A88" i="545"/>
  <c r="B87" i="545"/>
  <c r="A87" i="545"/>
  <c r="B86" i="545"/>
  <c r="A86" i="545"/>
  <c r="B85" i="545"/>
  <c r="A85" i="545"/>
  <c r="B84" i="545"/>
  <c r="A84" i="545"/>
  <c r="E83" i="545"/>
  <c r="D83" i="545"/>
  <c r="B83" i="545"/>
  <c r="A83" i="545"/>
  <c r="A81" i="545"/>
  <c r="A79" i="545"/>
  <c r="B78" i="545"/>
  <c r="A78" i="545"/>
  <c r="B77" i="545"/>
  <c r="A77" i="545"/>
  <c r="B76" i="545"/>
  <c r="A76" i="545"/>
  <c r="B75" i="545"/>
  <c r="A75" i="545"/>
  <c r="B74" i="545"/>
  <c r="A74" i="545"/>
  <c r="B73" i="545"/>
  <c r="A73" i="545"/>
  <c r="B72" i="545"/>
  <c r="A72" i="545"/>
  <c r="E71" i="545"/>
  <c r="D71" i="545"/>
  <c r="B71" i="545"/>
  <c r="A71" i="545"/>
  <c r="A69" i="545"/>
  <c r="A67" i="545"/>
  <c r="B66" i="545"/>
  <c r="A66" i="545"/>
  <c r="B65" i="545"/>
  <c r="A65" i="545"/>
  <c r="B64" i="545"/>
  <c r="A64" i="545"/>
  <c r="E63" i="545"/>
  <c r="B63" i="545"/>
  <c r="A63" i="545"/>
  <c r="A61" i="545"/>
  <c r="B60" i="545"/>
  <c r="A60" i="545"/>
  <c r="D59" i="545"/>
  <c r="B59" i="545"/>
  <c r="A59" i="545"/>
  <c r="B58" i="545"/>
  <c r="A58" i="545"/>
  <c r="B57" i="545"/>
  <c r="A57" i="545"/>
  <c r="B56" i="545"/>
  <c r="A56" i="545"/>
  <c r="B55" i="545"/>
  <c r="A55" i="545"/>
  <c r="B54" i="545"/>
  <c r="A54" i="545"/>
  <c r="B53" i="545"/>
  <c r="A53" i="545"/>
  <c r="E52" i="545"/>
  <c r="D52" i="545"/>
  <c r="B52" i="545"/>
  <c r="A52" i="545"/>
  <c r="A50" i="545"/>
  <c r="B49" i="545"/>
  <c r="A49" i="545"/>
  <c r="B48" i="545"/>
  <c r="B47" i="545"/>
  <c r="A47" i="545"/>
  <c r="B46" i="545"/>
  <c r="A46" i="545"/>
  <c r="E45" i="545"/>
  <c r="D45" i="545"/>
  <c r="B45" i="545"/>
  <c r="A45" i="545"/>
  <c r="A43" i="545"/>
  <c r="D42" i="545"/>
  <c r="B42" i="545"/>
  <c r="A42" i="545"/>
  <c r="D41" i="545"/>
  <c r="B41" i="545"/>
  <c r="A41" i="545"/>
  <c r="D40" i="545"/>
  <c r="B40" i="545"/>
  <c r="A40" i="545"/>
  <c r="D39" i="545"/>
  <c r="B39" i="545"/>
  <c r="A39" i="545"/>
  <c r="D38" i="545"/>
  <c r="B38" i="545"/>
  <c r="A38" i="545"/>
  <c r="D37" i="545"/>
  <c r="B37" i="545"/>
  <c r="A37" i="545"/>
  <c r="D36" i="545"/>
  <c r="B36" i="545"/>
  <c r="A36" i="545"/>
  <c r="D35" i="545"/>
  <c r="B35" i="545"/>
  <c r="A35" i="545"/>
  <c r="E34" i="545"/>
  <c r="D34" i="545"/>
  <c r="B34" i="545"/>
  <c r="A34" i="545"/>
  <c r="A32" i="545"/>
  <c r="A30" i="545"/>
  <c r="D29" i="545"/>
  <c r="H29" i="545" s="1"/>
  <c r="B29" i="545"/>
  <c r="A29" i="545"/>
  <c r="D28" i="545"/>
  <c r="B28" i="545"/>
  <c r="A28" i="545"/>
  <c r="D27" i="545"/>
  <c r="B27" i="545"/>
  <c r="A27" i="545"/>
  <c r="H26" i="545"/>
  <c r="E26" i="545"/>
  <c r="B26" i="545"/>
  <c r="A26" i="545"/>
  <c r="B25" i="545"/>
  <c r="A25" i="545"/>
  <c r="B24" i="545"/>
  <c r="A24" i="545"/>
  <c r="D23" i="545"/>
  <c r="E23" i="545" s="1"/>
  <c r="B23" i="545"/>
  <c r="A23" i="545"/>
  <c r="E22" i="545"/>
  <c r="H22" i="545" s="1"/>
  <c r="D22" i="545"/>
  <c r="B20" i="545"/>
  <c r="G17" i="545"/>
  <c r="G13" i="545"/>
  <c r="B12" i="545"/>
  <c r="A12" i="545"/>
  <c r="A10" i="545"/>
  <c r="B8" i="545"/>
  <c r="A8" i="545"/>
  <c r="B7" i="545"/>
  <c r="A7" i="545"/>
  <c r="B6" i="545"/>
  <c r="A6" i="545"/>
  <c r="E5" i="545"/>
  <c r="B5" i="545"/>
  <c r="A5" i="545"/>
  <c r="D25" i="545"/>
  <c r="B4" i="545"/>
  <c r="A4" i="545"/>
  <c r="A3" i="545"/>
  <c r="A1" i="545"/>
  <c r="A131" i="544"/>
  <c r="A130" i="544"/>
  <c r="A129" i="544"/>
  <c r="A128" i="544"/>
  <c r="B127" i="544"/>
  <c r="A127" i="544"/>
  <c r="A126" i="544"/>
  <c r="A125" i="544"/>
  <c r="A124" i="544"/>
  <c r="A123" i="544"/>
  <c r="A122" i="544"/>
  <c r="E121" i="544"/>
  <c r="A121" i="544"/>
  <c r="A119" i="544"/>
  <c r="A117" i="544"/>
  <c r="A116" i="544"/>
  <c r="B115" i="544"/>
  <c r="A115" i="544"/>
  <c r="C114" i="544"/>
  <c r="B114" i="544"/>
  <c r="A114" i="544"/>
  <c r="C113" i="544"/>
  <c r="B113" i="544"/>
  <c r="A113" i="544"/>
  <c r="D112" i="544"/>
  <c r="C112" i="544"/>
  <c r="B112" i="544"/>
  <c r="A112" i="544"/>
  <c r="B111" i="544"/>
  <c r="A111" i="544"/>
  <c r="B110" i="544"/>
  <c r="A110" i="544"/>
  <c r="C109" i="544"/>
  <c r="B109" i="544"/>
  <c r="A109" i="544"/>
  <c r="A107" i="544"/>
  <c r="A105" i="544"/>
  <c r="E104" i="544"/>
  <c r="B104" i="544"/>
  <c r="A104" i="544"/>
  <c r="D103" i="544"/>
  <c r="E103" i="544" s="1"/>
  <c r="B103" i="544"/>
  <c r="A103" i="544"/>
  <c r="D102" i="544"/>
  <c r="E102" i="544" s="1"/>
  <c r="B102" i="544"/>
  <c r="A102" i="544"/>
  <c r="D101" i="544"/>
  <c r="E101" i="544" s="1"/>
  <c r="B101" i="544"/>
  <c r="A101" i="544"/>
  <c r="B100" i="544"/>
  <c r="A100" i="544"/>
  <c r="E99" i="544"/>
  <c r="D99" i="544"/>
  <c r="B99" i="544"/>
  <c r="A99" i="544"/>
  <c r="A97" i="544"/>
  <c r="A95" i="544"/>
  <c r="B94" i="544"/>
  <c r="A94" i="544"/>
  <c r="B93" i="544"/>
  <c r="A93" i="544"/>
  <c r="B92" i="544"/>
  <c r="A92" i="544"/>
  <c r="E91" i="544"/>
  <c r="D91" i="544"/>
  <c r="B91" i="544"/>
  <c r="A91" i="544"/>
  <c r="A89" i="544"/>
  <c r="D88" i="544"/>
  <c r="B88" i="544"/>
  <c r="A88" i="544"/>
  <c r="E87" i="544"/>
  <c r="D87" i="544"/>
  <c r="B87" i="544"/>
  <c r="A87" i="544"/>
  <c r="A85" i="544"/>
  <c r="B84" i="544"/>
  <c r="A84" i="544"/>
  <c r="E83" i="544"/>
  <c r="D83" i="544"/>
  <c r="B83" i="544"/>
  <c r="A83" i="544"/>
  <c r="A81" i="544"/>
  <c r="B80" i="544"/>
  <c r="A80" i="544"/>
  <c r="B79" i="544"/>
  <c r="A79" i="544"/>
  <c r="B78" i="544"/>
  <c r="A78" i="544"/>
  <c r="B77" i="544"/>
  <c r="A77" i="544"/>
  <c r="B76" i="544"/>
  <c r="A76" i="544"/>
  <c r="B75" i="544"/>
  <c r="A75" i="544"/>
  <c r="E74" i="544"/>
  <c r="D74" i="544"/>
  <c r="B74" i="544"/>
  <c r="A74" i="544"/>
  <c r="A72" i="544"/>
  <c r="A70" i="544"/>
  <c r="B69" i="544"/>
  <c r="A69" i="544"/>
  <c r="B68" i="544"/>
  <c r="A68" i="544"/>
  <c r="B67" i="544"/>
  <c r="A67" i="544"/>
  <c r="B66" i="544"/>
  <c r="A66" i="544"/>
  <c r="B65" i="544"/>
  <c r="A65" i="544"/>
  <c r="B64" i="544"/>
  <c r="A64" i="544"/>
  <c r="B63" i="544"/>
  <c r="A63" i="544"/>
  <c r="E62" i="544"/>
  <c r="D62" i="544"/>
  <c r="B62" i="544"/>
  <c r="A62" i="544"/>
  <c r="A60" i="544"/>
  <c r="A58" i="544"/>
  <c r="B57" i="544"/>
  <c r="A57" i="544"/>
  <c r="B56" i="544"/>
  <c r="A56" i="544"/>
  <c r="B55" i="544"/>
  <c r="A55" i="544"/>
  <c r="E54" i="544"/>
  <c r="B54" i="544"/>
  <c r="A54" i="544"/>
  <c r="A52" i="544"/>
  <c r="B51" i="544"/>
  <c r="A51" i="544"/>
  <c r="B50" i="544"/>
  <c r="A50" i="544"/>
  <c r="B49" i="544"/>
  <c r="A49" i="544"/>
  <c r="B48" i="544"/>
  <c r="A48" i="544"/>
  <c r="B47" i="544"/>
  <c r="A47" i="544"/>
  <c r="B46" i="544"/>
  <c r="A46" i="544"/>
  <c r="B45" i="544"/>
  <c r="A45" i="544"/>
  <c r="B44" i="544"/>
  <c r="A44" i="544"/>
  <c r="E43" i="544"/>
  <c r="D43" i="544"/>
  <c r="B43" i="544"/>
  <c r="A43" i="544"/>
  <c r="A41" i="544"/>
  <c r="B40" i="544"/>
  <c r="A40" i="544"/>
  <c r="B39" i="544"/>
  <c r="B38" i="544"/>
  <c r="A38" i="544"/>
  <c r="B37" i="544"/>
  <c r="A37" i="544"/>
  <c r="E36" i="544"/>
  <c r="D36" i="544"/>
  <c r="B36" i="544"/>
  <c r="A36" i="544"/>
  <c r="A34" i="544"/>
  <c r="D33" i="544"/>
  <c r="B33" i="544"/>
  <c r="A33" i="544"/>
  <c r="D32" i="544"/>
  <c r="B32" i="544"/>
  <c r="A32" i="544"/>
  <c r="D31" i="544"/>
  <c r="B31" i="544"/>
  <c r="A31" i="544"/>
  <c r="D30" i="544"/>
  <c r="B30" i="544"/>
  <c r="A30" i="544"/>
  <c r="D29" i="544"/>
  <c r="B29" i="544"/>
  <c r="A29" i="544"/>
  <c r="D28" i="544"/>
  <c r="B28" i="544"/>
  <c r="A28" i="544"/>
  <c r="D27" i="544"/>
  <c r="B27" i="544"/>
  <c r="A27" i="544"/>
  <c r="D26" i="544"/>
  <c r="B26" i="544"/>
  <c r="A26" i="544"/>
  <c r="E25" i="544"/>
  <c r="D25" i="544"/>
  <c r="B25" i="544"/>
  <c r="A25" i="544"/>
  <c r="A23" i="544"/>
  <c r="A21" i="544"/>
  <c r="B20" i="544"/>
  <c r="A20" i="544"/>
  <c r="B19" i="544"/>
  <c r="A19" i="544"/>
  <c r="B18" i="544"/>
  <c r="A18" i="544"/>
  <c r="B17" i="544"/>
  <c r="A17" i="544"/>
  <c r="B16" i="544"/>
  <c r="A16" i="544"/>
  <c r="B15" i="544"/>
  <c r="A15" i="544"/>
  <c r="B14" i="544"/>
  <c r="A14" i="544"/>
  <c r="B13" i="544"/>
  <c r="A13" i="544"/>
  <c r="E12" i="544"/>
  <c r="D12" i="544"/>
  <c r="B12" i="544"/>
  <c r="A12" i="544"/>
  <c r="A10" i="544"/>
  <c r="B8" i="544"/>
  <c r="A8" i="544"/>
  <c r="B7" i="544"/>
  <c r="A7" i="544"/>
  <c r="E88" i="544"/>
  <c r="E89" i="544" s="1"/>
  <c r="E94" i="544" s="1"/>
  <c r="B6" i="544"/>
  <c r="A6" i="544"/>
  <c r="E5" i="544"/>
  <c r="B5" i="544"/>
  <c r="A5" i="544"/>
  <c r="B4" i="544"/>
  <c r="A4" i="544"/>
  <c r="A3" i="544"/>
  <c r="A1" i="544"/>
  <c r="A140" i="543"/>
  <c r="A139" i="543"/>
  <c r="A138" i="543"/>
  <c r="A137" i="543"/>
  <c r="B136" i="543"/>
  <c r="A136" i="543"/>
  <c r="A135" i="543"/>
  <c r="A134" i="543"/>
  <c r="A133" i="543"/>
  <c r="A132" i="543"/>
  <c r="A131" i="543"/>
  <c r="E130" i="543"/>
  <c r="A130" i="543"/>
  <c r="A128" i="543"/>
  <c r="A126" i="543"/>
  <c r="A125" i="543"/>
  <c r="B124" i="543"/>
  <c r="A124" i="543"/>
  <c r="C123" i="543"/>
  <c r="B123" i="543"/>
  <c r="A123" i="543"/>
  <c r="C122" i="543"/>
  <c r="B122" i="543"/>
  <c r="A122" i="543"/>
  <c r="D121" i="543"/>
  <c r="C121" i="543"/>
  <c r="B121" i="543"/>
  <c r="A121" i="543"/>
  <c r="B120" i="543"/>
  <c r="A120" i="543"/>
  <c r="B119" i="543"/>
  <c r="A119" i="543"/>
  <c r="E118" i="543"/>
  <c r="C118" i="543"/>
  <c r="B118" i="543"/>
  <c r="A118" i="543"/>
  <c r="A116" i="543"/>
  <c r="A114" i="543"/>
  <c r="B113" i="543"/>
  <c r="A113" i="543"/>
  <c r="B112" i="543"/>
  <c r="A112" i="543"/>
  <c r="B111" i="543"/>
  <c r="A111" i="543"/>
  <c r="B110" i="543"/>
  <c r="A110" i="543"/>
  <c r="B109" i="543"/>
  <c r="A109" i="543"/>
  <c r="E108" i="543"/>
  <c r="D108" i="543"/>
  <c r="B108" i="543"/>
  <c r="A108" i="543"/>
  <c r="A106" i="543"/>
  <c r="A104" i="543"/>
  <c r="B103" i="543"/>
  <c r="A103" i="543"/>
  <c r="B102" i="543"/>
  <c r="A102" i="543"/>
  <c r="B101" i="543"/>
  <c r="A101" i="543"/>
  <c r="E100" i="543"/>
  <c r="D100" i="543"/>
  <c r="B100" i="543"/>
  <c r="A100" i="543"/>
  <c r="A98" i="543"/>
  <c r="D97" i="543"/>
  <c r="B97" i="543"/>
  <c r="A97" i="543"/>
  <c r="E96" i="543"/>
  <c r="D96" i="543"/>
  <c r="B96" i="543"/>
  <c r="A96" i="543"/>
  <c r="E94" i="543"/>
  <c r="E102" i="543" s="1"/>
  <c r="A94" i="543"/>
  <c r="D93" i="543"/>
  <c r="B93" i="543"/>
  <c r="A93" i="543"/>
  <c r="E92" i="543"/>
  <c r="D92" i="543"/>
  <c r="B92" i="543"/>
  <c r="A92" i="543"/>
  <c r="A90" i="543"/>
  <c r="B89" i="543"/>
  <c r="A89" i="543"/>
  <c r="B88" i="543"/>
  <c r="A88" i="543"/>
  <c r="B87" i="543"/>
  <c r="A87" i="543"/>
  <c r="B86" i="543"/>
  <c r="A86" i="543"/>
  <c r="B85" i="543"/>
  <c r="A85" i="543"/>
  <c r="B84" i="543"/>
  <c r="A84" i="543"/>
  <c r="E83" i="543"/>
  <c r="D83" i="543"/>
  <c r="B83" i="543"/>
  <c r="A83" i="543"/>
  <c r="A81" i="543"/>
  <c r="A79" i="543"/>
  <c r="B78" i="543"/>
  <c r="A78" i="543"/>
  <c r="B77" i="543"/>
  <c r="A77" i="543"/>
  <c r="B76" i="543"/>
  <c r="A76" i="543"/>
  <c r="B75" i="543"/>
  <c r="A75" i="543"/>
  <c r="B74" i="543"/>
  <c r="A74" i="543"/>
  <c r="B73" i="543"/>
  <c r="A73" i="543"/>
  <c r="B72" i="543"/>
  <c r="A72" i="543"/>
  <c r="E71" i="543"/>
  <c r="D71" i="543"/>
  <c r="B71" i="543"/>
  <c r="A71" i="543"/>
  <c r="A69" i="543"/>
  <c r="A67" i="543"/>
  <c r="B66" i="543"/>
  <c r="A66" i="543"/>
  <c r="B65" i="543"/>
  <c r="A65" i="543"/>
  <c r="B64" i="543"/>
  <c r="A64" i="543"/>
  <c r="E63" i="543"/>
  <c r="B63" i="543"/>
  <c r="A63" i="543"/>
  <c r="A61" i="543"/>
  <c r="B60" i="543"/>
  <c r="A60" i="543"/>
  <c r="D59" i="543"/>
  <c r="B59" i="543"/>
  <c r="A59" i="543"/>
  <c r="B58" i="543"/>
  <c r="A58" i="543"/>
  <c r="B57" i="543"/>
  <c r="A57" i="543"/>
  <c r="B56" i="543"/>
  <c r="A56" i="543"/>
  <c r="B55" i="543"/>
  <c r="A55" i="543"/>
  <c r="B54" i="543"/>
  <c r="A54" i="543"/>
  <c r="B53" i="543"/>
  <c r="A53" i="543"/>
  <c r="E52" i="543"/>
  <c r="D52" i="543"/>
  <c r="B52" i="543"/>
  <c r="A52" i="543"/>
  <c r="A50" i="543"/>
  <c r="B49" i="543"/>
  <c r="A49" i="543"/>
  <c r="B48" i="543"/>
  <c r="B47" i="543"/>
  <c r="A47" i="543"/>
  <c r="B46" i="543"/>
  <c r="A46" i="543"/>
  <c r="E45" i="543"/>
  <c r="D45" i="543"/>
  <c r="B45" i="543"/>
  <c r="A45" i="543"/>
  <c r="A43" i="543"/>
  <c r="D42" i="543"/>
  <c r="B42" i="543"/>
  <c r="A42" i="543"/>
  <c r="D41" i="543"/>
  <c r="B41" i="543"/>
  <c r="A41" i="543"/>
  <c r="D40" i="543"/>
  <c r="B40" i="543"/>
  <c r="A40" i="543"/>
  <c r="D39" i="543"/>
  <c r="B39" i="543"/>
  <c r="A39" i="543"/>
  <c r="D38" i="543"/>
  <c r="B38" i="543"/>
  <c r="A38" i="543"/>
  <c r="D37" i="543"/>
  <c r="B37" i="543"/>
  <c r="A37" i="543"/>
  <c r="D36" i="543"/>
  <c r="B36" i="543"/>
  <c r="A36" i="543"/>
  <c r="D35" i="543"/>
  <c r="B35" i="543"/>
  <c r="A35" i="543"/>
  <c r="E34" i="543"/>
  <c r="D34" i="543"/>
  <c r="B34" i="543"/>
  <c r="A34" i="543"/>
  <c r="A32" i="543"/>
  <c r="A30" i="543"/>
  <c r="D29" i="543"/>
  <c r="H29" i="543" s="1"/>
  <c r="B29" i="543"/>
  <c r="A29" i="543"/>
  <c r="D28" i="543"/>
  <c r="B28" i="543"/>
  <c r="A28" i="543"/>
  <c r="D27" i="543"/>
  <c r="B27" i="543"/>
  <c r="A27" i="543"/>
  <c r="H26" i="543"/>
  <c r="E26" i="543"/>
  <c r="B26" i="543"/>
  <c r="A26" i="543"/>
  <c r="B25" i="543"/>
  <c r="A25" i="543"/>
  <c r="B24" i="543"/>
  <c r="A24" i="543"/>
  <c r="D23" i="543"/>
  <c r="B23" i="543"/>
  <c r="A23" i="543"/>
  <c r="E22" i="543"/>
  <c r="D22" i="543"/>
  <c r="B20" i="543"/>
  <c r="G17" i="543"/>
  <c r="G13" i="543"/>
  <c r="B12" i="543"/>
  <c r="A12" i="543"/>
  <c r="A10" i="543"/>
  <c r="B8" i="543"/>
  <c r="A8" i="543"/>
  <c r="B7" i="543"/>
  <c r="A7" i="543"/>
  <c r="B6" i="543"/>
  <c r="A6" i="543"/>
  <c r="E5" i="543"/>
  <c r="B5" i="543"/>
  <c r="A5" i="543"/>
  <c r="B4" i="543"/>
  <c r="A4" i="543"/>
  <c r="A3" i="543"/>
  <c r="A1" i="543"/>
  <c r="A131" i="542"/>
  <c r="A130" i="542"/>
  <c r="A129" i="542"/>
  <c r="A128" i="542"/>
  <c r="B127" i="542"/>
  <c r="A127" i="542"/>
  <c r="A126" i="542"/>
  <c r="A125" i="542"/>
  <c r="A124" i="542"/>
  <c r="A123" i="542"/>
  <c r="A122" i="542"/>
  <c r="E121" i="542"/>
  <c r="A121" i="542"/>
  <c r="A119" i="542"/>
  <c r="A117" i="542"/>
  <c r="A116" i="542"/>
  <c r="B115" i="542"/>
  <c r="A115" i="542"/>
  <c r="C114" i="542"/>
  <c r="B114" i="542"/>
  <c r="A114" i="542"/>
  <c r="C113" i="542"/>
  <c r="B113" i="542"/>
  <c r="A113" i="542"/>
  <c r="D112" i="542"/>
  <c r="C112" i="542"/>
  <c r="B112" i="542"/>
  <c r="A112" i="542"/>
  <c r="B111" i="542"/>
  <c r="A111" i="542"/>
  <c r="B110" i="542"/>
  <c r="A110" i="542"/>
  <c r="C109" i="542"/>
  <c r="B109" i="542"/>
  <c r="A109" i="542"/>
  <c r="A107" i="542"/>
  <c r="A105" i="542"/>
  <c r="E104" i="542"/>
  <c r="B104" i="542"/>
  <c r="A104" i="542"/>
  <c r="D103" i="542"/>
  <c r="E103" i="542" s="1"/>
  <c r="B103" i="542"/>
  <c r="A103" i="542"/>
  <c r="D102" i="542"/>
  <c r="E102" i="542" s="1"/>
  <c r="B102" i="542"/>
  <c r="A102" i="542"/>
  <c r="D101" i="542"/>
  <c r="E101" i="542" s="1"/>
  <c r="B101" i="542"/>
  <c r="A101" i="542"/>
  <c r="B100" i="542"/>
  <c r="A100" i="542"/>
  <c r="E99" i="542"/>
  <c r="D99" i="542"/>
  <c r="B99" i="542"/>
  <c r="A99" i="542"/>
  <c r="A97" i="542"/>
  <c r="A95" i="542"/>
  <c r="B94" i="542"/>
  <c r="A94" i="542"/>
  <c r="B93" i="542"/>
  <c r="A93" i="542"/>
  <c r="B92" i="542"/>
  <c r="A92" i="542"/>
  <c r="E91" i="542"/>
  <c r="D91" i="542"/>
  <c r="B91" i="542"/>
  <c r="A91" i="542"/>
  <c r="A89" i="542"/>
  <c r="D88" i="542"/>
  <c r="B88" i="542"/>
  <c r="A88" i="542"/>
  <c r="E87" i="542"/>
  <c r="D87" i="542"/>
  <c r="B87" i="542"/>
  <c r="A87" i="542"/>
  <c r="A85" i="542"/>
  <c r="B84" i="542"/>
  <c r="A84" i="542"/>
  <c r="E83" i="542"/>
  <c r="D83" i="542"/>
  <c r="B83" i="542"/>
  <c r="A83" i="542"/>
  <c r="A81" i="542"/>
  <c r="B80" i="542"/>
  <c r="A80" i="542"/>
  <c r="B79" i="542"/>
  <c r="A79" i="542"/>
  <c r="B78" i="542"/>
  <c r="A78" i="542"/>
  <c r="B77" i="542"/>
  <c r="A77" i="542"/>
  <c r="B76" i="542"/>
  <c r="A76" i="542"/>
  <c r="B75" i="542"/>
  <c r="A75" i="542"/>
  <c r="E74" i="542"/>
  <c r="D74" i="542"/>
  <c r="B74" i="542"/>
  <c r="A74" i="542"/>
  <c r="A72" i="542"/>
  <c r="A70" i="542"/>
  <c r="B69" i="542"/>
  <c r="A69" i="542"/>
  <c r="B68" i="542"/>
  <c r="A68" i="542"/>
  <c r="B67" i="542"/>
  <c r="A67" i="542"/>
  <c r="B66" i="542"/>
  <c r="A66" i="542"/>
  <c r="B65" i="542"/>
  <c r="A65" i="542"/>
  <c r="B64" i="542"/>
  <c r="A64" i="542"/>
  <c r="B63" i="542"/>
  <c r="A63" i="542"/>
  <c r="E62" i="542"/>
  <c r="D62" i="542"/>
  <c r="B62" i="542"/>
  <c r="A62" i="542"/>
  <c r="A60" i="542"/>
  <c r="A58" i="542"/>
  <c r="B57" i="542"/>
  <c r="A57" i="542"/>
  <c r="B56" i="542"/>
  <c r="A56" i="542"/>
  <c r="B55" i="542"/>
  <c r="A55" i="542"/>
  <c r="E54" i="542"/>
  <c r="B54" i="542"/>
  <c r="A54" i="542"/>
  <c r="A52" i="542"/>
  <c r="B51" i="542"/>
  <c r="A51" i="542"/>
  <c r="B50" i="542"/>
  <c r="A50" i="542"/>
  <c r="B49" i="542"/>
  <c r="A49" i="542"/>
  <c r="B48" i="542"/>
  <c r="A48" i="542"/>
  <c r="B47" i="542"/>
  <c r="A47" i="542"/>
  <c r="B46" i="542"/>
  <c r="A46" i="542"/>
  <c r="B45" i="542"/>
  <c r="A45" i="542"/>
  <c r="B44" i="542"/>
  <c r="A44" i="542"/>
  <c r="E43" i="542"/>
  <c r="D43" i="542"/>
  <c r="B43" i="542"/>
  <c r="A43" i="542"/>
  <c r="A41" i="542"/>
  <c r="B40" i="542"/>
  <c r="A40" i="542"/>
  <c r="B39" i="542"/>
  <c r="B38" i="542"/>
  <c r="A38" i="542"/>
  <c r="B37" i="542"/>
  <c r="A37" i="542"/>
  <c r="E36" i="542"/>
  <c r="D36" i="542"/>
  <c r="B36" i="542"/>
  <c r="A36" i="542"/>
  <c r="A34" i="542"/>
  <c r="D33" i="542"/>
  <c r="B33" i="542"/>
  <c r="A33" i="542"/>
  <c r="D32" i="542"/>
  <c r="B32" i="542"/>
  <c r="A32" i="542"/>
  <c r="D31" i="542"/>
  <c r="B31" i="542"/>
  <c r="A31" i="542"/>
  <c r="D30" i="542"/>
  <c r="B30" i="542"/>
  <c r="A30" i="542"/>
  <c r="D29" i="542"/>
  <c r="B29" i="542"/>
  <c r="A29" i="542"/>
  <c r="D28" i="542"/>
  <c r="B28" i="542"/>
  <c r="A28" i="542"/>
  <c r="D27" i="542"/>
  <c r="B27" i="542"/>
  <c r="A27" i="542"/>
  <c r="D26" i="542"/>
  <c r="B26" i="542"/>
  <c r="A26" i="542"/>
  <c r="E25" i="542"/>
  <c r="D25" i="542"/>
  <c r="B25" i="542"/>
  <c r="A25" i="542"/>
  <c r="A23" i="542"/>
  <c r="A21" i="542"/>
  <c r="B20" i="542"/>
  <c r="A20" i="542"/>
  <c r="B19" i="542"/>
  <c r="A19" i="542"/>
  <c r="B18" i="542"/>
  <c r="A18" i="542"/>
  <c r="B17" i="542"/>
  <c r="A17" i="542"/>
  <c r="B16" i="542"/>
  <c r="A16" i="542"/>
  <c r="B15" i="542"/>
  <c r="A15" i="542"/>
  <c r="B14" i="542"/>
  <c r="A14" i="542"/>
  <c r="B13" i="542"/>
  <c r="A13" i="542"/>
  <c r="E12" i="542"/>
  <c r="D12" i="542"/>
  <c r="B12" i="542"/>
  <c r="A12" i="542"/>
  <c r="A10" i="542"/>
  <c r="B8" i="542"/>
  <c r="A8" i="542"/>
  <c r="B7" i="542"/>
  <c r="A7" i="542"/>
  <c r="E88" i="542"/>
  <c r="E89" i="542" s="1"/>
  <c r="E94" i="542" s="1"/>
  <c r="B6" i="542"/>
  <c r="A6" i="542"/>
  <c r="E5" i="542"/>
  <c r="B5" i="542"/>
  <c r="A5" i="542"/>
  <c r="B4" i="542"/>
  <c r="A4" i="542"/>
  <c r="A3" i="542"/>
  <c r="A1" i="542"/>
  <c r="A140" i="541"/>
  <c r="A139" i="541"/>
  <c r="A138" i="541"/>
  <c r="A137" i="541"/>
  <c r="B136" i="541"/>
  <c r="A136" i="541"/>
  <c r="A135" i="541"/>
  <c r="A134" i="541"/>
  <c r="A133" i="541"/>
  <c r="A132" i="541"/>
  <c r="A131" i="541"/>
  <c r="E130" i="541"/>
  <c r="A130" i="541"/>
  <c r="A128" i="541"/>
  <c r="A126" i="541"/>
  <c r="A125" i="541"/>
  <c r="B124" i="541"/>
  <c r="A124" i="541"/>
  <c r="C123" i="541"/>
  <c r="B123" i="541"/>
  <c r="A123" i="541"/>
  <c r="C122" i="541"/>
  <c r="B122" i="541"/>
  <c r="A122" i="541"/>
  <c r="D121" i="541"/>
  <c r="C121" i="541"/>
  <c r="B121" i="541"/>
  <c r="A121" i="541"/>
  <c r="B120" i="541"/>
  <c r="A120" i="541"/>
  <c r="B119" i="541"/>
  <c r="A119" i="541"/>
  <c r="E118" i="541"/>
  <c r="C118" i="541"/>
  <c r="B118" i="541"/>
  <c r="A118" i="541"/>
  <c r="A116" i="541"/>
  <c r="A114" i="541"/>
  <c r="B113" i="541"/>
  <c r="A113" i="541"/>
  <c r="B112" i="541"/>
  <c r="A112" i="541"/>
  <c r="B111" i="541"/>
  <c r="A111" i="541"/>
  <c r="B110" i="541"/>
  <c r="A110" i="541"/>
  <c r="B109" i="541"/>
  <c r="A109" i="541"/>
  <c r="E108" i="541"/>
  <c r="D108" i="541"/>
  <c r="B108" i="541"/>
  <c r="A108" i="541"/>
  <c r="A106" i="541"/>
  <c r="A104" i="541"/>
  <c r="B103" i="541"/>
  <c r="A103" i="541"/>
  <c r="B102" i="541"/>
  <c r="A102" i="541"/>
  <c r="B101" i="541"/>
  <c r="A101" i="541"/>
  <c r="E100" i="541"/>
  <c r="D100" i="541"/>
  <c r="B100" i="541"/>
  <c r="A100" i="541"/>
  <c r="A98" i="541"/>
  <c r="D97" i="541"/>
  <c r="B97" i="541"/>
  <c r="A97" i="541"/>
  <c r="E96" i="541"/>
  <c r="D96" i="541"/>
  <c r="B96" i="541"/>
  <c r="A96" i="541"/>
  <c r="E94" i="541"/>
  <c r="E102" i="541" s="1"/>
  <c r="A94" i="541"/>
  <c r="D93" i="541"/>
  <c r="B93" i="541"/>
  <c r="A93" i="541"/>
  <c r="E92" i="541"/>
  <c r="D92" i="541"/>
  <c r="B92" i="541"/>
  <c r="A92" i="541"/>
  <c r="A90" i="541"/>
  <c r="B89" i="541"/>
  <c r="A89" i="541"/>
  <c r="B88" i="541"/>
  <c r="A88" i="541"/>
  <c r="B87" i="541"/>
  <c r="A87" i="541"/>
  <c r="B86" i="541"/>
  <c r="A86" i="541"/>
  <c r="B85" i="541"/>
  <c r="A85" i="541"/>
  <c r="B84" i="541"/>
  <c r="A84" i="541"/>
  <c r="E83" i="541"/>
  <c r="D83" i="541"/>
  <c r="B83" i="541"/>
  <c r="A83" i="541"/>
  <c r="A81" i="541"/>
  <c r="A79" i="541"/>
  <c r="B78" i="541"/>
  <c r="A78" i="541"/>
  <c r="B77" i="541"/>
  <c r="A77" i="541"/>
  <c r="B76" i="541"/>
  <c r="A76" i="541"/>
  <c r="B75" i="541"/>
  <c r="A75" i="541"/>
  <c r="B74" i="541"/>
  <c r="A74" i="541"/>
  <c r="B73" i="541"/>
  <c r="A73" i="541"/>
  <c r="B72" i="541"/>
  <c r="A72" i="541"/>
  <c r="E71" i="541"/>
  <c r="D71" i="541"/>
  <c r="B71" i="541"/>
  <c r="A71" i="541"/>
  <c r="A69" i="541"/>
  <c r="A67" i="541"/>
  <c r="B66" i="541"/>
  <c r="A66" i="541"/>
  <c r="B65" i="541"/>
  <c r="A65" i="541"/>
  <c r="B64" i="541"/>
  <c r="A64" i="541"/>
  <c r="E63" i="541"/>
  <c r="B63" i="541"/>
  <c r="A63" i="541"/>
  <c r="A61" i="541"/>
  <c r="B60" i="541"/>
  <c r="A60" i="541"/>
  <c r="D59" i="541"/>
  <c r="B59" i="541"/>
  <c r="A59" i="541"/>
  <c r="B58" i="541"/>
  <c r="A58" i="541"/>
  <c r="B57" i="541"/>
  <c r="A57" i="541"/>
  <c r="B56" i="541"/>
  <c r="A56" i="541"/>
  <c r="B55" i="541"/>
  <c r="A55" i="541"/>
  <c r="B54" i="541"/>
  <c r="A54" i="541"/>
  <c r="B53" i="541"/>
  <c r="A53" i="541"/>
  <c r="E52" i="541"/>
  <c r="D52" i="541"/>
  <c r="B52" i="541"/>
  <c r="A52" i="541"/>
  <c r="A50" i="541"/>
  <c r="B49" i="541"/>
  <c r="A49" i="541"/>
  <c r="B48" i="541"/>
  <c r="B47" i="541"/>
  <c r="A47" i="541"/>
  <c r="B46" i="541"/>
  <c r="A46" i="541"/>
  <c r="E45" i="541"/>
  <c r="D45" i="541"/>
  <c r="B45" i="541"/>
  <c r="A45" i="541"/>
  <c r="A43" i="541"/>
  <c r="D42" i="541"/>
  <c r="B42" i="541"/>
  <c r="A42" i="541"/>
  <c r="D41" i="541"/>
  <c r="B41" i="541"/>
  <c r="A41" i="541"/>
  <c r="D40" i="541"/>
  <c r="B40" i="541"/>
  <c r="A40" i="541"/>
  <c r="D39" i="541"/>
  <c r="B39" i="541"/>
  <c r="A39" i="541"/>
  <c r="D38" i="541"/>
  <c r="B38" i="541"/>
  <c r="A38" i="541"/>
  <c r="D37" i="541"/>
  <c r="B37" i="541"/>
  <c r="A37" i="541"/>
  <c r="D36" i="541"/>
  <c r="B36" i="541"/>
  <c r="A36" i="541"/>
  <c r="D35" i="541"/>
  <c r="B35" i="541"/>
  <c r="A35" i="541"/>
  <c r="E34" i="541"/>
  <c r="D34" i="541"/>
  <c r="B34" i="541"/>
  <c r="A34" i="541"/>
  <c r="A32" i="541"/>
  <c r="A30" i="541"/>
  <c r="D29" i="541"/>
  <c r="H29" i="541" s="1"/>
  <c r="B29" i="541"/>
  <c r="A29" i="541"/>
  <c r="D28" i="541"/>
  <c r="B28" i="541"/>
  <c r="A28" i="541"/>
  <c r="D27" i="541"/>
  <c r="B27" i="541"/>
  <c r="A27" i="541"/>
  <c r="H26" i="541"/>
  <c r="E26" i="541"/>
  <c r="B26" i="541"/>
  <c r="A26" i="541"/>
  <c r="B25" i="541"/>
  <c r="A25" i="541"/>
  <c r="B24" i="541"/>
  <c r="A24" i="541"/>
  <c r="D23" i="541"/>
  <c r="B23" i="541"/>
  <c r="A23" i="541"/>
  <c r="E22" i="541"/>
  <c r="D22" i="541"/>
  <c r="B20" i="541"/>
  <c r="G17" i="541"/>
  <c r="G13" i="541"/>
  <c r="B12" i="541"/>
  <c r="A12" i="541"/>
  <c r="A10" i="541"/>
  <c r="B8" i="541"/>
  <c r="A8" i="541"/>
  <c r="B7" i="541"/>
  <c r="A7" i="541"/>
  <c r="B6" i="541"/>
  <c r="A6" i="541"/>
  <c r="E5" i="541"/>
  <c r="B5" i="541"/>
  <c r="A5" i="541"/>
  <c r="B4" i="541"/>
  <c r="A4" i="541"/>
  <c r="A3" i="541"/>
  <c r="A1" i="541"/>
  <c r="A131" i="540"/>
  <c r="A130" i="540"/>
  <c r="A129" i="540"/>
  <c r="A128" i="540"/>
  <c r="B127" i="540"/>
  <c r="A127" i="540"/>
  <c r="A126" i="540"/>
  <c r="A125" i="540"/>
  <c r="A124" i="540"/>
  <c r="A123" i="540"/>
  <c r="A122" i="540"/>
  <c r="E121" i="540"/>
  <c r="A121" i="540"/>
  <c r="A119" i="540"/>
  <c r="A117" i="540"/>
  <c r="A116" i="540"/>
  <c r="B115" i="540"/>
  <c r="A115" i="540"/>
  <c r="C114" i="540"/>
  <c r="B114" i="540"/>
  <c r="A114" i="540"/>
  <c r="C113" i="540"/>
  <c r="B113" i="540"/>
  <c r="A113" i="540"/>
  <c r="D112" i="540"/>
  <c r="C112" i="540"/>
  <c r="B112" i="540"/>
  <c r="A112" i="540"/>
  <c r="B111" i="540"/>
  <c r="A111" i="540"/>
  <c r="B110" i="540"/>
  <c r="A110" i="540"/>
  <c r="C109" i="540"/>
  <c r="B109" i="540"/>
  <c r="A109" i="540"/>
  <c r="A107" i="540"/>
  <c r="A105" i="540"/>
  <c r="E104" i="540"/>
  <c r="B104" i="540"/>
  <c r="A104" i="540"/>
  <c r="D103" i="540"/>
  <c r="E103" i="540" s="1"/>
  <c r="B103" i="540"/>
  <c r="A103" i="540"/>
  <c r="D102" i="540"/>
  <c r="E102" i="540" s="1"/>
  <c r="B102" i="540"/>
  <c r="A102" i="540"/>
  <c r="D101" i="540"/>
  <c r="E101" i="540" s="1"/>
  <c r="B101" i="540"/>
  <c r="A101" i="540"/>
  <c r="B100" i="540"/>
  <c r="A100" i="540"/>
  <c r="E99" i="540"/>
  <c r="D99" i="540"/>
  <c r="B99" i="540"/>
  <c r="A99" i="540"/>
  <c r="A97" i="540"/>
  <c r="A95" i="540"/>
  <c r="B94" i="540"/>
  <c r="A94" i="540"/>
  <c r="B93" i="540"/>
  <c r="A93" i="540"/>
  <c r="B92" i="540"/>
  <c r="A92" i="540"/>
  <c r="E91" i="540"/>
  <c r="D91" i="540"/>
  <c r="B91" i="540"/>
  <c r="A91" i="540"/>
  <c r="A89" i="540"/>
  <c r="D88" i="540"/>
  <c r="B88" i="540"/>
  <c r="A88" i="540"/>
  <c r="E87" i="540"/>
  <c r="D87" i="540"/>
  <c r="B87" i="540"/>
  <c r="A87" i="540"/>
  <c r="A85" i="540"/>
  <c r="B84" i="540"/>
  <c r="A84" i="540"/>
  <c r="E83" i="540"/>
  <c r="D83" i="540"/>
  <c r="B83" i="540"/>
  <c r="A83" i="540"/>
  <c r="A81" i="540"/>
  <c r="B80" i="540"/>
  <c r="A80" i="540"/>
  <c r="B79" i="540"/>
  <c r="A79" i="540"/>
  <c r="B78" i="540"/>
  <c r="A78" i="540"/>
  <c r="B77" i="540"/>
  <c r="A77" i="540"/>
  <c r="B76" i="540"/>
  <c r="A76" i="540"/>
  <c r="B75" i="540"/>
  <c r="A75" i="540"/>
  <c r="E74" i="540"/>
  <c r="D74" i="540"/>
  <c r="B74" i="540"/>
  <c r="A74" i="540"/>
  <c r="A72" i="540"/>
  <c r="A70" i="540"/>
  <c r="B69" i="540"/>
  <c r="A69" i="540"/>
  <c r="B68" i="540"/>
  <c r="A68" i="540"/>
  <c r="B67" i="540"/>
  <c r="A67" i="540"/>
  <c r="B66" i="540"/>
  <c r="A66" i="540"/>
  <c r="B65" i="540"/>
  <c r="A65" i="540"/>
  <c r="B64" i="540"/>
  <c r="A64" i="540"/>
  <c r="B63" i="540"/>
  <c r="A63" i="540"/>
  <c r="E62" i="540"/>
  <c r="D62" i="540"/>
  <c r="B62" i="540"/>
  <c r="A62" i="540"/>
  <c r="A60" i="540"/>
  <c r="A58" i="540"/>
  <c r="B57" i="540"/>
  <c r="A57" i="540"/>
  <c r="B56" i="540"/>
  <c r="A56" i="540"/>
  <c r="B55" i="540"/>
  <c r="A55" i="540"/>
  <c r="E54" i="540"/>
  <c r="B54" i="540"/>
  <c r="A54" i="540"/>
  <c r="A52" i="540"/>
  <c r="B51" i="540"/>
  <c r="A51" i="540"/>
  <c r="B50" i="540"/>
  <c r="A50" i="540"/>
  <c r="B49" i="540"/>
  <c r="A49" i="540"/>
  <c r="B48" i="540"/>
  <c r="A48" i="540"/>
  <c r="B47" i="540"/>
  <c r="A47" i="540"/>
  <c r="B46" i="540"/>
  <c r="A46" i="540"/>
  <c r="B45" i="540"/>
  <c r="A45" i="540"/>
  <c r="B44" i="540"/>
  <c r="A44" i="540"/>
  <c r="E43" i="540"/>
  <c r="D43" i="540"/>
  <c r="B43" i="540"/>
  <c r="A43" i="540"/>
  <c r="A41" i="540"/>
  <c r="B40" i="540"/>
  <c r="A40" i="540"/>
  <c r="B39" i="540"/>
  <c r="B38" i="540"/>
  <c r="A38" i="540"/>
  <c r="B37" i="540"/>
  <c r="A37" i="540"/>
  <c r="E36" i="540"/>
  <c r="D36" i="540"/>
  <c r="B36" i="540"/>
  <c r="A36" i="540"/>
  <c r="A34" i="540"/>
  <c r="D33" i="540"/>
  <c r="B33" i="540"/>
  <c r="A33" i="540"/>
  <c r="D32" i="540"/>
  <c r="B32" i="540"/>
  <c r="A32" i="540"/>
  <c r="D31" i="540"/>
  <c r="B31" i="540"/>
  <c r="A31" i="540"/>
  <c r="D30" i="540"/>
  <c r="B30" i="540"/>
  <c r="A30" i="540"/>
  <c r="D29" i="540"/>
  <c r="B29" i="540"/>
  <c r="A29" i="540"/>
  <c r="D28" i="540"/>
  <c r="B28" i="540"/>
  <c r="A28" i="540"/>
  <c r="D27" i="540"/>
  <c r="B27" i="540"/>
  <c r="A27" i="540"/>
  <c r="D26" i="540"/>
  <c r="B26" i="540"/>
  <c r="A26" i="540"/>
  <c r="E25" i="540"/>
  <c r="D25" i="540"/>
  <c r="B25" i="540"/>
  <c r="A25" i="540"/>
  <c r="A23" i="540"/>
  <c r="A21" i="540"/>
  <c r="B20" i="540"/>
  <c r="A20" i="540"/>
  <c r="B19" i="540"/>
  <c r="A19" i="540"/>
  <c r="B18" i="540"/>
  <c r="A18" i="540"/>
  <c r="B17" i="540"/>
  <c r="A17" i="540"/>
  <c r="B16" i="540"/>
  <c r="A16" i="540"/>
  <c r="B15" i="540"/>
  <c r="A15" i="540"/>
  <c r="B14" i="540"/>
  <c r="A14" i="540"/>
  <c r="B13" i="540"/>
  <c r="A13" i="540"/>
  <c r="E12" i="540"/>
  <c r="D12" i="540"/>
  <c r="B12" i="540"/>
  <c r="A12" i="540"/>
  <c r="A10" i="540"/>
  <c r="B8" i="540"/>
  <c r="A8" i="540"/>
  <c r="B7" i="540"/>
  <c r="A7" i="540"/>
  <c r="E88" i="540"/>
  <c r="E89" i="540" s="1"/>
  <c r="E94" i="540" s="1"/>
  <c r="B6" i="540"/>
  <c r="A6" i="540"/>
  <c r="E5" i="540"/>
  <c r="B5" i="540"/>
  <c r="A5" i="540"/>
  <c r="B4" i="540"/>
  <c r="A4" i="540"/>
  <c r="A3" i="540"/>
  <c r="A1" i="540"/>
  <c r="A140" i="539"/>
  <c r="A139" i="539"/>
  <c r="A138" i="539"/>
  <c r="A137" i="539"/>
  <c r="B136" i="539"/>
  <c r="A136" i="539"/>
  <c r="A135" i="539"/>
  <c r="A134" i="539"/>
  <c r="A133" i="539"/>
  <c r="A132" i="539"/>
  <c r="A131" i="539"/>
  <c r="E130" i="539"/>
  <c r="A130" i="539"/>
  <c r="A128" i="539"/>
  <c r="A126" i="539"/>
  <c r="A125" i="539"/>
  <c r="B124" i="539"/>
  <c r="A124" i="539"/>
  <c r="C123" i="539"/>
  <c r="B123" i="539"/>
  <c r="A123" i="539"/>
  <c r="C122" i="539"/>
  <c r="B122" i="539"/>
  <c r="A122" i="539"/>
  <c r="D121" i="539"/>
  <c r="C121" i="539"/>
  <c r="B121" i="539"/>
  <c r="A121" i="539"/>
  <c r="B120" i="539"/>
  <c r="A120" i="539"/>
  <c r="B119" i="539"/>
  <c r="A119" i="539"/>
  <c r="E118" i="539"/>
  <c r="C118" i="539"/>
  <c r="B118" i="539"/>
  <c r="A118" i="539"/>
  <c r="A116" i="539"/>
  <c r="A114" i="539"/>
  <c r="B113" i="539"/>
  <c r="A113" i="539"/>
  <c r="B112" i="539"/>
  <c r="A112" i="539"/>
  <c r="B111" i="539"/>
  <c r="A111" i="539"/>
  <c r="B110" i="539"/>
  <c r="A110" i="539"/>
  <c r="B109" i="539"/>
  <c r="A109" i="539"/>
  <c r="E108" i="539"/>
  <c r="D108" i="539"/>
  <c r="B108" i="539"/>
  <c r="A108" i="539"/>
  <c r="A106" i="539"/>
  <c r="A104" i="539"/>
  <c r="B103" i="539"/>
  <c r="A103" i="539"/>
  <c r="B102" i="539"/>
  <c r="A102" i="539"/>
  <c r="B101" i="539"/>
  <c r="A101" i="539"/>
  <c r="E100" i="539"/>
  <c r="D100" i="539"/>
  <c r="B100" i="539"/>
  <c r="A100" i="539"/>
  <c r="A98" i="539"/>
  <c r="D97" i="539"/>
  <c r="B97" i="539"/>
  <c r="A97" i="539"/>
  <c r="E96" i="539"/>
  <c r="D96" i="539"/>
  <c r="B96" i="539"/>
  <c r="A96" i="539"/>
  <c r="E94" i="539"/>
  <c r="E102" i="539" s="1"/>
  <c r="A94" i="539"/>
  <c r="D93" i="539"/>
  <c r="B93" i="539"/>
  <c r="A93" i="539"/>
  <c r="E92" i="539"/>
  <c r="D92" i="539"/>
  <c r="B92" i="539"/>
  <c r="A92" i="539"/>
  <c r="A90" i="539"/>
  <c r="B89" i="539"/>
  <c r="A89" i="539"/>
  <c r="B88" i="539"/>
  <c r="A88" i="539"/>
  <c r="B87" i="539"/>
  <c r="A87" i="539"/>
  <c r="B86" i="539"/>
  <c r="A86" i="539"/>
  <c r="B85" i="539"/>
  <c r="A85" i="539"/>
  <c r="B84" i="539"/>
  <c r="A84" i="539"/>
  <c r="E83" i="539"/>
  <c r="D83" i="539"/>
  <c r="B83" i="539"/>
  <c r="A83" i="539"/>
  <c r="A81" i="539"/>
  <c r="A79" i="539"/>
  <c r="B78" i="539"/>
  <c r="A78" i="539"/>
  <c r="B77" i="539"/>
  <c r="A77" i="539"/>
  <c r="B76" i="539"/>
  <c r="A76" i="539"/>
  <c r="B75" i="539"/>
  <c r="A75" i="539"/>
  <c r="B74" i="539"/>
  <c r="A74" i="539"/>
  <c r="B73" i="539"/>
  <c r="A73" i="539"/>
  <c r="B72" i="539"/>
  <c r="A72" i="539"/>
  <c r="E71" i="539"/>
  <c r="D71" i="539"/>
  <c r="B71" i="539"/>
  <c r="A71" i="539"/>
  <c r="A69" i="539"/>
  <c r="A67" i="539"/>
  <c r="B66" i="539"/>
  <c r="A66" i="539"/>
  <c r="B65" i="539"/>
  <c r="A65" i="539"/>
  <c r="B64" i="539"/>
  <c r="A64" i="539"/>
  <c r="E63" i="539"/>
  <c r="B63" i="539"/>
  <c r="A63" i="539"/>
  <c r="A61" i="539"/>
  <c r="B60" i="539"/>
  <c r="A60" i="539"/>
  <c r="D59" i="539"/>
  <c r="B59" i="539"/>
  <c r="A59" i="539"/>
  <c r="B58" i="539"/>
  <c r="A58" i="539"/>
  <c r="B57" i="539"/>
  <c r="A57" i="539"/>
  <c r="B56" i="539"/>
  <c r="A56" i="539"/>
  <c r="B55" i="539"/>
  <c r="A55" i="539"/>
  <c r="B54" i="539"/>
  <c r="A54" i="539"/>
  <c r="B53" i="539"/>
  <c r="A53" i="539"/>
  <c r="E52" i="539"/>
  <c r="D52" i="539"/>
  <c r="B52" i="539"/>
  <c r="A52" i="539"/>
  <c r="A50" i="539"/>
  <c r="B49" i="539"/>
  <c r="A49" i="539"/>
  <c r="B48" i="539"/>
  <c r="B47" i="539"/>
  <c r="A47" i="539"/>
  <c r="B46" i="539"/>
  <c r="A46" i="539"/>
  <c r="E45" i="539"/>
  <c r="D45" i="539"/>
  <c r="B45" i="539"/>
  <c r="A45" i="539"/>
  <c r="A43" i="539"/>
  <c r="D42" i="539"/>
  <c r="B42" i="539"/>
  <c r="A42" i="539"/>
  <c r="D41" i="539"/>
  <c r="B41" i="539"/>
  <c r="A41" i="539"/>
  <c r="D40" i="539"/>
  <c r="B40" i="539"/>
  <c r="A40" i="539"/>
  <c r="D39" i="539"/>
  <c r="B39" i="539"/>
  <c r="A39" i="539"/>
  <c r="D38" i="539"/>
  <c r="B38" i="539"/>
  <c r="A38" i="539"/>
  <c r="D37" i="539"/>
  <c r="B37" i="539"/>
  <c r="A37" i="539"/>
  <c r="D36" i="539"/>
  <c r="B36" i="539"/>
  <c r="A36" i="539"/>
  <c r="D35" i="539"/>
  <c r="B35" i="539"/>
  <c r="A35" i="539"/>
  <c r="E34" i="539"/>
  <c r="D34" i="539"/>
  <c r="B34" i="539"/>
  <c r="A34" i="539"/>
  <c r="A32" i="539"/>
  <c r="A30" i="539"/>
  <c r="D29" i="539"/>
  <c r="B29" i="539"/>
  <c r="A29" i="539"/>
  <c r="D28" i="539"/>
  <c r="B28" i="539"/>
  <c r="A28" i="539"/>
  <c r="D27" i="539"/>
  <c r="B27" i="539"/>
  <c r="A27" i="539"/>
  <c r="H26" i="539"/>
  <c r="E26" i="539"/>
  <c r="B26" i="539"/>
  <c r="A26" i="539"/>
  <c r="B25" i="539"/>
  <c r="A25" i="539"/>
  <c r="B24" i="539"/>
  <c r="A24" i="539"/>
  <c r="D23" i="539"/>
  <c r="B23" i="539"/>
  <c r="A23" i="539"/>
  <c r="E22" i="539"/>
  <c r="I22" i="539" s="1"/>
  <c r="D22" i="539"/>
  <c r="B20" i="539"/>
  <c r="G17" i="539"/>
  <c r="G13" i="539"/>
  <c r="B12" i="539"/>
  <c r="A12" i="539"/>
  <c r="A10" i="539"/>
  <c r="B8" i="539"/>
  <c r="A8" i="539"/>
  <c r="B7" i="539"/>
  <c r="A7" i="539"/>
  <c r="B6" i="539"/>
  <c r="A6" i="539"/>
  <c r="E5" i="539"/>
  <c r="B5" i="539"/>
  <c r="A5" i="539"/>
  <c r="D25" i="539"/>
  <c r="E25" i="539" s="1"/>
  <c r="B4" i="539"/>
  <c r="A4" i="539"/>
  <c r="A3" i="539"/>
  <c r="A1" i="539"/>
  <c r="A131" i="537"/>
  <c r="A130" i="537"/>
  <c r="A129" i="537"/>
  <c r="A128" i="537"/>
  <c r="B127" i="537"/>
  <c r="A127" i="537"/>
  <c r="A126" i="537"/>
  <c r="A125" i="537"/>
  <c r="A124" i="537"/>
  <c r="A123" i="537"/>
  <c r="A122" i="537"/>
  <c r="E121" i="537"/>
  <c r="A121" i="537"/>
  <c r="A119" i="537"/>
  <c r="A117" i="537"/>
  <c r="A116" i="537"/>
  <c r="B115" i="537"/>
  <c r="A115" i="537"/>
  <c r="C114" i="537"/>
  <c r="B114" i="537"/>
  <c r="A114" i="537"/>
  <c r="C113" i="537"/>
  <c r="B113" i="537"/>
  <c r="A113" i="537"/>
  <c r="D112" i="537"/>
  <c r="C112" i="537"/>
  <c r="B112" i="537"/>
  <c r="A112" i="537"/>
  <c r="B111" i="537"/>
  <c r="A111" i="537"/>
  <c r="B110" i="537"/>
  <c r="A110" i="537"/>
  <c r="C109" i="537"/>
  <c r="B109" i="537"/>
  <c r="A109" i="537"/>
  <c r="A107" i="537"/>
  <c r="A105" i="537"/>
  <c r="E104" i="537"/>
  <c r="B104" i="537"/>
  <c r="A104" i="537"/>
  <c r="D103" i="537"/>
  <c r="E103" i="537" s="1"/>
  <c r="B103" i="537"/>
  <c r="A103" i="537"/>
  <c r="D102" i="537"/>
  <c r="E102" i="537" s="1"/>
  <c r="B102" i="537"/>
  <c r="A102" i="537"/>
  <c r="D101" i="537"/>
  <c r="E101" i="537" s="1"/>
  <c r="B101" i="537"/>
  <c r="A101" i="537"/>
  <c r="B100" i="537"/>
  <c r="A100" i="537"/>
  <c r="E99" i="537"/>
  <c r="D99" i="537"/>
  <c r="B99" i="537"/>
  <c r="A99" i="537"/>
  <c r="A97" i="537"/>
  <c r="A95" i="537"/>
  <c r="B94" i="537"/>
  <c r="A94" i="537"/>
  <c r="B93" i="537"/>
  <c r="A93" i="537"/>
  <c r="B92" i="537"/>
  <c r="A92" i="537"/>
  <c r="E91" i="537"/>
  <c r="D91" i="537"/>
  <c r="B91" i="537"/>
  <c r="A91" i="537"/>
  <c r="A89" i="537"/>
  <c r="D88" i="537"/>
  <c r="B88" i="537"/>
  <c r="A88" i="537"/>
  <c r="E87" i="537"/>
  <c r="D87" i="537"/>
  <c r="B87" i="537"/>
  <c r="A87" i="537"/>
  <c r="A85" i="537"/>
  <c r="B84" i="537"/>
  <c r="A84" i="537"/>
  <c r="E83" i="537"/>
  <c r="D83" i="537"/>
  <c r="B83" i="537"/>
  <c r="A83" i="537"/>
  <c r="A81" i="537"/>
  <c r="B80" i="537"/>
  <c r="A80" i="537"/>
  <c r="B79" i="537"/>
  <c r="A79" i="537"/>
  <c r="B78" i="537"/>
  <c r="A78" i="537"/>
  <c r="B77" i="537"/>
  <c r="A77" i="537"/>
  <c r="B76" i="537"/>
  <c r="A76" i="537"/>
  <c r="B75" i="537"/>
  <c r="A75" i="537"/>
  <c r="E74" i="537"/>
  <c r="D74" i="537"/>
  <c r="B74" i="537"/>
  <c r="A74" i="537"/>
  <c r="A72" i="537"/>
  <c r="A70" i="537"/>
  <c r="B69" i="537"/>
  <c r="A69" i="537"/>
  <c r="B68" i="537"/>
  <c r="A68" i="537"/>
  <c r="B67" i="537"/>
  <c r="A67" i="537"/>
  <c r="B66" i="537"/>
  <c r="A66" i="537"/>
  <c r="B65" i="537"/>
  <c r="A65" i="537"/>
  <c r="B64" i="537"/>
  <c r="A64" i="537"/>
  <c r="B63" i="537"/>
  <c r="A63" i="537"/>
  <c r="E62" i="537"/>
  <c r="D62" i="537"/>
  <c r="B62" i="537"/>
  <c r="A62" i="537"/>
  <c r="A60" i="537"/>
  <c r="A58" i="537"/>
  <c r="B57" i="537"/>
  <c r="A57" i="537"/>
  <c r="B56" i="537"/>
  <c r="A56" i="537"/>
  <c r="B55" i="537"/>
  <c r="A55" i="537"/>
  <c r="E54" i="537"/>
  <c r="B54" i="537"/>
  <c r="A54" i="537"/>
  <c r="A52" i="537"/>
  <c r="B51" i="537"/>
  <c r="A51" i="537"/>
  <c r="B50" i="537"/>
  <c r="A50" i="537"/>
  <c r="B49" i="537"/>
  <c r="A49" i="537"/>
  <c r="B48" i="537"/>
  <c r="A48" i="537"/>
  <c r="B47" i="537"/>
  <c r="A47" i="537"/>
  <c r="B46" i="537"/>
  <c r="A46" i="537"/>
  <c r="B45" i="537"/>
  <c r="A45" i="537"/>
  <c r="B44" i="537"/>
  <c r="A44" i="537"/>
  <c r="E43" i="537"/>
  <c r="D43" i="537"/>
  <c r="B43" i="537"/>
  <c r="A43" i="537"/>
  <c r="A41" i="537"/>
  <c r="B40" i="537"/>
  <c r="A40" i="537"/>
  <c r="B39" i="537"/>
  <c r="B38" i="537"/>
  <c r="A38" i="537"/>
  <c r="B37" i="537"/>
  <c r="A37" i="537"/>
  <c r="E36" i="537"/>
  <c r="D36" i="537"/>
  <c r="B36" i="537"/>
  <c r="A36" i="537"/>
  <c r="A34" i="537"/>
  <c r="D33" i="537"/>
  <c r="B33" i="537"/>
  <c r="A33" i="537"/>
  <c r="D32" i="537"/>
  <c r="B32" i="537"/>
  <c r="A32" i="537"/>
  <c r="D31" i="537"/>
  <c r="B31" i="537"/>
  <c r="A31" i="537"/>
  <c r="D30" i="537"/>
  <c r="B30" i="537"/>
  <c r="A30" i="537"/>
  <c r="D29" i="537"/>
  <c r="B29" i="537"/>
  <c r="A29" i="537"/>
  <c r="D28" i="537"/>
  <c r="B28" i="537"/>
  <c r="A28" i="537"/>
  <c r="D27" i="537"/>
  <c r="B27" i="537"/>
  <c r="A27" i="537"/>
  <c r="D26" i="537"/>
  <c r="B26" i="537"/>
  <c r="A26" i="537"/>
  <c r="E25" i="537"/>
  <c r="D25" i="537"/>
  <c r="B25" i="537"/>
  <c r="A25" i="537"/>
  <c r="A23" i="537"/>
  <c r="A21" i="537"/>
  <c r="B20" i="537"/>
  <c r="A20" i="537"/>
  <c r="B19" i="537"/>
  <c r="A19" i="537"/>
  <c r="B18" i="537"/>
  <c r="A18" i="537"/>
  <c r="B17" i="537"/>
  <c r="A17" i="537"/>
  <c r="B16" i="537"/>
  <c r="A16" i="537"/>
  <c r="B15" i="537"/>
  <c r="A15" i="537"/>
  <c r="B14" i="537"/>
  <c r="A14" i="537"/>
  <c r="B13" i="537"/>
  <c r="A13" i="537"/>
  <c r="E12" i="537"/>
  <c r="D12" i="537"/>
  <c r="B12" i="537"/>
  <c r="A12" i="537"/>
  <c r="A10" i="537"/>
  <c r="B8" i="537"/>
  <c r="A8" i="537"/>
  <c r="B7" i="537"/>
  <c r="A7" i="537"/>
  <c r="E88" i="537"/>
  <c r="E89" i="537" s="1"/>
  <c r="E94" i="537" s="1"/>
  <c r="B6" i="537"/>
  <c r="A6" i="537"/>
  <c r="E5" i="537"/>
  <c r="B5" i="537"/>
  <c r="A5" i="537"/>
  <c r="B4" i="537"/>
  <c r="A4" i="537"/>
  <c r="A3" i="537"/>
  <c r="A1" i="537"/>
  <c r="A140" i="536"/>
  <c r="A139" i="536"/>
  <c r="A138" i="536"/>
  <c r="A137" i="536"/>
  <c r="B136" i="536"/>
  <c r="A136" i="536"/>
  <c r="A135" i="536"/>
  <c r="A134" i="536"/>
  <c r="A133" i="536"/>
  <c r="A132" i="536"/>
  <c r="A131" i="536"/>
  <c r="E130" i="536"/>
  <c r="A130" i="536"/>
  <c r="A128" i="536"/>
  <c r="A126" i="536"/>
  <c r="A125" i="536"/>
  <c r="B124" i="536"/>
  <c r="A124" i="536"/>
  <c r="C123" i="536"/>
  <c r="B123" i="536"/>
  <c r="A123" i="536"/>
  <c r="C122" i="536"/>
  <c r="B122" i="536"/>
  <c r="A122" i="536"/>
  <c r="D121" i="536"/>
  <c r="C121" i="536"/>
  <c r="B121" i="536"/>
  <c r="A121" i="536"/>
  <c r="B120" i="536"/>
  <c r="A120" i="536"/>
  <c r="B119" i="536"/>
  <c r="A119" i="536"/>
  <c r="E118" i="536"/>
  <c r="C118" i="536"/>
  <c r="B118" i="536"/>
  <c r="A118" i="536"/>
  <c r="A116" i="536"/>
  <c r="A114" i="536"/>
  <c r="B113" i="536"/>
  <c r="A113" i="536"/>
  <c r="B112" i="536"/>
  <c r="A112" i="536"/>
  <c r="B111" i="536"/>
  <c r="A111" i="536"/>
  <c r="B110" i="536"/>
  <c r="A110" i="536"/>
  <c r="B109" i="536"/>
  <c r="A109" i="536"/>
  <c r="E108" i="536"/>
  <c r="D108" i="536"/>
  <c r="B108" i="536"/>
  <c r="A108" i="536"/>
  <c r="A106" i="536"/>
  <c r="A104" i="536"/>
  <c r="B103" i="536"/>
  <c r="A103" i="536"/>
  <c r="B102" i="536"/>
  <c r="A102" i="536"/>
  <c r="B101" i="536"/>
  <c r="A101" i="536"/>
  <c r="E100" i="536"/>
  <c r="D100" i="536"/>
  <c r="B100" i="536"/>
  <c r="A100" i="536"/>
  <c r="A98" i="536"/>
  <c r="D97" i="536"/>
  <c r="B97" i="536"/>
  <c r="A97" i="536"/>
  <c r="E96" i="536"/>
  <c r="D96" i="536"/>
  <c r="B96" i="536"/>
  <c r="A96" i="536"/>
  <c r="E94" i="536"/>
  <c r="E102" i="536" s="1"/>
  <c r="A94" i="536"/>
  <c r="D93" i="536"/>
  <c r="B93" i="536"/>
  <c r="A93" i="536"/>
  <c r="E92" i="536"/>
  <c r="D92" i="536"/>
  <c r="B92" i="536"/>
  <c r="A92" i="536"/>
  <c r="A90" i="536"/>
  <c r="B89" i="536"/>
  <c r="A89" i="536"/>
  <c r="B88" i="536"/>
  <c r="A88" i="536"/>
  <c r="B87" i="536"/>
  <c r="A87" i="536"/>
  <c r="B86" i="536"/>
  <c r="A86" i="536"/>
  <c r="B85" i="536"/>
  <c r="A85" i="536"/>
  <c r="B84" i="536"/>
  <c r="A84" i="536"/>
  <c r="E83" i="536"/>
  <c r="D83" i="536"/>
  <c r="B83" i="536"/>
  <c r="A83" i="536"/>
  <c r="A81" i="536"/>
  <c r="A79" i="536"/>
  <c r="B78" i="536"/>
  <c r="A78" i="536"/>
  <c r="B77" i="536"/>
  <c r="A77" i="536"/>
  <c r="B76" i="536"/>
  <c r="A76" i="536"/>
  <c r="B75" i="536"/>
  <c r="A75" i="536"/>
  <c r="B74" i="536"/>
  <c r="A74" i="536"/>
  <c r="B73" i="536"/>
  <c r="A73" i="536"/>
  <c r="B72" i="536"/>
  <c r="A72" i="536"/>
  <c r="E71" i="536"/>
  <c r="D71" i="536"/>
  <c r="B71" i="536"/>
  <c r="A71" i="536"/>
  <c r="A69" i="536"/>
  <c r="A67" i="536"/>
  <c r="B66" i="536"/>
  <c r="A66" i="536"/>
  <c r="B65" i="536"/>
  <c r="A65" i="536"/>
  <c r="B64" i="536"/>
  <c r="A64" i="536"/>
  <c r="E63" i="536"/>
  <c r="B63" i="536"/>
  <c r="A63" i="536"/>
  <c r="A61" i="536"/>
  <c r="B60" i="536"/>
  <c r="A60" i="536"/>
  <c r="D59" i="536"/>
  <c r="B59" i="536"/>
  <c r="A59" i="536"/>
  <c r="B58" i="536"/>
  <c r="A58" i="536"/>
  <c r="B57" i="536"/>
  <c r="A57" i="536"/>
  <c r="B56" i="536"/>
  <c r="A56" i="536"/>
  <c r="B55" i="536"/>
  <c r="A55" i="536"/>
  <c r="B54" i="536"/>
  <c r="A54" i="536"/>
  <c r="B53" i="536"/>
  <c r="A53" i="536"/>
  <c r="E52" i="536"/>
  <c r="D52" i="536"/>
  <c r="B52" i="536"/>
  <c r="A52" i="536"/>
  <c r="A50" i="536"/>
  <c r="B49" i="536"/>
  <c r="A49" i="536"/>
  <c r="B48" i="536"/>
  <c r="B47" i="536"/>
  <c r="A47" i="536"/>
  <c r="B46" i="536"/>
  <c r="A46" i="536"/>
  <c r="E45" i="536"/>
  <c r="D45" i="536"/>
  <c r="B45" i="536"/>
  <c r="A45" i="536"/>
  <c r="A43" i="536"/>
  <c r="D42" i="536"/>
  <c r="B42" i="536"/>
  <c r="A42" i="536"/>
  <c r="D41" i="536"/>
  <c r="B41" i="536"/>
  <c r="A41" i="536"/>
  <c r="D40" i="536"/>
  <c r="B40" i="536"/>
  <c r="A40" i="536"/>
  <c r="D39" i="536"/>
  <c r="B39" i="536"/>
  <c r="A39" i="536"/>
  <c r="D38" i="536"/>
  <c r="B38" i="536"/>
  <c r="A38" i="536"/>
  <c r="D37" i="536"/>
  <c r="B37" i="536"/>
  <c r="A37" i="536"/>
  <c r="D36" i="536"/>
  <c r="B36" i="536"/>
  <c r="A36" i="536"/>
  <c r="D35" i="536"/>
  <c r="B35" i="536"/>
  <c r="A35" i="536"/>
  <c r="E34" i="536"/>
  <c r="D34" i="536"/>
  <c r="B34" i="536"/>
  <c r="A34" i="536"/>
  <c r="A32" i="536"/>
  <c r="A30" i="536"/>
  <c r="D29" i="536"/>
  <c r="H29" i="536" s="1"/>
  <c r="B29" i="536"/>
  <c r="A29" i="536"/>
  <c r="D28" i="536"/>
  <c r="B28" i="536"/>
  <c r="A28" i="536"/>
  <c r="D27" i="536"/>
  <c r="B27" i="536"/>
  <c r="A27" i="536"/>
  <c r="H26" i="536"/>
  <c r="E26" i="536"/>
  <c r="B26" i="536"/>
  <c r="A26" i="536"/>
  <c r="B25" i="536"/>
  <c r="A25" i="536"/>
  <c r="B24" i="536"/>
  <c r="A24" i="536"/>
  <c r="D23" i="536"/>
  <c r="B23" i="536"/>
  <c r="A23" i="536"/>
  <c r="E22" i="536"/>
  <c r="D22" i="536"/>
  <c r="B20" i="536"/>
  <c r="G17" i="536"/>
  <c r="G13" i="536"/>
  <c r="B12" i="536"/>
  <c r="A12" i="536"/>
  <c r="A10" i="536"/>
  <c r="B8" i="536"/>
  <c r="A8" i="536"/>
  <c r="B7" i="536"/>
  <c r="A7" i="536"/>
  <c r="B6" i="536"/>
  <c r="A6" i="536"/>
  <c r="E5" i="536"/>
  <c r="B5" i="536"/>
  <c r="A5" i="536"/>
  <c r="B4" i="536"/>
  <c r="A4" i="536"/>
  <c r="A3" i="536"/>
  <c r="A1" i="536"/>
  <c r="A131" i="535"/>
  <c r="A130" i="535"/>
  <c r="A129" i="535"/>
  <c r="A128" i="535"/>
  <c r="B127" i="535"/>
  <c r="A127" i="535"/>
  <c r="A126" i="535"/>
  <c r="A125" i="535"/>
  <c r="A124" i="535"/>
  <c r="A123" i="535"/>
  <c r="A122" i="535"/>
  <c r="E121" i="535"/>
  <c r="A121" i="535"/>
  <c r="A119" i="535"/>
  <c r="A117" i="535"/>
  <c r="A116" i="535"/>
  <c r="C115" i="535"/>
  <c r="B115" i="535"/>
  <c r="A115" i="535"/>
  <c r="C114" i="535"/>
  <c r="B114" i="535"/>
  <c r="A114" i="535"/>
  <c r="C113" i="535"/>
  <c r="B113" i="535"/>
  <c r="A113" i="535"/>
  <c r="D112" i="535"/>
  <c r="C112" i="535"/>
  <c r="B112" i="535"/>
  <c r="A112" i="535"/>
  <c r="B111" i="535"/>
  <c r="A111" i="535"/>
  <c r="B110" i="535"/>
  <c r="A110" i="535"/>
  <c r="C109" i="535"/>
  <c r="B109" i="535"/>
  <c r="A109" i="535"/>
  <c r="A107" i="535"/>
  <c r="A105" i="535"/>
  <c r="E104" i="535"/>
  <c r="B104" i="535"/>
  <c r="A104" i="535"/>
  <c r="D103" i="535"/>
  <c r="E103" i="535" s="1"/>
  <c r="B103" i="535"/>
  <c r="A103" i="535"/>
  <c r="D102" i="535"/>
  <c r="E102" i="535" s="1"/>
  <c r="B102" i="535"/>
  <c r="A102" i="535"/>
  <c r="D101" i="535"/>
  <c r="E101" i="535" s="1"/>
  <c r="B101" i="535"/>
  <c r="A101" i="535"/>
  <c r="B100" i="535"/>
  <c r="A100" i="535"/>
  <c r="E99" i="535"/>
  <c r="D99" i="535"/>
  <c r="B99" i="535"/>
  <c r="A99" i="535"/>
  <c r="A97" i="535"/>
  <c r="A95" i="535"/>
  <c r="B94" i="535"/>
  <c r="A94" i="535"/>
  <c r="B93" i="535"/>
  <c r="A93" i="535"/>
  <c r="B92" i="535"/>
  <c r="A92" i="535"/>
  <c r="E91" i="535"/>
  <c r="D91" i="535"/>
  <c r="B91" i="535"/>
  <c r="A91" i="535"/>
  <c r="A89" i="535"/>
  <c r="D88" i="535"/>
  <c r="B88" i="535"/>
  <c r="A88" i="535"/>
  <c r="E87" i="535"/>
  <c r="D87" i="535"/>
  <c r="B87" i="535"/>
  <c r="A87" i="535"/>
  <c r="A85" i="535"/>
  <c r="B84" i="535"/>
  <c r="A84" i="535"/>
  <c r="E83" i="535"/>
  <c r="D83" i="535"/>
  <c r="B83" i="535"/>
  <c r="A83" i="535"/>
  <c r="A81" i="535"/>
  <c r="B80" i="535"/>
  <c r="A80" i="535"/>
  <c r="B79" i="535"/>
  <c r="A79" i="535"/>
  <c r="B78" i="535"/>
  <c r="A78" i="535"/>
  <c r="B77" i="535"/>
  <c r="A77" i="535"/>
  <c r="B76" i="535"/>
  <c r="A76" i="535"/>
  <c r="B75" i="535"/>
  <c r="A75" i="535"/>
  <c r="E74" i="535"/>
  <c r="D74" i="535"/>
  <c r="B74" i="535"/>
  <c r="A74" i="535"/>
  <c r="A72" i="535"/>
  <c r="A70" i="535"/>
  <c r="B69" i="535"/>
  <c r="A69" i="535"/>
  <c r="B68" i="535"/>
  <c r="A68" i="535"/>
  <c r="B67" i="535"/>
  <c r="A67" i="535"/>
  <c r="B66" i="535"/>
  <c r="A66" i="535"/>
  <c r="B65" i="535"/>
  <c r="A65" i="535"/>
  <c r="B64" i="535"/>
  <c r="A64" i="535"/>
  <c r="B63" i="535"/>
  <c r="A63" i="535"/>
  <c r="E62" i="535"/>
  <c r="D62" i="535"/>
  <c r="B62" i="535"/>
  <c r="A62" i="535"/>
  <c r="A60" i="535"/>
  <c r="A58" i="535"/>
  <c r="B57" i="535"/>
  <c r="A57" i="535"/>
  <c r="B56" i="535"/>
  <c r="A56" i="535"/>
  <c r="B55" i="535"/>
  <c r="A55" i="535"/>
  <c r="E54" i="535"/>
  <c r="B54" i="535"/>
  <c r="A54" i="535"/>
  <c r="A52" i="535"/>
  <c r="B51" i="535"/>
  <c r="A51" i="535"/>
  <c r="B50" i="535"/>
  <c r="A50" i="535"/>
  <c r="B49" i="535"/>
  <c r="A49" i="535"/>
  <c r="B48" i="535"/>
  <c r="A48" i="535"/>
  <c r="B47" i="535"/>
  <c r="A47" i="535"/>
  <c r="B46" i="535"/>
  <c r="A46" i="535"/>
  <c r="B45" i="535"/>
  <c r="A45" i="535"/>
  <c r="B44" i="535"/>
  <c r="A44" i="535"/>
  <c r="E43" i="535"/>
  <c r="D43" i="535"/>
  <c r="B43" i="535"/>
  <c r="A43" i="535"/>
  <c r="A41" i="535"/>
  <c r="B40" i="535"/>
  <c r="A40" i="535"/>
  <c r="B39" i="535"/>
  <c r="B38" i="535"/>
  <c r="A38" i="535"/>
  <c r="B37" i="535"/>
  <c r="A37" i="535"/>
  <c r="E36" i="535"/>
  <c r="D36" i="535"/>
  <c r="B36" i="535"/>
  <c r="A36" i="535"/>
  <c r="A34" i="535"/>
  <c r="D33" i="535"/>
  <c r="B33" i="535"/>
  <c r="A33" i="535"/>
  <c r="D32" i="535"/>
  <c r="B32" i="535"/>
  <c r="A32" i="535"/>
  <c r="D31" i="535"/>
  <c r="B31" i="535"/>
  <c r="A31" i="535"/>
  <c r="D30" i="535"/>
  <c r="B30" i="535"/>
  <c r="A30" i="535"/>
  <c r="D29" i="535"/>
  <c r="B29" i="535"/>
  <c r="A29" i="535"/>
  <c r="D28" i="535"/>
  <c r="B28" i="535"/>
  <c r="A28" i="535"/>
  <c r="D27" i="535"/>
  <c r="B27" i="535"/>
  <c r="A27" i="535"/>
  <c r="D26" i="535"/>
  <c r="B26" i="535"/>
  <c r="A26" i="535"/>
  <c r="E25" i="535"/>
  <c r="D25" i="535"/>
  <c r="B25" i="535"/>
  <c r="A25" i="535"/>
  <c r="A23" i="535"/>
  <c r="A21" i="535"/>
  <c r="B20" i="535"/>
  <c r="A20" i="535"/>
  <c r="B19" i="535"/>
  <c r="A19" i="535"/>
  <c r="B18" i="535"/>
  <c r="A18" i="535"/>
  <c r="B17" i="535"/>
  <c r="A17" i="535"/>
  <c r="B16" i="535"/>
  <c r="A16" i="535"/>
  <c r="B15" i="535"/>
  <c r="A15" i="535"/>
  <c r="B14" i="535"/>
  <c r="A14" i="535"/>
  <c r="B13" i="535"/>
  <c r="A13" i="535"/>
  <c r="E12" i="535"/>
  <c r="D12" i="535"/>
  <c r="B12" i="535"/>
  <c r="A12" i="535"/>
  <c r="A10" i="535"/>
  <c r="B8" i="535"/>
  <c r="A8" i="535"/>
  <c r="B7" i="535"/>
  <c r="A7" i="535"/>
  <c r="E88" i="535"/>
  <c r="E89" i="535" s="1"/>
  <c r="E94" i="535" s="1"/>
  <c r="B6" i="535"/>
  <c r="A6" i="535"/>
  <c r="E5" i="535"/>
  <c r="B5" i="535"/>
  <c r="A5" i="535"/>
  <c r="B4" i="535"/>
  <c r="A4" i="535"/>
  <c r="A3" i="535"/>
  <c r="A1" i="535"/>
  <c r="A131" i="534"/>
  <c r="A130" i="534"/>
  <c r="A129" i="534"/>
  <c r="A128" i="534"/>
  <c r="B127" i="534"/>
  <c r="A127" i="534"/>
  <c r="A126" i="534"/>
  <c r="A125" i="534"/>
  <c r="A124" i="534"/>
  <c r="A123" i="534"/>
  <c r="A122" i="534"/>
  <c r="E121" i="534"/>
  <c r="A121" i="534"/>
  <c r="A119" i="534"/>
  <c r="A117" i="534"/>
  <c r="A116" i="534"/>
  <c r="B115" i="534"/>
  <c r="A115" i="534"/>
  <c r="C114" i="534"/>
  <c r="B114" i="534"/>
  <c r="A114" i="534"/>
  <c r="C113" i="534"/>
  <c r="B113" i="534"/>
  <c r="A113" i="534"/>
  <c r="D112" i="534"/>
  <c r="C112" i="534"/>
  <c r="B112" i="534"/>
  <c r="A112" i="534"/>
  <c r="B111" i="534"/>
  <c r="A111" i="534"/>
  <c r="B110" i="534"/>
  <c r="A110" i="534"/>
  <c r="C109" i="534"/>
  <c r="B109" i="534"/>
  <c r="A109" i="534"/>
  <c r="A107" i="534"/>
  <c r="A105" i="534"/>
  <c r="E104" i="534"/>
  <c r="B104" i="534"/>
  <c r="A104" i="534"/>
  <c r="D103" i="534"/>
  <c r="E103" i="534" s="1"/>
  <c r="B103" i="534"/>
  <c r="A103" i="534"/>
  <c r="D102" i="534"/>
  <c r="E102" i="534" s="1"/>
  <c r="B102" i="534"/>
  <c r="A102" i="534"/>
  <c r="D101" i="534"/>
  <c r="E101" i="534" s="1"/>
  <c r="B101" i="534"/>
  <c r="A101" i="534"/>
  <c r="B100" i="534"/>
  <c r="A100" i="534"/>
  <c r="E99" i="534"/>
  <c r="D99" i="534"/>
  <c r="B99" i="534"/>
  <c r="A99" i="534"/>
  <c r="A97" i="534"/>
  <c r="A95" i="534"/>
  <c r="B94" i="534"/>
  <c r="A94" i="534"/>
  <c r="B93" i="534"/>
  <c r="A93" i="534"/>
  <c r="B92" i="534"/>
  <c r="A92" i="534"/>
  <c r="E91" i="534"/>
  <c r="D91" i="534"/>
  <c r="B91" i="534"/>
  <c r="A91" i="534"/>
  <c r="A89" i="534"/>
  <c r="D88" i="534"/>
  <c r="B88" i="534"/>
  <c r="A88" i="534"/>
  <c r="E87" i="534"/>
  <c r="D87" i="534"/>
  <c r="B87" i="534"/>
  <c r="A87" i="534"/>
  <c r="A85" i="534"/>
  <c r="B84" i="534"/>
  <c r="A84" i="534"/>
  <c r="E83" i="534"/>
  <c r="D83" i="534"/>
  <c r="B83" i="534"/>
  <c r="A83" i="534"/>
  <c r="A81" i="534"/>
  <c r="B80" i="534"/>
  <c r="A80" i="534"/>
  <c r="B79" i="534"/>
  <c r="A79" i="534"/>
  <c r="B78" i="534"/>
  <c r="A78" i="534"/>
  <c r="B77" i="534"/>
  <c r="A77" i="534"/>
  <c r="B76" i="534"/>
  <c r="A76" i="534"/>
  <c r="B75" i="534"/>
  <c r="A75" i="534"/>
  <c r="E74" i="534"/>
  <c r="D74" i="534"/>
  <c r="B74" i="534"/>
  <c r="A74" i="534"/>
  <c r="A72" i="534"/>
  <c r="A70" i="534"/>
  <c r="B69" i="534"/>
  <c r="A69" i="534"/>
  <c r="B68" i="534"/>
  <c r="A68" i="534"/>
  <c r="B67" i="534"/>
  <c r="A67" i="534"/>
  <c r="B66" i="534"/>
  <c r="A66" i="534"/>
  <c r="B65" i="534"/>
  <c r="A65" i="534"/>
  <c r="B64" i="534"/>
  <c r="A64" i="534"/>
  <c r="B63" i="534"/>
  <c r="A63" i="534"/>
  <c r="E62" i="534"/>
  <c r="D62" i="534"/>
  <c r="B62" i="534"/>
  <c r="A62" i="534"/>
  <c r="A60" i="534"/>
  <c r="A58" i="534"/>
  <c r="B57" i="534"/>
  <c r="A57" i="534"/>
  <c r="B56" i="534"/>
  <c r="A56" i="534"/>
  <c r="B55" i="534"/>
  <c r="A55" i="534"/>
  <c r="E54" i="534"/>
  <c r="B54" i="534"/>
  <c r="A54" i="534"/>
  <c r="A52" i="534"/>
  <c r="B51" i="534"/>
  <c r="A51" i="534"/>
  <c r="B50" i="534"/>
  <c r="A50" i="534"/>
  <c r="B49" i="534"/>
  <c r="A49" i="534"/>
  <c r="B48" i="534"/>
  <c r="A48" i="534"/>
  <c r="B47" i="534"/>
  <c r="A47" i="534"/>
  <c r="B46" i="534"/>
  <c r="A46" i="534"/>
  <c r="B45" i="534"/>
  <c r="A45" i="534"/>
  <c r="B44" i="534"/>
  <c r="A44" i="534"/>
  <c r="E43" i="534"/>
  <c r="D43" i="534"/>
  <c r="B43" i="534"/>
  <c r="A43" i="534"/>
  <c r="A41" i="534"/>
  <c r="B40" i="534"/>
  <c r="A40" i="534"/>
  <c r="B39" i="534"/>
  <c r="B38" i="534"/>
  <c r="A38" i="534"/>
  <c r="B37" i="534"/>
  <c r="A37" i="534"/>
  <c r="E36" i="534"/>
  <c r="D36" i="534"/>
  <c r="B36" i="534"/>
  <c r="A36" i="534"/>
  <c r="A34" i="534"/>
  <c r="D33" i="534"/>
  <c r="B33" i="534"/>
  <c r="A33" i="534"/>
  <c r="D32" i="534"/>
  <c r="B32" i="534"/>
  <c r="A32" i="534"/>
  <c r="D31" i="534"/>
  <c r="B31" i="534"/>
  <c r="A31" i="534"/>
  <c r="D30" i="534"/>
  <c r="B30" i="534"/>
  <c r="A30" i="534"/>
  <c r="D29" i="534"/>
  <c r="B29" i="534"/>
  <c r="A29" i="534"/>
  <c r="D28" i="534"/>
  <c r="B28" i="534"/>
  <c r="A28" i="534"/>
  <c r="D27" i="534"/>
  <c r="B27" i="534"/>
  <c r="A27" i="534"/>
  <c r="D26" i="534"/>
  <c r="B26" i="534"/>
  <c r="A26" i="534"/>
  <c r="E25" i="534"/>
  <c r="D25" i="534"/>
  <c r="B25" i="534"/>
  <c r="A25" i="534"/>
  <c r="A23" i="534"/>
  <c r="A21" i="534"/>
  <c r="B20" i="534"/>
  <c r="A20" i="534"/>
  <c r="B19" i="534"/>
  <c r="A19" i="534"/>
  <c r="B18" i="534"/>
  <c r="A18" i="534"/>
  <c r="B17" i="534"/>
  <c r="A17" i="534"/>
  <c r="B16" i="534"/>
  <c r="A16" i="534"/>
  <c r="B15" i="534"/>
  <c r="A15" i="534"/>
  <c r="B14" i="534"/>
  <c r="A14" i="534"/>
  <c r="B13" i="534"/>
  <c r="A13" i="534"/>
  <c r="E12" i="534"/>
  <c r="D12" i="534"/>
  <c r="B12" i="534"/>
  <c r="A12" i="534"/>
  <c r="A10" i="534"/>
  <c r="B8" i="534"/>
  <c r="A8" i="534"/>
  <c r="B7" i="534"/>
  <c r="A7" i="534"/>
  <c r="E88" i="534"/>
  <c r="E89" i="534" s="1"/>
  <c r="E94" i="534" s="1"/>
  <c r="B6" i="534"/>
  <c r="A6" i="534"/>
  <c r="E5" i="534"/>
  <c r="B5" i="534"/>
  <c r="A5" i="534"/>
  <c r="B4" i="534"/>
  <c r="A4" i="534"/>
  <c r="A3" i="534"/>
  <c r="A1" i="534"/>
  <c r="A140" i="533"/>
  <c r="A139" i="533"/>
  <c r="A138" i="533"/>
  <c r="A137" i="533"/>
  <c r="B136" i="533"/>
  <c r="A136" i="533"/>
  <c r="A135" i="533"/>
  <c r="A134" i="533"/>
  <c r="A133" i="533"/>
  <c r="A132" i="533"/>
  <c r="A131" i="533"/>
  <c r="E130" i="533"/>
  <c r="A130" i="533"/>
  <c r="A128" i="533"/>
  <c r="A126" i="533"/>
  <c r="A125" i="533"/>
  <c r="B124" i="533"/>
  <c r="A124" i="533"/>
  <c r="C123" i="533"/>
  <c r="B123" i="533"/>
  <c r="A123" i="533"/>
  <c r="C122" i="533"/>
  <c r="B122" i="533"/>
  <c r="A122" i="533"/>
  <c r="D121" i="533"/>
  <c r="C121" i="533"/>
  <c r="B121" i="533"/>
  <c r="A121" i="533"/>
  <c r="B120" i="533"/>
  <c r="A120" i="533"/>
  <c r="B119" i="533"/>
  <c r="A119" i="533"/>
  <c r="E118" i="533"/>
  <c r="C118" i="533"/>
  <c r="B118" i="533"/>
  <c r="A118" i="533"/>
  <c r="A116" i="533"/>
  <c r="A114" i="533"/>
  <c r="B113" i="533"/>
  <c r="A113" i="533"/>
  <c r="B112" i="533"/>
  <c r="A112" i="533"/>
  <c r="B111" i="533"/>
  <c r="A111" i="533"/>
  <c r="B110" i="533"/>
  <c r="A110" i="533"/>
  <c r="B109" i="533"/>
  <c r="A109" i="533"/>
  <c r="E108" i="533"/>
  <c r="D108" i="533"/>
  <c r="B108" i="533"/>
  <c r="A108" i="533"/>
  <c r="A106" i="533"/>
  <c r="A104" i="533"/>
  <c r="B103" i="533"/>
  <c r="A103" i="533"/>
  <c r="B102" i="533"/>
  <c r="A102" i="533"/>
  <c r="B101" i="533"/>
  <c r="A101" i="533"/>
  <c r="E100" i="533"/>
  <c r="D100" i="533"/>
  <c r="B100" i="533"/>
  <c r="A100" i="533"/>
  <c r="A98" i="533"/>
  <c r="D97" i="533"/>
  <c r="B97" i="533"/>
  <c r="A97" i="533"/>
  <c r="E96" i="533"/>
  <c r="D96" i="533"/>
  <c r="B96" i="533"/>
  <c r="A96" i="533"/>
  <c r="E94" i="533"/>
  <c r="E102" i="533" s="1"/>
  <c r="A94" i="533"/>
  <c r="D93" i="533"/>
  <c r="B93" i="533"/>
  <c r="A93" i="533"/>
  <c r="E92" i="533"/>
  <c r="D92" i="533"/>
  <c r="B92" i="533"/>
  <c r="A92" i="533"/>
  <c r="A90" i="533"/>
  <c r="B89" i="533"/>
  <c r="A89" i="533"/>
  <c r="B88" i="533"/>
  <c r="A88" i="533"/>
  <c r="B87" i="533"/>
  <c r="A87" i="533"/>
  <c r="B86" i="533"/>
  <c r="A86" i="533"/>
  <c r="B85" i="533"/>
  <c r="A85" i="533"/>
  <c r="B84" i="533"/>
  <c r="A84" i="533"/>
  <c r="E83" i="533"/>
  <c r="D83" i="533"/>
  <c r="B83" i="533"/>
  <c r="A83" i="533"/>
  <c r="A81" i="533"/>
  <c r="A79" i="533"/>
  <c r="B78" i="533"/>
  <c r="A78" i="533"/>
  <c r="B77" i="533"/>
  <c r="A77" i="533"/>
  <c r="B76" i="533"/>
  <c r="A76" i="533"/>
  <c r="B75" i="533"/>
  <c r="A75" i="533"/>
  <c r="B74" i="533"/>
  <c r="A74" i="533"/>
  <c r="B73" i="533"/>
  <c r="A73" i="533"/>
  <c r="B72" i="533"/>
  <c r="A72" i="533"/>
  <c r="E71" i="533"/>
  <c r="D71" i="533"/>
  <c r="B71" i="533"/>
  <c r="A71" i="533"/>
  <c r="A69" i="533"/>
  <c r="A67" i="533"/>
  <c r="B66" i="533"/>
  <c r="A66" i="533"/>
  <c r="B65" i="533"/>
  <c r="A65" i="533"/>
  <c r="B64" i="533"/>
  <c r="A64" i="533"/>
  <c r="E63" i="533"/>
  <c r="B63" i="533"/>
  <c r="A63" i="533"/>
  <c r="A61" i="533"/>
  <c r="B60" i="533"/>
  <c r="A60" i="533"/>
  <c r="D59" i="533"/>
  <c r="B59" i="533"/>
  <c r="A59" i="533"/>
  <c r="B58" i="533"/>
  <c r="A58" i="533"/>
  <c r="B57" i="533"/>
  <c r="A57" i="533"/>
  <c r="B56" i="533"/>
  <c r="A56" i="533"/>
  <c r="B55" i="533"/>
  <c r="A55" i="533"/>
  <c r="B54" i="533"/>
  <c r="A54" i="533"/>
  <c r="B53" i="533"/>
  <c r="A53" i="533"/>
  <c r="E52" i="533"/>
  <c r="D52" i="533"/>
  <c r="B52" i="533"/>
  <c r="A52" i="533"/>
  <c r="A50" i="533"/>
  <c r="B49" i="533"/>
  <c r="A49" i="533"/>
  <c r="B48" i="533"/>
  <c r="B47" i="533"/>
  <c r="A47" i="533"/>
  <c r="B46" i="533"/>
  <c r="A46" i="533"/>
  <c r="E45" i="533"/>
  <c r="D45" i="533"/>
  <c r="B45" i="533"/>
  <c r="A45" i="533"/>
  <c r="A43" i="533"/>
  <c r="D42" i="533"/>
  <c r="B42" i="533"/>
  <c r="A42" i="533"/>
  <c r="D41" i="533"/>
  <c r="B41" i="533"/>
  <c r="A41" i="533"/>
  <c r="D40" i="533"/>
  <c r="B40" i="533"/>
  <c r="A40" i="533"/>
  <c r="D39" i="533"/>
  <c r="B39" i="533"/>
  <c r="A39" i="533"/>
  <c r="D38" i="533"/>
  <c r="B38" i="533"/>
  <c r="A38" i="533"/>
  <c r="D37" i="533"/>
  <c r="B37" i="533"/>
  <c r="A37" i="533"/>
  <c r="D36" i="533"/>
  <c r="B36" i="533"/>
  <c r="A36" i="533"/>
  <c r="D35" i="533"/>
  <c r="B35" i="533"/>
  <c r="A35" i="533"/>
  <c r="E34" i="533"/>
  <c r="D34" i="533"/>
  <c r="B34" i="533"/>
  <c r="A34" i="533"/>
  <c r="A32" i="533"/>
  <c r="A30" i="533"/>
  <c r="D29" i="533"/>
  <c r="H29" i="533" s="1"/>
  <c r="B29" i="533"/>
  <c r="A29" i="533"/>
  <c r="D28" i="533"/>
  <c r="B28" i="533"/>
  <c r="A28" i="533"/>
  <c r="D27" i="533"/>
  <c r="B27" i="533"/>
  <c r="A27" i="533"/>
  <c r="H26" i="533"/>
  <c r="E26" i="533"/>
  <c r="B26" i="533"/>
  <c r="A26" i="533"/>
  <c r="B25" i="533"/>
  <c r="A25" i="533"/>
  <c r="B24" i="533"/>
  <c r="A24" i="533"/>
  <c r="D23" i="533"/>
  <c r="B23" i="533"/>
  <c r="A23" i="533"/>
  <c r="E22" i="533"/>
  <c r="I22" i="533" s="1"/>
  <c r="D22" i="533"/>
  <c r="B20" i="533"/>
  <c r="G17" i="533"/>
  <c r="G13" i="533"/>
  <c r="B12" i="533"/>
  <c r="A12" i="533"/>
  <c r="A10" i="533"/>
  <c r="B8" i="533"/>
  <c r="A8" i="533"/>
  <c r="B7" i="533"/>
  <c r="A7" i="533"/>
  <c r="B6" i="533"/>
  <c r="A6" i="533"/>
  <c r="E5" i="533"/>
  <c r="B5" i="533"/>
  <c r="A5" i="533"/>
  <c r="B4" i="533"/>
  <c r="A4" i="533"/>
  <c r="A3" i="533"/>
  <c r="A1" i="533"/>
  <c r="A131" i="532"/>
  <c r="A130" i="532"/>
  <c r="A129" i="532"/>
  <c r="A128" i="532"/>
  <c r="B127" i="532"/>
  <c r="A127" i="532"/>
  <c r="A126" i="532"/>
  <c r="A125" i="532"/>
  <c r="A124" i="532"/>
  <c r="A123" i="532"/>
  <c r="A122" i="532"/>
  <c r="E121" i="532"/>
  <c r="A121" i="532"/>
  <c r="A119" i="532"/>
  <c r="A117" i="532"/>
  <c r="A116" i="532"/>
  <c r="B115" i="532"/>
  <c r="A115" i="532"/>
  <c r="C114" i="532"/>
  <c r="B114" i="532"/>
  <c r="A114" i="532"/>
  <c r="C113" i="532"/>
  <c r="B113" i="532"/>
  <c r="A113" i="532"/>
  <c r="D112" i="532"/>
  <c r="C112" i="532"/>
  <c r="B112" i="532"/>
  <c r="A112" i="532"/>
  <c r="B111" i="532"/>
  <c r="A111" i="532"/>
  <c r="B110" i="532"/>
  <c r="A110" i="532"/>
  <c r="C109" i="532"/>
  <c r="B109" i="532"/>
  <c r="A109" i="532"/>
  <c r="A107" i="532"/>
  <c r="A105" i="532"/>
  <c r="E104" i="532"/>
  <c r="B104" i="532"/>
  <c r="A104" i="532"/>
  <c r="D103" i="532"/>
  <c r="E103" i="532" s="1"/>
  <c r="B103" i="532"/>
  <c r="A103" i="532"/>
  <c r="D102" i="532"/>
  <c r="E102" i="532" s="1"/>
  <c r="B102" i="532"/>
  <c r="A102" i="532"/>
  <c r="D101" i="532"/>
  <c r="E101" i="532" s="1"/>
  <c r="B101" i="532"/>
  <c r="A101" i="532"/>
  <c r="B100" i="532"/>
  <c r="A100" i="532"/>
  <c r="E99" i="532"/>
  <c r="D99" i="532"/>
  <c r="B99" i="532"/>
  <c r="A99" i="532"/>
  <c r="A97" i="532"/>
  <c r="A95" i="532"/>
  <c r="B94" i="532"/>
  <c r="A94" i="532"/>
  <c r="B93" i="532"/>
  <c r="A93" i="532"/>
  <c r="B92" i="532"/>
  <c r="A92" i="532"/>
  <c r="E91" i="532"/>
  <c r="D91" i="532"/>
  <c r="B91" i="532"/>
  <c r="A91" i="532"/>
  <c r="A89" i="532"/>
  <c r="D88" i="532"/>
  <c r="B88" i="532"/>
  <c r="A88" i="532"/>
  <c r="E87" i="532"/>
  <c r="D87" i="532"/>
  <c r="B87" i="532"/>
  <c r="A87" i="532"/>
  <c r="A85" i="532"/>
  <c r="B84" i="532"/>
  <c r="A84" i="532"/>
  <c r="E83" i="532"/>
  <c r="D83" i="532"/>
  <c r="B83" i="532"/>
  <c r="A83" i="532"/>
  <c r="A81" i="532"/>
  <c r="B80" i="532"/>
  <c r="A80" i="532"/>
  <c r="B79" i="532"/>
  <c r="A79" i="532"/>
  <c r="B78" i="532"/>
  <c r="A78" i="532"/>
  <c r="B77" i="532"/>
  <c r="A77" i="532"/>
  <c r="B76" i="532"/>
  <c r="A76" i="532"/>
  <c r="B75" i="532"/>
  <c r="A75" i="532"/>
  <c r="E74" i="532"/>
  <c r="D74" i="532"/>
  <c r="B74" i="532"/>
  <c r="A74" i="532"/>
  <c r="A72" i="532"/>
  <c r="A70" i="532"/>
  <c r="B69" i="532"/>
  <c r="A69" i="532"/>
  <c r="B68" i="532"/>
  <c r="A68" i="532"/>
  <c r="B67" i="532"/>
  <c r="A67" i="532"/>
  <c r="B66" i="532"/>
  <c r="A66" i="532"/>
  <c r="B65" i="532"/>
  <c r="A65" i="532"/>
  <c r="B64" i="532"/>
  <c r="A64" i="532"/>
  <c r="B63" i="532"/>
  <c r="A63" i="532"/>
  <c r="E62" i="532"/>
  <c r="D62" i="532"/>
  <c r="B62" i="532"/>
  <c r="A62" i="532"/>
  <c r="A60" i="532"/>
  <c r="A58" i="532"/>
  <c r="B57" i="532"/>
  <c r="A57" i="532"/>
  <c r="B56" i="532"/>
  <c r="A56" i="532"/>
  <c r="B55" i="532"/>
  <c r="A55" i="532"/>
  <c r="E54" i="532"/>
  <c r="B54" i="532"/>
  <c r="A54" i="532"/>
  <c r="A52" i="532"/>
  <c r="B51" i="532"/>
  <c r="A51" i="532"/>
  <c r="B50" i="532"/>
  <c r="A50" i="532"/>
  <c r="B49" i="532"/>
  <c r="A49" i="532"/>
  <c r="B48" i="532"/>
  <c r="A48" i="532"/>
  <c r="B47" i="532"/>
  <c r="A47" i="532"/>
  <c r="B46" i="532"/>
  <c r="A46" i="532"/>
  <c r="B45" i="532"/>
  <c r="A45" i="532"/>
  <c r="B44" i="532"/>
  <c r="A44" i="532"/>
  <c r="E43" i="532"/>
  <c r="D43" i="532"/>
  <c r="B43" i="532"/>
  <c r="A43" i="532"/>
  <c r="A41" i="532"/>
  <c r="B40" i="532"/>
  <c r="A40" i="532"/>
  <c r="B39" i="532"/>
  <c r="B38" i="532"/>
  <c r="A38" i="532"/>
  <c r="B37" i="532"/>
  <c r="A37" i="532"/>
  <c r="E36" i="532"/>
  <c r="D36" i="532"/>
  <c r="B36" i="532"/>
  <c r="A36" i="532"/>
  <c r="A34" i="532"/>
  <c r="D33" i="532"/>
  <c r="B33" i="532"/>
  <c r="A33" i="532"/>
  <c r="D32" i="532"/>
  <c r="B32" i="532"/>
  <c r="A32" i="532"/>
  <c r="D31" i="532"/>
  <c r="B31" i="532"/>
  <c r="A31" i="532"/>
  <c r="D30" i="532"/>
  <c r="B30" i="532"/>
  <c r="A30" i="532"/>
  <c r="D29" i="532"/>
  <c r="B29" i="532"/>
  <c r="A29" i="532"/>
  <c r="D28" i="532"/>
  <c r="B28" i="532"/>
  <c r="A28" i="532"/>
  <c r="D27" i="532"/>
  <c r="B27" i="532"/>
  <c r="A27" i="532"/>
  <c r="D26" i="532"/>
  <c r="B26" i="532"/>
  <c r="A26" i="532"/>
  <c r="E25" i="532"/>
  <c r="D25" i="532"/>
  <c r="B25" i="532"/>
  <c r="A25" i="532"/>
  <c r="A23" i="532"/>
  <c r="A21" i="532"/>
  <c r="B20" i="532"/>
  <c r="A20" i="532"/>
  <c r="B19" i="532"/>
  <c r="A19" i="532"/>
  <c r="B18" i="532"/>
  <c r="A18" i="532"/>
  <c r="B17" i="532"/>
  <c r="A17" i="532"/>
  <c r="B16" i="532"/>
  <c r="A16" i="532"/>
  <c r="B15" i="532"/>
  <c r="A15" i="532"/>
  <c r="B14" i="532"/>
  <c r="A14" i="532"/>
  <c r="B13" i="532"/>
  <c r="A13" i="532"/>
  <c r="E12" i="532"/>
  <c r="D12" i="532"/>
  <c r="B12" i="532"/>
  <c r="A12" i="532"/>
  <c r="A10" i="532"/>
  <c r="B8" i="532"/>
  <c r="A8" i="532"/>
  <c r="B7" i="532"/>
  <c r="A7" i="532"/>
  <c r="E88" i="532"/>
  <c r="E89" i="532" s="1"/>
  <c r="E94" i="532" s="1"/>
  <c r="B6" i="532"/>
  <c r="A6" i="532"/>
  <c r="E5" i="532"/>
  <c r="B5" i="532"/>
  <c r="A5" i="532"/>
  <c r="B4" i="532"/>
  <c r="A4" i="532"/>
  <c r="A3" i="532"/>
  <c r="A1" i="532"/>
  <c r="A140" i="531"/>
  <c r="A139" i="531"/>
  <c r="A138" i="531"/>
  <c r="A137" i="531"/>
  <c r="B136" i="531"/>
  <c r="A136" i="531"/>
  <c r="A135" i="531"/>
  <c r="A134" i="531"/>
  <c r="A133" i="531"/>
  <c r="A132" i="531"/>
  <c r="A131" i="531"/>
  <c r="E130" i="531"/>
  <c r="A130" i="531"/>
  <c r="A128" i="531"/>
  <c r="A126" i="531"/>
  <c r="A125" i="531"/>
  <c r="B124" i="531"/>
  <c r="A124" i="531"/>
  <c r="C123" i="531"/>
  <c r="B123" i="531"/>
  <c r="A123" i="531"/>
  <c r="C122" i="531"/>
  <c r="B122" i="531"/>
  <c r="A122" i="531"/>
  <c r="D121" i="531"/>
  <c r="C121" i="531"/>
  <c r="B121" i="531"/>
  <c r="A121" i="531"/>
  <c r="B120" i="531"/>
  <c r="A120" i="531"/>
  <c r="B119" i="531"/>
  <c r="A119" i="531"/>
  <c r="E118" i="531"/>
  <c r="C118" i="531"/>
  <c r="B118" i="531"/>
  <c r="A118" i="531"/>
  <c r="A116" i="531"/>
  <c r="A114" i="531"/>
  <c r="B113" i="531"/>
  <c r="A113" i="531"/>
  <c r="B112" i="531"/>
  <c r="A112" i="531"/>
  <c r="B111" i="531"/>
  <c r="A111" i="531"/>
  <c r="B110" i="531"/>
  <c r="A110" i="531"/>
  <c r="B109" i="531"/>
  <c r="A109" i="531"/>
  <c r="E108" i="531"/>
  <c r="D108" i="531"/>
  <c r="B108" i="531"/>
  <c r="A108" i="531"/>
  <c r="A106" i="531"/>
  <c r="A104" i="531"/>
  <c r="B103" i="531"/>
  <c r="A103" i="531"/>
  <c r="B102" i="531"/>
  <c r="A102" i="531"/>
  <c r="B101" i="531"/>
  <c r="A101" i="531"/>
  <c r="E100" i="531"/>
  <c r="D100" i="531"/>
  <c r="B100" i="531"/>
  <c r="A100" i="531"/>
  <c r="A98" i="531"/>
  <c r="D97" i="531"/>
  <c r="B97" i="531"/>
  <c r="A97" i="531"/>
  <c r="E96" i="531"/>
  <c r="D96" i="531"/>
  <c r="B96" i="531"/>
  <c r="A96" i="531"/>
  <c r="E94" i="531"/>
  <c r="E102" i="531" s="1"/>
  <c r="A94" i="531"/>
  <c r="D93" i="531"/>
  <c r="B93" i="531"/>
  <c r="A93" i="531"/>
  <c r="E92" i="531"/>
  <c r="D92" i="531"/>
  <c r="B92" i="531"/>
  <c r="A92" i="531"/>
  <c r="A90" i="531"/>
  <c r="B89" i="531"/>
  <c r="A89" i="531"/>
  <c r="B88" i="531"/>
  <c r="A88" i="531"/>
  <c r="B87" i="531"/>
  <c r="A87" i="531"/>
  <c r="B86" i="531"/>
  <c r="A86" i="531"/>
  <c r="B85" i="531"/>
  <c r="A85" i="531"/>
  <c r="B84" i="531"/>
  <c r="A84" i="531"/>
  <c r="E83" i="531"/>
  <c r="D83" i="531"/>
  <c r="B83" i="531"/>
  <c r="A83" i="531"/>
  <c r="A81" i="531"/>
  <c r="A79" i="531"/>
  <c r="B78" i="531"/>
  <c r="A78" i="531"/>
  <c r="B77" i="531"/>
  <c r="A77" i="531"/>
  <c r="B76" i="531"/>
  <c r="A76" i="531"/>
  <c r="B75" i="531"/>
  <c r="A75" i="531"/>
  <c r="B74" i="531"/>
  <c r="A74" i="531"/>
  <c r="B73" i="531"/>
  <c r="A73" i="531"/>
  <c r="B72" i="531"/>
  <c r="A72" i="531"/>
  <c r="E71" i="531"/>
  <c r="D71" i="531"/>
  <c r="B71" i="531"/>
  <c r="A71" i="531"/>
  <c r="A69" i="531"/>
  <c r="A67" i="531"/>
  <c r="B66" i="531"/>
  <c r="A66" i="531"/>
  <c r="B65" i="531"/>
  <c r="A65" i="531"/>
  <c r="B64" i="531"/>
  <c r="A64" i="531"/>
  <c r="E63" i="531"/>
  <c r="B63" i="531"/>
  <c r="A63" i="531"/>
  <c r="A61" i="531"/>
  <c r="B60" i="531"/>
  <c r="A60" i="531"/>
  <c r="D59" i="531"/>
  <c r="B59" i="531"/>
  <c r="A59" i="531"/>
  <c r="B58" i="531"/>
  <c r="A58" i="531"/>
  <c r="B57" i="531"/>
  <c r="A57" i="531"/>
  <c r="B56" i="531"/>
  <c r="A56" i="531"/>
  <c r="B55" i="531"/>
  <c r="A55" i="531"/>
  <c r="B54" i="531"/>
  <c r="A54" i="531"/>
  <c r="B53" i="531"/>
  <c r="A53" i="531"/>
  <c r="E52" i="531"/>
  <c r="D52" i="531"/>
  <c r="B52" i="531"/>
  <c r="A52" i="531"/>
  <c r="A50" i="531"/>
  <c r="B49" i="531"/>
  <c r="A49" i="531"/>
  <c r="B48" i="531"/>
  <c r="B47" i="531"/>
  <c r="A47" i="531"/>
  <c r="B46" i="531"/>
  <c r="A46" i="531"/>
  <c r="E45" i="531"/>
  <c r="D45" i="531"/>
  <c r="B45" i="531"/>
  <c r="A45" i="531"/>
  <c r="A43" i="531"/>
  <c r="D42" i="531"/>
  <c r="B42" i="531"/>
  <c r="A42" i="531"/>
  <c r="D41" i="531"/>
  <c r="B41" i="531"/>
  <c r="A41" i="531"/>
  <c r="D40" i="531"/>
  <c r="B40" i="531"/>
  <c r="A40" i="531"/>
  <c r="D39" i="531"/>
  <c r="B39" i="531"/>
  <c r="A39" i="531"/>
  <c r="D38" i="531"/>
  <c r="B38" i="531"/>
  <c r="A38" i="531"/>
  <c r="D37" i="531"/>
  <c r="B37" i="531"/>
  <c r="A37" i="531"/>
  <c r="D36" i="531"/>
  <c r="B36" i="531"/>
  <c r="A36" i="531"/>
  <c r="D35" i="531"/>
  <c r="B35" i="531"/>
  <c r="A35" i="531"/>
  <c r="E34" i="531"/>
  <c r="D34" i="531"/>
  <c r="B34" i="531"/>
  <c r="A34" i="531"/>
  <c r="A32" i="531"/>
  <c r="A30" i="531"/>
  <c r="D29" i="531"/>
  <c r="H29" i="531" s="1"/>
  <c r="B29" i="531"/>
  <c r="A29" i="531"/>
  <c r="D28" i="531"/>
  <c r="H28" i="531" s="1"/>
  <c r="B28" i="531"/>
  <c r="A28" i="531"/>
  <c r="D27" i="531"/>
  <c r="H27" i="531" s="1"/>
  <c r="B27" i="531"/>
  <c r="A27" i="531"/>
  <c r="H26" i="531"/>
  <c r="E26" i="531"/>
  <c r="B26" i="531"/>
  <c r="A26" i="531"/>
  <c r="B25" i="531"/>
  <c r="A25" i="531"/>
  <c r="B24" i="531"/>
  <c r="A24" i="531"/>
  <c r="D23" i="531"/>
  <c r="H23" i="531" s="1"/>
  <c r="B23" i="531"/>
  <c r="A23" i="531"/>
  <c r="E22" i="531"/>
  <c r="D22" i="531"/>
  <c r="B20" i="531"/>
  <c r="G17" i="531"/>
  <c r="G13" i="531"/>
  <c r="B12" i="531"/>
  <c r="A12" i="531"/>
  <c r="A10" i="531"/>
  <c r="B8" i="531"/>
  <c r="A8" i="531"/>
  <c r="B7" i="531"/>
  <c r="A7" i="531"/>
  <c r="B6" i="531"/>
  <c r="A6" i="531"/>
  <c r="E5" i="531"/>
  <c r="B5" i="531"/>
  <c r="A5" i="531"/>
  <c r="B4" i="531"/>
  <c r="A4" i="531"/>
  <c r="A3" i="531"/>
  <c r="A1" i="531"/>
  <c r="A131" i="530"/>
  <c r="A130" i="530"/>
  <c r="A129" i="530"/>
  <c r="A128" i="530"/>
  <c r="B127" i="530"/>
  <c r="A127" i="530"/>
  <c r="A126" i="530"/>
  <c r="A125" i="530"/>
  <c r="A124" i="530"/>
  <c r="A123" i="530"/>
  <c r="A122" i="530"/>
  <c r="E121" i="530"/>
  <c r="A121" i="530"/>
  <c r="A119" i="530"/>
  <c r="A117" i="530"/>
  <c r="A116" i="530"/>
  <c r="B115" i="530"/>
  <c r="A115" i="530"/>
  <c r="C114" i="530"/>
  <c r="B114" i="530"/>
  <c r="A114" i="530"/>
  <c r="C113" i="530"/>
  <c r="B113" i="530"/>
  <c r="A113" i="530"/>
  <c r="D112" i="530"/>
  <c r="C112" i="530"/>
  <c r="B112" i="530"/>
  <c r="A112" i="530"/>
  <c r="B111" i="530"/>
  <c r="A111" i="530"/>
  <c r="B110" i="530"/>
  <c r="A110" i="530"/>
  <c r="C109" i="530"/>
  <c r="B109" i="530"/>
  <c r="A109" i="530"/>
  <c r="A107" i="530"/>
  <c r="A105" i="530"/>
  <c r="E104" i="530"/>
  <c r="B104" i="530"/>
  <c r="A104" i="530"/>
  <c r="D103" i="530"/>
  <c r="E103" i="530" s="1"/>
  <c r="B103" i="530"/>
  <c r="A103" i="530"/>
  <c r="D102" i="530"/>
  <c r="E102" i="530" s="1"/>
  <c r="B102" i="530"/>
  <c r="A102" i="530"/>
  <c r="D101" i="530"/>
  <c r="E101" i="530" s="1"/>
  <c r="B101" i="530"/>
  <c r="A101" i="530"/>
  <c r="B100" i="530"/>
  <c r="A100" i="530"/>
  <c r="E99" i="530"/>
  <c r="D99" i="530"/>
  <c r="B99" i="530"/>
  <c r="A99" i="530"/>
  <c r="A97" i="530"/>
  <c r="A95" i="530"/>
  <c r="B94" i="530"/>
  <c r="A94" i="530"/>
  <c r="B93" i="530"/>
  <c r="A93" i="530"/>
  <c r="B92" i="530"/>
  <c r="A92" i="530"/>
  <c r="E91" i="530"/>
  <c r="D91" i="530"/>
  <c r="B91" i="530"/>
  <c r="A91" i="530"/>
  <c r="A89" i="530"/>
  <c r="D88" i="530"/>
  <c r="B88" i="530"/>
  <c r="A88" i="530"/>
  <c r="E87" i="530"/>
  <c r="D87" i="530"/>
  <c r="B87" i="530"/>
  <c r="A87" i="530"/>
  <c r="A85" i="530"/>
  <c r="D84" i="530"/>
  <c r="B84" i="530"/>
  <c r="A84" i="530"/>
  <c r="E83" i="530"/>
  <c r="D83" i="530"/>
  <c r="B83" i="530"/>
  <c r="A83" i="530"/>
  <c r="A81" i="530"/>
  <c r="B80" i="530"/>
  <c r="A80" i="530"/>
  <c r="B79" i="530"/>
  <c r="A79" i="530"/>
  <c r="B78" i="530"/>
  <c r="A78" i="530"/>
  <c r="B77" i="530"/>
  <c r="A77" i="530"/>
  <c r="B76" i="530"/>
  <c r="A76" i="530"/>
  <c r="B75" i="530"/>
  <c r="A75" i="530"/>
  <c r="E74" i="530"/>
  <c r="D74" i="530"/>
  <c r="B74" i="530"/>
  <c r="A74" i="530"/>
  <c r="A72" i="530"/>
  <c r="A70" i="530"/>
  <c r="B69" i="530"/>
  <c r="A69" i="530"/>
  <c r="B68" i="530"/>
  <c r="A68" i="530"/>
  <c r="B67" i="530"/>
  <c r="A67" i="530"/>
  <c r="B66" i="530"/>
  <c r="A66" i="530"/>
  <c r="B65" i="530"/>
  <c r="A65" i="530"/>
  <c r="B64" i="530"/>
  <c r="A64" i="530"/>
  <c r="B63" i="530"/>
  <c r="A63" i="530"/>
  <c r="E62" i="530"/>
  <c r="D62" i="530"/>
  <c r="B62" i="530"/>
  <c r="A62" i="530"/>
  <c r="A60" i="530"/>
  <c r="A58" i="530"/>
  <c r="B57" i="530"/>
  <c r="A57" i="530"/>
  <c r="B56" i="530"/>
  <c r="A56" i="530"/>
  <c r="B55" i="530"/>
  <c r="A55" i="530"/>
  <c r="E54" i="530"/>
  <c r="B54" i="530"/>
  <c r="A54" i="530"/>
  <c r="A52" i="530"/>
  <c r="B51" i="530"/>
  <c r="A51" i="530"/>
  <c r="B50" i="530"/>
  <c r="A50" i="530"/>
  <c r="B49" i="530"/>
  <c r="A49" i="530"/>
  <c r="B48" i="530"/>
  <c r="A48" i="530"/>
  <c r="B47" i="530"/>
  <c r="A47" i="530"/>
  <c r="B46" i="530"/>
  <c r="A46" i="530"/>
  <c r="B45" i="530"/>
  <c r="A45" i="530"/>
  <c r="B44" i="530"/>
  <c r="A44" i="530"/>
  <c r="E43" i="530"/>
  <c r="D43" i="530"/>
  <c r="B43" i="530"/>
  <c r="A43" i="530"/>
  <c r="A41" i="530"/>
  <c r="B40" i="530"/>
  <c r="A40" i="530"/>
  <c r="B39" i="530"/>
  <c r="B38" i="530"/>
  <c r="A38" i="530"/>
  <c r="B37" i="530"/>
  <c r="A37" i="530"/>
  <c r="E36" i="530"/>
  <c r="D36" i="530"/>
  <c r="B36" i="530"/>
  <c r="A36" i="530"/>
  <c r="A34" i="530"/>
  <c r="D33" i="530"/>
  <c r="B33" i="530"/>
  <c r="A33" i="530"/>
  <c r="D32" i="530"/>
  <c r="B32" i="530"/>
  <c r="A32" i="530"/>
  <c r="D31" i="530"/>
  <c r="B31" i="530"/>
  <c r="A31" i="530"/>
  <c r="D30" i="530"/>
  <c r="B30" i="530"/>
  <c r="A30" i="530"/>
  <c r="D29" i="530"/>
  <c r="B29" i="530"/>
  <c r="A29" i="530"/>
  <c r="D28" i="530"/>
  <c r="B28" i="530"/>
  <c r="A28" i="530"/>
  <c r="D27" i="530"/>
  <c r="B27" i="530"/>
  <c r="A27" i="530"/>
  <c r="D26" i="530"/>
  <c r="B26" i="530"/>
  <c r="A26" i="530"/>
  <c r="E25" i="530"/>
  <c r="D25" i="530"/>
  <c r="B25" i="530"/>
  <c r="A25" i="530"/>
  <c r="A23" i="530"/>
  <c r="A21" i="530"/>
  <c r="D20" i="530"/>
  <c r="B20" i="530"/>
  <c r="A20" i="530"/>
  <c r="D19" i="530"/>
  <c r="B19" i="530"/>
  <c r="A19" i="530"/>
  <c r="D18" i="530"/>
  <c r="B18" i="530"/>
  <c r="A18" i="530"/>
  <c r="B17" i="530"/>
  <c r="A17" i="530"/>
  <c r="B16" i="530"/>
  <c r="A16" i="530"/>
  <c r="D15" i="530"/>
  <c r="E15" i="530" s="1"/>
  <c r="B15" i="530"/>
  <c r="A15" i="530"/>
  <c r="D14" i="530"/>
  <c r="B14" i="530"/>
  <c r="A14" i="530"/>
  <c r="B13" i="530"/>
  <c r="A13" i="530"/>
  <c r="E12" i="530"/>
  <c r="D12" i="530"/>
  <c r="B12" i="530"/>
  <c r="A12" i="530"/>
  <c r="A10" i="530"/>
  <c r="B8" i="530"/>
  <c r="A8" i="530"/>
  <c r="B7" i="530"/>
  <c r="A7" i="530"/>
  <c r="E88" i="530"/>
  <c r="E89" i="530" s="1"/>
  <c r="E94" i="530" s="1"/>
  <c r="B6" i="530"/>
  <c r="A6" i="530"/>
  <c r="E5" i="530"/>
  <c r="B5" i="530"/>
  <c r="A5" i="530"/>
  <c r="C115" i="530"/>
  <c r="C116" i="530" s="1"/>
  <c r="B4" i="530"/>
  <c r="A4" i="530"/>
  <c r="A3" i="530"/>
  <c r="A1" i="530"/>
  <c r="A140" i="529"/>
  <c r="A139" i="529"/>
  <c r="A138" i="529"/>
  <c r="A137" i="529"/>
  <c r="B136" i="529"/>
  <c r="A136" i="529"/>
  <c r="A135" i="529"/>
  <c r="A134" i="529"/>
  <c r="A133" i="529"/>
  <c r="A132" i="529"/>
  <c r="A131" i="529"/>
  <c r="E130" i="529"/>
  <c r="A130" i="529"/>
  <c r="A128" i="529"/>
  <c r="A126" i="529"/>
  <c r="A125" i="529"/>
  <c r="B124" i="529"/>
  <c r="A124" i="529"/>
  <c r="C123" i="529"/>
  <c r="B123" i="529"/>
  <c r="A123" i="529"/>
  <c r="C122" i="529"/>
  <c r="B122" i="529"/>
  <c r="A122" i="529"/>
  <c r="D121" i="529"/>
  <c r="C121" i="529"/>
  <c r="B121" i="529"/>
  <c r="A121" i="529"/>
  <c r="B120" i="529"/>
  <c r="A120" i="529"/>
  <c r="B119" i="529"/>
  <c r="A119" i="529"/>
  <c r="E118" i="529"/>
  <c r="C118" i="529"/>
  <c r="B118" i="529"/>
  <c r="A118" i="529"/>
  <c r="A116" i="529"/>
  <c r="A114" i="529"/>
  <c r="B113" i="529"/>
  <c r="A113" i="529"/>
  <c r="B112" i="529"/>
  <c r="A112" i="529"/>
  <c r="B111" i="529"/>
  <c r="A111" i="529"/>
  <c r="B110" i="529"/>
  <c r="A110" i="529"/>
  <c r="B109" i="529"/>
  <c r="A109" i="529"/>
  <c r="E108" i="529"/>
  <c r="D108" i="529"/>
  <c r="B108" i="529"/>
  <c r="A108" i="529"/>
  <c r="A106" i="529"/>
  <c r="A104" i="529"/>
  <c r="B103" i="529"/>
  <c r="A103" i="529"/>
  <c r="B102" i="529"/>
  <c r="A102" i="529"/>
  <c r="B101" i="529"/>
  <c r="A101" i="529"/>
  <c r="E100" i="529"/>
  <c r="D100" i="529"/>
  <c r="B100" i="529"/>
  <c r="A100" i="529"/>
  <c r="A98" i="529"/>
  <c r="D97" i="529"/>
  <c r="B97" i="529"/>
  <c r="A97" i="529"/>
  <c r="E96" i="529"/>
  <c r="D96" i="529"/>
  <c r="B96" i="529"/>
  <c r="A96" i="529"/>
  <c r="E94" i="529"/>
  <c r="E102" i="529" s="1"/>
  <c r="A94" i="529"/>
  <c r="D93" i="529"/>
  <c r="B93" i="529"/>
  <c r="A93" i="529"/>
  <c r="E92" i="529"/>
  <c r="D92" i="529"/>
  <c r="B92" i="529"/>
  <c r="A92" i="529"/>
  <c r="A90" i="529"/>
  <c r="B89" i="529"/>
  <c r="A89" i="529"/>
  <c r="B88" i="529"/>
  <c r="A88" i="529"/>
  <c r="B87" i="529"/>
  <c r="A87" i="529"/>
  <c r="B86" i="529"/>
  <c r="A86" i="529"/>
  <c r="B85" i="529"/>
  <c r="A85" i="529"/>
  <c r="B84" i="529"/>
  <c r="A84" i="529"/>
  <c r="E83" i="529"/>
  <c r="D83" i="529"/>
  <c r="B83" i="529"/>
  <c r="A83" i="529"/>
  <c r="A81" i="529"/>
  <c r="A79" i="529"/>
  <c r="B78" i="529"/>
  <c r="A78" i="529"/>
  <c r="B77" i="529"/>
  <c r="A77" i="529"/>
  <c r="B76" i="529"/>
  <c r="A76" i="529"/>
  <c r="B75" i="529"/>
  <c r="A75" i="529"/>
  <c r="B74" i="529"/>
  <c r="A74" i="529"/>
  <c r="B73" i="529"/>
  <c r="A73" i="529"/>
  <c r="B72" i="529"/>
  <c r="A72" i="529"/>
  <c r="E71" i="529"/>
  <c r="D71" i="529"/>
  <c r="B71" i="529"/>
  <c r="A71" i="529"/>
  <c r="A69" i="529"/>
  <c r="A67" i="529"/>
  <c r="B66" i="529"/>
  <c r="A66" i="529"/>
  <c r="B65" i="529"/>
  <c r="A65" i="529"/>
  <c r="B64" i="529"/>
  <c r="A64" i="529"/>
  <c r="E63" i="529"/>
  <c r="B63" i="529"/>
  <c r="A63" i="529"/>
  <c r="A61" i="529"/>
  <c r="B60" i="529"/>
  <c r="A60" i="529"/>
  <c r="D59" i="529"/>
  <c r="B59" i="529"/>
  <c r="A59" i="529"/>
  <c r="B58" i="529"/>
  <c r="A58" i="529"/>
  <c r="B57" i="529"/>
  <c r="A57" i="529"/>
  <c r="B56" i="529"/>
  <c r="A56" i="529"/>
  <c r="B55" i="529"/>
  <c r="A55" i="529"/>
  <c r="B54" i="529"/>
  <c r="A54" i="529"/>
  <c r="B53" i="529"/>
  <c r="A53" i="529"/>
  <c r="E52" i="529"/>
  <c r="D52" i="529"/>
  <c r="B52" i="529"/>
  <c r="A52" i="529"/>
  <c r="A50" i="529"/>
  <c r="B49" i="529"/>
  <c r="A49" i="529"/>
  <c r="B48" i="529"/>
  <c r="B47" i="529"/>
  <c r="A47" i="529"/>
  <c r="B46" i="529"/>
  <c r="A46" i="529"/>
  <c r="E45" i="529"/>
  <c r="D45" i="529"/>
  <c r="B45" i="529"/>
  <c r="A45" i="529"/>
  <c r="A43" i="529"/>
  <c r="D42" i="529"/>
  <c r="B42" i="529"/>
  <c r="A42" i="529"/>
  <c r="D41" i="529"/>
  <c r="B41" i="529"/>
  <c r="A41" i="529"/>
  <c r="D40" i="529"/>
  <c r="B40" i="529"/>
  <c r="A40" i="529"/>
  <c r="D39" i="529"/>
  <c r="B39" i="529"/>
  <c r="A39" i="529"/>
  <c r="D38" i="529"/>
  <c r="B38" i="529"/>
  <c r="A38" i="529"/>
  <c r="D37" i="529"/>
  <c r="B37" i="529"/>
  <c r="A37" i="529"/>
  <c r="D36" i="529"/>
  <c r="B36" i="529"/>
  <c r="A36" i="529"/>
  <c r="D35" i="529"/>
  <c r="B35" i="529"/>
  <c r="A35" i="529"/>
  <c r="E34" i="529"/>
  <c r="D34" i="529"/>
  <c r="B34" i="529"/>
  <c r="A34" i="529"/>
  <c r="A32" i="529"/>
  <c r="A30" i="529"/>
  <c r="D29" i="529"/>
  <c r="B29" i="529"/>
  <c r="A29" i="529"/>
  <c r="D28" i="529"/>
  <c r="H28" i="529" s="1"/>
  <c r="B28" i="529"/>
  <c r="A28" i="529"/>
  <c r="D27" i="529"/>
  <c r="B27" i="529"/>
  <c r="A27" i="529"/>
  <c r="H26" i="529"/>
  <c r="E26" i="529"/>
  <c r="B26" i="529"/>
  <c r="A26" i="529"/>
  <c r="B25" i="529"/>
  <c r="A25" i="529"/>
  <c r="B24" i="529"/>
  <c r="A24" i="529"/>
  <c r="D23" i="529"/>
  <c r="H23" i="529" s="1"/>
  <c r="B23" i="529"/>
  <c r="A23" i="529"/>
  <c r="E22" i="529"/>
  <c r="I22" i="529" s="1"/>
  <c r="D22" i="529"/>
  <c r="B20" i="529"/>
  <c r="G17" i="529"/>
  <c r="G13" i="529"/>
  <c r="B12" i="529"/>
  <c r="A12" i="529"/>
  <c r="A10" i="529"/>
  <c r="B8" i="529"/>
  <c r="A8" i="529"/>
  <c r="B7" i="529"/>
  <c r="A7" i="529"/>
  <c r="B6" i="529"/>
  <c r="A6" i="529"/>
  <c r="E5" i="529"/>
  <c r="B5" i="529"/>
  <c r="A5" i="529"/>
  <c r="B4" i="529"/>
  <c r="A4" i="529"/>
  <c r="A3" i="529"/>
  <c r="A1" i="529"/>
  <c r="A131" i="528"/>
  <c r="A130" i="528"/>
  <c r="A129" i="528"/>
  <c r="A128" i="528"/>
  <c r="B127" i="528"/>
  <c r="A127" i="528"/>
  <c r="A126" i="528"/>
  <c r="A125" i="528"/>
  <c r="A124" i="528"/>
  <c r="A123" i="528"/>
  <c r="A122" i="528"/>
  <c r="E121" i="528"/>
  <c r="A121" i="528"/>
  <c r="A119" i="528"/>
  <c r="A117" i="528"/>
  <c r="A116" i="528"/>
  <c r="B115" i="528"/>
  <c r="A115" i="528"/>
  <c r="C114" i="528"/>
  <c r="B114" i="528"/>
  <c r="A114" i="528"/>
  <c r="C113" i="528"/>
  <c r="B113" i="528"/>
  <c r="A113" i="528"/>
  <c r="D112" i="528"/>
  <c r="C112" i="528"/>
  <c r="B112" i="528"/>
  <c r="A112" i="528"/>
  <c r="B111" i="528"/>
  <c r="A111" i="528"/>
  <c r="B110" i="528"/>
  <c r="A110" i="528"/>
  <c r="C109" i="528"/>
  <c r="B109" i="528"/>
  <c r="A109" i="528"/>
  <c r="A107" i="528"/>
  <c r="A105" i="528"/>
  <c r="E104" i="528"/>
  <c r="B104" i="528"/>
  <c r="A104" i="528"/>
  <c r="D103" i="528"/>
  <c r="E103" i="528" s="1"/>
  <c r="B103" i="528"/>
  <c r="A103" i="528"/>
  <c r="D102" i="528"/>
  <c r="E102" i="528" s="1"/>
  <c r="B102" i="528"/>
  <c r="A102" i="528"/>
  <c r="D101" i="528"/>
  <c r="E101" i="528" s="1"/>
  <c r="B101" i="528"/>
  <c r="A101" i="528"/>
  <c r="B100" i="528"/>
  <c r="A100" i="528"/>
  <c r="E99" i="528"/>
  <c r="D99" i="528"/>
  <c r="B99" i="528"/>
  <c r="A99" i="528"/>
  <c r="A97" i="528"/>
  <c r="A95" i="528"/>
  <c r="B94" i="528"/>
  <c r="A94" i="528"/>
  <c r="B93" i="528"/>
  <c r="A93" i="528"/>
  <c r="B92" i="528"/>
  <c r="A92" i="528"/>
  <c r="E91" i="528"/>
  <c r="D91" i="528"/>
  <c r="B91" i="528"/>
  <c r="A91" i="528"/>
  <c r="A89" i="528"/>
  <c r="D88" i="528"/>
  <c r="B88" i="528"/>
  <c r="A88" i="528"/>
  <c r="E87" i="528"/>
  <c r="D87" i="528"/>
  <c r="B87" i="528"/>
  <c r="A87" i="528"/>
  <c r="A85" i="528"/>
  <c r="B84" i="528"/>
  <c r="A84" i="528"/>
  <c r="E83" i="528"/>
  <c r="D83" i="528"/>
  <c r="B83" i="528"/>
  <c r="A83" i="528"/>
  <c r="A81" i="528"/>
  <c r="B80" i="528"/>
  <c r="A80" i="528"/>
  <c r="B79" i="528"/>
  <c r="A79" i="528"/>
  <c r="B78" i="528"/>
  <c r="A78" i="528"/>
  <c r="B77" i="528"/>
  <c r="A77" i="528"/>
  <c r="B76" i="528"/>
  <c r="A76" i="528"/>
  <c r="B75" i="528"/>
  <c r="A75" i="528"/>
  <c r="E74" i="528"/>
  <c r="D74" i="528"/>
  <c r="B74" i="528"/>
  <c r="A74" i="528"/>
  <c r="A72" i="528"/>
  <c r="A70" i="528"/>
  <c r="B69" i="528"/>
  <c r="A69" i="528"/>
  <c r="B68" i="528"/>
  <c r="A68" i="528"/>
  <c r="B67" i="528"/>
  <c r="A67" i="528"/>
  <c r="B66" i="528"/>
  <c r="A66" i="528"/>
  <c r="B65" i="528"/>
  <c r="A65" i="528"/>
  <c r="B64" i="528"/>
  <c r="A64" i="528"/>
  <c r="B63" i="528"/>
  <c r="A63" i="528"/>
  <c r="E62" i="528"/>
  <c r="D62" i="528"/>
  <c r="B62" i="528"/>
  <c r="A62" i="528"/>
  <c r="A60" i="528"/>
  <c r="A58" i="528"/>
  <c r="B57" i="528"/>
  <c r="A57" i="528"/>
  <c r="B56" i="528"/>
  <c r="A56" i="528"/>
  <c r="B55" i="528"/>
  <c r="A55" i="528"/>
  <c r="E54" i="528"/>
  <c r="B54" i="528"/>
  <c r="A54" i="528"/>
  <c r="A52" i="528"/>
  <c r="B51" i="528"/>
  <c r="A51" i="528"/>
  <c r="B50" i="528"/>
  <c r="A50" i="528"/>
  <c r="B49" i="528"/>
  <c r="A49" i="528"/>
  <c r="B48" i="528"/>
  <c r="A48" i="528"/>
  <c r="B47" i="528"/>
  <c r="A47" i="528"/>
  <c r="B46" i="528"/>
  <c r="A46" i="528"/>
  <c r="B45" i="528"/>
  <c r="A45" i="528"/>
  <c r="B44" i="528"/>
  <c r="A44" i="528"/>
  <c r="E43" i="528"/>
  <c r="D43" i="528"/>
  <c r="B43" i="528"/>
  <c r="A43" i="528"/>
  <c r="A41" i="528"/>
  <c r="B40" i="528"/>
  <c r="A40" i="528"/>
  <c r="B39" i="528"/>
  <c r="B38" i="528"/>
  <c r="A38" i="528"/>
  <c r="B37" i="528"/>
  <c r="A37" i="528"/>
  <c r="E36" i="528"/>
  <c r="D36" i="528"/>
  <c r="B36" i="528"/>
  <c r="A36" i="528"/>
  <c r="A34" i="528"/>
  <c r="D33" i="528"/>
  <c r="B33" i="528"/>
  <c r="A33" i="528"/>
  <c r="D32" i="528"/>
  <c r="B32" i="528"/>
  <c r="A32" i="528"/>
  <c r="D31" i="528"/>
  <c r="B31" i="528"/>
  <c r="A31" i="528"/>
  <c r="D30" i="528"/>
  <c r="B30" i="528"/>
  <c r="A30" i="528"/>
  <c r="D29" i="528"/>
  <c r="B29" i="528"/>
  <c r="A29" i="528"/>
  <c r="D28" i="528"/>
  <c r="B28" i="528"/>
  <c r="A28" i="528"/>
  <c r="D27" i="528"/>
  <c r="B27" i="528"/>
  <c r="A27" i="528"/>
  <c r="D26" i="528"/>
  <c r="B26" i="528"/>
  <c r="A26" i="528"/>
  <c r="E25" i="528"/>
  <c r="D25" i="528"/>
  <c r="B25" i="528"/>
  <c r="A25" i="528"/>
  <c r="A23" i="528"/>
  <c r="A21" i="528"/>
  <c r="D20" i="528"/>
  <c r="B20" i="528"/>
  <c r="A20" i="528"/>
  <c r="D19" i="528"/>
  <c r="B19" i="528"/>
  <c r="A19" i="528"/>
  <c r="D18" i="528"/>
  <c r="B18" i="528"/>
  <c r="A18" i="528"/>
  <c r="B17" i="528"/>
  <c r="A17" i="528"/>
  <c r="B16" i="528"/>
  <c r="A16" i="528"/>
  <c r="B15" i="528"/>
  <c r="A15" i="528"/>
  <c r="B14" i="528"/>
  <c r="A14" i="528"/>
  <c r="B13" i="528"/>
  <c r="A13" i="528"/>
  <c r="E12" i="528"/>
  <c r="D12" i="528"/>
  <c r="B12" i="528"/>
  <c r="A12" i="528"/>
  <c r="A10" i="528"/>
  <c r="B8" i="528"/>
  <c r="A8" i="528"/>
  <c r="B7" i="528"/>
  <c r="A7" i="528"/>
  <c r="E88" i="528"/>
  <c r="E89" i="528" s="1"/>
  <c r="E94" i="528" s="1"/>
  <c r="B6" i="528"/>
  <c r="A6" i="528"/>
  <c r="E5" i="528"/>
  <c r="B5" i="528"/>
  <c r="A5" i="528"/>
  <c r="C115" i="528"/>
  <c r="C116" i="528" s="1"/>
  <c r="B4" i="528"/>
  <c r="A4" i="528"/>
  <c r="A3" i="528"/>
  <c r="A1" i="528"/>
  <c r="A140" i="527"/>
  <c r="A139" i="527"/>
  <c r="A138" i="527"/>
  <c r="A137" i="527"/>
  <c r="B136" i="527"/>
  <c r="A136" i="527"/>
  <c r="A135" i="527"/>
  <c r="A134" i="527"/>
  <c r="A133" i="527"/>
  <c r="A132" i="527"/>
  <c r="A131" i="527"/>
  <c r="E130" i="527"/>
  <c r="A130" i="527"/>
  <c r="A128" i="527"/>
  <c r="A126" i="527"/>
  <c r="A125" i="527"/>
  <c r="B124" i="527"/>
  <c r="A124" i="527"/>
  <c r="C123" i="527"/>
  <c r="B123" i="527"/>
  <c r="A123" i="527"/>
  <c r="C122" i="527"/>
  <c r="B122" i="527"/>
  <c r="A122" i="527"/>
  <c r="D121" i="527"/>
  <c r="C121" i="527"/>
  <c r="B121" i="527"/>
  <c r="A121" i="527"/>
  <c r="B120" i="527"/>
  <c r="A120" i="527"/>
  <c r="B119" i="527"/>
  <c r="A119" i="527"/>
  <c r="E118" i="527"/>
  <c r="C118" i="527"/>
  <c r="B118" i="527"/>
  <c r="A118" i="527"/>
  <c r="A116" i="527"/>
  <c r="A114" i="527"/>
  <c r="B113" i="527"/>
  <c r="A113" i="527"/>
  <c r="B112" i="527"/>
  <c r="A112" i="527"/>
  <c r="B111" i="527"/>
  <c r="A111" i="527"/>
  <c r="B110" i="527"/>
  <c r="A110" i="527"/>
  <c r="B109" i="527"/>
  <c r="A109" i="527"/>
  <c r="E108" i="527"/>
  <c r="D108" i="527"/>
  <c r="B108" i="527"/>
  <c r="A108" i="527"/>
  <c r="A106" i="527"/>
  <c r="A104" i="527"/>
  <c r="B103" i="527"/>
  <c r="A103" i="527"/>
  <c r="B102" i="527"/>
  <c r="A102" i="527"/>
  <c r="B101" i="527"/>
  <c r="A101" i="527"/>
  <c r="E100" i="527"/>
  <c r="D100" i="527"/>
  <c r="B100" i="527"/>
  <c r="A100" i="527"/>
  <c r="A98" i="527"/>
  <c r="D97" i="527"/>
  <c r="B97" i="527"/>
  <c r="A97" i="527"/>
  <c r="E96" i="527"/>
  <c r="D96" i="527"/>
  <c r="B96" i="527"/>
  <c r="A96" i="527"/>
  <c r="E94" i="527"/>
  <c r="E102" i="527" s="1"/>
  <c r="A94" i="527"/>
  <c r="D93" i="527"/>
  <c r="B93" i="527"/>
  <c r="A93" i="527"/>
  <c r="E92" i="527"/>
  <c r="D92" i="527"/>
  <c r="B92" i="527"/>
  <c r="A92" i="527"/>
  <c r="A90" i="527"/>
  <c r="B89" i="527"/>
  <c r="A89" i="527"/>
  <c r="B88" i="527"/>
  <c r="A88" i="527"/>
  <c r="B87" i="527"/>
  <c r="A87" i="527"/>
  <c r="B86" i="527"/>
  <c r="A86" i="527"/>
  <c r="B85" i="527"/>
  <c r="A85" i="527"/>
  <c r="B84" i="527"/>
  <c r="A84" i="527"/>
  <c r="E83" i="527"/>
  <c r="D83" i="527"/>
  <c r="B83" i="527"/>
  <c r="A83" i="527"/>
  <c r="A81" i="527"/>
  <c r="A79" i="527"/>
  <c r="B78" i="527"/>
  <c r="A78" i="527"/>
  <c r="B77" i="527"/>
  <c r="A77" i="527"/>
  <c r="B76" i="527"/>
  <c r="A76" i="527"/>
  <c r="B75" i="527"/>
  <c r="A75" i="527"/>
  <c r="B74" i="527"/>
  <c r="A74" i="527"/>
  <c r="B73" i="527"/>
  <c r="A73" i="527"/>
  <c r="B72" i="527"/>
  <c r="A72" i="527"/>
  <c r="E71" i="527"/>
  <c r="D71" i="527"/>
  <c r="B71" i="527"/>
  <c r="A71" i="527"/>
  <c r="A69" i="527"/>
  <c r="A67" i="527"/>
  <c r="B66" i="527"/>
  <c r="A66" i="527"/>
  <c r="B65" i="527"/>
  <c r="A65" i="527"/>
  <c r="B64" i="527"/>
  <c r="A64" i="527"/>
  <c r="E63" i="527"/>
  <c r="B63" i="527"/>
  <c r="A63" i="527"/>
  <c r="A61" i="527"/>
  <c r="B60" i="527"/>
  <c r="A60" i="527"/>
  <c r="D59" i="527"/>
  <c r="B59" i="527"/>
  <c r="A59" i="527"/>
  <c r="B58" i="527"/>
  <c r="A58" i="527"/>
  <c r="B57" i="527"/>
  <c r="A57" i="527"/>
  <c r="B56" i="527"/>
  <c r="A56" i="527"/>
  <c r="B55" i="527"/>
  <c r="A55" i="527"/>
  <c r="B54" i="527"/>
  <c r="A54" i="527"/>
  <c r="B53" i="527"/>
  <c r="A53" i="527"/>
  <c r="E52" i="527"/>
  <c r="D52" i="527"/>
  <c r="B52" i="527"/>
  <c r="A52" i="527"/>
  <c r="A50" i="527"/>
  <c r="B49" i="527"/>
  <c r="A49" i="527"/>
  <c r="B48" i="527"/>
  <c r="B47" i="527"/>
  <c r="A47" i="527"/>
  <c r="B46" i="527"/>
  <c r="A46" i="527"/>
  <c r="E45" i="527"/>
  <c r="D45" i="527"/>
  <c r="B45" i="527"/>
  <c r="A45" i="527"/>
  <c r="A43" i="527"/>
  <c r="D42" i="527"/>
  <c r="B42" i="527"/>
  <c r="A42" i="527"/>
  <c r="D41" i="527"/>
  <c r="B41" i="527"/>
  <c r="A41" i="527"/>
  <c r="D40" i="527"/>
  <c r="B40" i="527"/>
  <c r="A40" i="527"/>
  <c r="D39" i="527"/>
  <c r="B39" i="527"/>
  <c r="A39" i="527"/>
  <c r="D38" i="527"/>
  <c r="B38" i="527"/>
  <c r="A38" i="527"/>
  <c r="D37" i="527"/>
  <c r="B37" i="527"/>
  <c r="A37" i="527"/>
  <c r="D36" i="527"/>
  <c r="B36" i="527"/>
  <c r="A36" i="527"/>
  <c r="D35" i="527"/>
  <c r="B35" i="527"/>
  <c r="A35" i="527"/>
  <c r="E34" i="527"/>
  <c r="D34" i="527"/>
  <c r="B34" i="527"/>
  <c r="A34" i="527"/>
  <c r="A32" i="527"/>
  <c r="A30" i="527"/>
  <c r="D29" i="527"/>
  <c r="H29" i="527" s="1"/>
  <c r="B29" i="527"/>
  <c r="A29" i="527"/>
  <c r="D28" i="527"/>
  <c r="H28" i="527" s="1"/>
  <c r="B28" i="527"/>
  <c r="A28" i="527"/>
  <c r="D27" i="527"/>
  <c r="H27" i="527" s="1"/>
  <c r="B27" i="527"/>
  <c r="A27" i="527"/>
  <c r="H26" i="527"/>
  <c r="E26" i="527"/>
  <c r="B26" i="527"/>
  <c r="A26" i="527"/>
  <c r="D25" i="527"/>
  <c r="E25" i="527" s="1"/>
  <c r="B25" i="527"/>
  <c r="A25" i="527"/>
  <c r="B24" i="527"/>
  <c r="A24" i="527"/>
  <c r="D23" i="527"/>
  <c r="H23" i="527" s="1"/>
  <c r="B23" i="527"/>
  <c r="A23" i="527"/>
  <c r="E22" i="527"/>
  <c r="I22" i="527" s="1"/>
  <c r="D22" i="527"/>
  <c r="B20" i="527"/>
  <c r="G17" i="527"/>
  <c r="G13" i="527"/>
  <c r="B12" i="527"/>
  <c r="A12" i="527"/>
  <c r="A10" i="527"/>
  <c r="B8" i="527"/>
  <c r="A8" i="527"/>
  <c r="B7" i="527"/>
  <c r="A7" i="527"/>
  <c r="B6" i="527"/>
  <c r="A6" i="527"/>
  <c r="E5" i="527"/>
  <c r="B5" i="527"/>
  <c r="A5" i="527"/>
  <c r="B4" i="527"/>
  <c r="A4" i="527"/>
  <c r="A3" i="527"/>
  <c r="A1" i="527"/>
  <c r="A131" i="526"/>
  <c r="A130" i="526"/>
  <c r="A129" i="526"/>
  <c r="A128" i="526"/>
  <c r="B127" i="526"/>
  <c r="A127" i="526"/>
  <c r="A126" i="526"/>
  <c r="A125" i="526"/>
  <c r="A124" i="526"/>
  <c r="A123" i="526"/>
  <c r="A122" i="526"/>
  <c r="E121" i="526"/>
  <c r="A121" i="526"/>
  <c r="A119" i="526"/>
  <c r="A117" i="526"/>
  <c r="A116" i="526"/>
  <c r="B115" i="526"/>
  <c r="A115" i="526"/>
  <c r="C114" i="526"/>
  <c r="B114" i="526"/>
  <c r="A114" i="526"/>
  <c r="C113" i="526"/>
  <c r="B113" i="526"/>
  <c r="A113" i="526"/>
  <c r="D112" i="526"/>
  <c r="C112" i="526"/>
  <c r="B112" i="526"/>
  <c r="A112" i="526"/>
  <c r="B111" i="526"/>
  <c r="A111" i="526"/>
  <c r="B110" i="526"/>
  <c r="A110" i="526"/>
  <c r="C109" i="526"/>
  <c r="B109" i="526"/>
  <c r="A109" i="526"/>
  <c r="A107" i="526"/>
  <c r="A105" i="526"/>
  <c r="E104" i="526"/>
  <c r="B104" i="526"/>
  <c r="A104" i="526"/>
  <c r="D103" i="526"/>
  <c r="E103" i="526" s="1"/>
  <c r="B103" i="526"/>
  <c r="A103" i="526"/>
  <c r="D102" i="526"/>
  <c r="E102" i="526" s="1"/>
  <c r="B102" i="526"/>
  <c r="A102" i="526"/>
  <c r="D101" i="526"/>
  <c r="E101" i="526" s="1"/>
  <c r="B101" i="526"/>
  <c r="A101" i="526"/>
  <c r="B100" i="526"/>
  <c r="A100" i="526"/>
  <c r="E99" i="526"/>
  <c r="D99" i="526"/>
  <c r="B99" i="526"/>
  <c r="A99" i="526"/>
  <c r="A97" i="526"/>
  <c r="A95" i="526"/>
  <c r="B94" i="526"/>
  <c r="A94" i="526"/>
  <c r="B93" i="526"/>
  <c r="A93" i="526"/>
  <c r="B92" i="526"/>
  <c r="A92" i="526"/>
  <c r="E91" i="526"/>
  <c r="D91" i="526"/>
  <c r="B91" i="526"/>
  <c r="A91" i="526"/>
  <c r="A89" i="526"/>
  <c r="D88" i="526"/>
  <c r="B88" i="526"/>
  <c r="A88" i="526"/>
  <c r="E87" i="526"/>
  <c r="D87" i="526"/>
  <c r="B87" i="526"/>
  <c r="A87" i="526"/>
  <c r="A85" i="526"/>
  <c r="B84" i="526"/>
  <c r="A84" i="526"/>
  <c r="E83" i="526"/>
  <c r="D83" i="526"/>
  <c r="B83" i="526"/>
  <c r="A83" i="526"/>
  <c r="A81" i="526"/>
  <c r="B80" i="526"/>
  <c r="A80" i="526"/>
  <c r="B79" i="526"/>
  <c r="A79" i="526"/>
  <c r="B78" i="526"/>
  <c r="A78" i="526"/>
  <c r="B77" i="526"/>
  <c r="A77" i="526"/>
  <c r="B76" i="526"/>
  <c r="A76" i="526"/>
  <c r="B75" i="526"/>
  <c r="A75" i="526"/>
  <c r="E74" i="526"/>
  <c r="D74" i="526"/>
  <c r="B74" i="526"/>
  <c r="A74" i="526"/>
  <c r="A72" i="526"/>
  <c r="A70" i="526"/>
  <c r="B69" i="526"/>
  <c r="A69" i="526"/>
  <c r="B68" i="526"/>
  <c r="A68" i="526"/>
  <c r="B67" i="526"/>
  <c r="A67" i="526"/>
  <c r="B66" i="526"/>
  <c r="A66" i="526"/>
  <c r="B65" i="526"/>
  <c r="A65" i="526"/>
  <c r="B64" i="526"/>
  <c r="A64" i="526"/>
  <c r="B63" i="526"/>
  <c r="A63" i="526"/>
  <c r="E62" i="526"/>
  <c r="D62" i="526"/>
  <c r="B62" i="526"/>
  <c r="A62" i="526"/>
  <c r="A60" i="526"/>
  <c r="A58" i="526"/>
  <c r="B57" i="526"/>
  <c r="A57" i="526"/>
  <c r="B56" i="526"/>
  <c r="A56" i="526"/>
  <c r="B55" i="526"/>
  <c r="A55" i="526"/>
  <c r="E54" i="526"/>
  <c r="B54" i="526"/>
  <c r="A54" i="526"/>
  <c r="A52" i="526"/>
  <c r="B51" i="526"/>
  <c r="A51" i="526"/>
  <c r="B50" i="526"/>
  <c r="A50" i="526"/>
  <c r="B49" i="526"/>
  <c r="A49" i="526"/>
  <c r="B48" i="526"/>
  <c r="A48" i="526"/>
  <c r="B47" i="526"/>
  <c r="A47" i="526"/>
  <c r="B46" i="526"/>
  <c r="A46" i="526"/>
  <c r="B45" i="526"/>
  <c r="A45" i="526"/>
  <c r="B44" i="526"/>
  <c r="A44" i="526"/>
  <c r="E43" i="526"/>
  <c r="D43" i="526"/>
  <c r="B43" i="526"/>
  <c r="A43" i="526"/>
  <c r="A41" i="526"/>
  <c r="B40" i="526"/>
  <c r="A40" i="526"/>
  <c r="B39" i="526"/>
  <c r="B38" i="526"/>
  <c r="A38" i="526"/>
  <c r="B37" i="526"/>
  <c r="A37" i="526"/>
  <c r="E36" i="526"/>
  <c r="D36" i="526"/>
  <c r="B36" i="526"/>
  <c r="A36" i="526"/>
  <c r="A34" i="526"/>
  <c r="D33" i="526"/>
  <c r="B33" i="526"/>
  <c r="A33" i="526"/>
  <c r="D32" i="526"/>
  <c r="B32" i="526"/>
  <c r="A32" i="526"/>
  <c r="D31" i="526"/>
  <c r="B31" i="526"/>
  <c r="A31" i="526"/>
  <c r="D30" i="526"/>
  <c r="B30" i="526"/>
  <c r="A30" i="526"/>
  <c r="D29" i="526"/>
  <c r="B29" i="526"/>
  <c r="A29" i="526"/>
  <c r="D28" i="526"/>
  <c r="B28" i="526"/>
  <c r="A28" i="526"/>
  <c r="D27" i="526"/>
  <c r="B27" i="526"/>
  <c r="A27" i="526"/>
  <c r="D26" i="526"/>
  <c r="B26" i="526"/>
  <c r="A26" i="526"/>
  <c r="E25" i="526"/>
  <c r="D25" i="526"/>
  <c r="B25" i="526"/>
  <c r="A25" i="526"/>
  <c r="A23" i="526"/>
  <c r="A21" i="526"/>
  <c r="D20" i="526"/>
  <c r="B20" i="526"/>
  <c r="A20" i="526"/>
  <c r="D19" i="526"/>
  <c r="B19" i="526"/>
  <c r="A19" i="526"/>
  <c r="D18" i="526"/>
  <c r="B18" i="526"/>
  <c r="A18" i="526"/>
  <c r="B17" i="526"/>
  <c r="A17" i="526"/>
  <c r="B16" i="526"/>
  <c r="A16" i="526"/>
  <c r="B15" i="526"/>
  <c r="A15" i="526"/>
  <c r="B14" i="526"/>
  <c r="A14" i="526"/>
  <c r="B13" i="526"/>
  <c r="A13" i="526"/>
  <c r="E12" i="526"/>
  <c r="D12" i="526"/>
  <c r="B12" i="526"/>
  <c r="A12" i="526"/>
  <c r="A10" i="526"/>
  <c r="B8" i="526"/>
  <c r="A8" i="526"/>
  <c r="B7" i="526"/>
  <c r="A7" i="526"/>
  <c r="E88" i="526"/>
  <c r="E89" i="526" s="1"/>
  <c r="E94" i="526" s="1"/>
  <c r="B6" i="526"/>
  <c r="A6" i="526"/>
  <c r="E5" i="526"/>
  <c r="B5" i="526"/>
  <c r="A5" i="526"/>
  <c r="C115" i="526"/>
  <c r="C116" i="526" s="1"/>
  <c r="B4" i="526"/>
  <c r="A4" i="526"/>
  <c r="A3" i="526"/>
  <c r="A1" i="526"/>
  <c r="A140" i="525"/>
  <c r="A139" i="525"/>
  <c r="A138" i="525"/>
  <c r="A137" i="525"/>
  <c r="B136" i="525"/>
  <c r="A136" i="525"/>
  <c r="A135" i="525"/>
  <c r="A134" i="525"/>
  <c r="A133" i="525"/>
  <c r="A132" i="525"/>
  <c r="A131" i="525"/>
  <c r="E130" i="525"/>
  <c r="A130" i="525"/>
  <c r="A128" i="525"/>
  <c r="A126" i="525"/>
  <c r="A125" i="525"/>
  <c r="B124" i="525"/>
  <c r="A124" i="525"/>
  <c r="C123" i="525"/>
  <c r="B123" i="525"/>
  <c r="A123" i="525"/>
  <c r="C122" i="525"/>
  <c r="B122" i="525"/>
  <c r="A122" i="525"/>
  <c r="D121" i="525"/>
  <c r="C121" i="525"/>
  <c r="B121" i="525"/>
  <c r="A121" i="525"/>
  <c r="B120" i="525"/>
  <c r="A120" i="525"/>
  <c r="B119" i="525"/>
  <c r="A119" i="525"/>
  <c r="E118" i="525"/>
  <c r="C118" i="525"/>
  <c r="B118" i="525"/>
  <c r="A118" i="525"/>
  <c r="A116" i="525"/>
  <c r="A114" i="525"/>
  <c r="B113" i="525"/>
  <c r="A113" i="525"/>
  <c r="B112" i="525"/>
  <c r="A112" i="525"/>
  <c r="B111" i="525"/>
  <c r="A111" i="525"/>
  <c r="B110" i="525"/>
  <c r="A110" i="525"/>
  <c r="B109" i="525"/>
  <c r="A109" i="525"/>
  <c r="E108" i="525"/>
  <c r="D108" i="525"/>
  <c r="B108" i="525"/>
  <c r="A108" i="525"/>
  <c r="A106" i="525"/>
  <c r="A104" i="525"/>
  <c r="B103" i="525"/>
  <c r="A103" i="525"/>
  <c r="B102" i="525"/>
  <c r="A102" i="525"/>
  <c r="B101" i="525"/>
  <c r="A101" i="525"/>
  <c r="E100" i="525"/>
  <c r="D100" i="525"/>
  <c r="B100" i="525"/>
  <c r="A100" i="525"/>
  <c r="A98" i="525"/>
  <c r="D97" i="525"/>
  <c r="B97" i="525"/>
  <c r="A97" i="525"/>
  <c r="E96" i="525"/>
  <c r="D96" i="525"/>
  <c r="B96" i="525"/>
  <c r="A96" i="525"/>
  <c r="E94" i="525"/>
  <c r="E102" i="525" s="1"/>
  <c r="A94" i="525"/>
  <c r="D93" i="525"/>
  <c r="B93" i="525"/>
  <c r="A93" i="525"/>
  <c r="E92" i="525"/>
  <c r="D92" i="525"/>
  <c r="B92" i="525"/>
  <c r="A92" i="525"/>
  <c r="A90" i="525"/>
  <c r="B89" i="525"/>
  <c r="A89" i="525"/>
  <c r="B88" i="525"/>
  <c r="A88" i="525"/>
  <c r="B87" i="525"/>
  <c r="A87" i="525"/>
  <c r="B86" i="525"/>
  <c r="A86" i="525"/>
  <c r="B85" i="525"/>
  <c r="A85" i="525"/>
  <c r="B84" i="525"/>
  <c r="A84" i="525"/>
  <c r="E83" i="525"/>
  <c r="D83" i="525"/>
  <c r="B83" i="525"/>
  <c r="A83" i="525"/>
  <c r="A81" i="525"/>
  <c r="A79" i="525"/>
  <c r="B78" i="525"/>
  <c r="A78" i="525"/>
  <c r="B77" i="525"/>
  <c r="A77" i="525"/>
  <c r="B76" i="525"/>
  <c r="A76" i="525"/>
  <c r="B75" i="525"/>
  <c r="A75" i="525"/>
  <c r="B74" i="525"/>
  <c r="A74" i="525"/>
  <c r="B73" i="525"/>
  <c r="A73" i="525"/>
  <c r="B72" i="525"/>
  <c r="A72" i="525"/>
  <c r="E71" i="525"/>
  <c r="D71" i="525"/>
  <c r="B71" i="525"/>
  <c r="A71" i="525"/>
  <c r="A69" i="525"/>
  <c r="A67" i="525"/>
  <c r="B66" i="525"/>
  <c r="A66" i="525"/>
  <c r="B65" i="525"/>
  <c r="A65" i="525"/>
  <c r="B64" i="525"/>
  <c r="A64" i="525"/>
  <c r="E63" i="525"/>
  <c r="B63" i="525"/>
  <c r="A63" i="525"/>
  <c r="A61" i="525"/>
  <c r="B60" i="525"/>
  <c r="A60" i="525"/>
  <c r="D59" i="525"/>
  <c r="B59" i="525"/>
  <c r="A59" i="525"/>
  <c r="B58" i="525"/>
  <c r="A58" i="525"/>
  <c r="B57" i="525"/>
  <c r="A57" i="525"/>
  <c r="B56" i="525"/>
  <c r="A56" i="525"/>
  <c r="B55" i="525"/>
  <c r="A55" i="525"/>
  <c r="B54" i="525"/>
  <c r="A54" i="525"/>
  <c r="B53" i="525"/>
  <c r="A53" i="525"/>
  <c r="E52" i="525"/>
  <c r="D52" i="525"/>
  <c r="B52" i="525"/>
  <c r="A52" i="525"/>
  <c r="A50" i="525"/>
  <c r="B49" i="525"/>
  <c r="A49" i="525"/>
  <c r="B48" i="525"/>
  <c r="B47" i="525"/>
  <c r="A47" i="525"/>
  <c r="B46" i="525"/>
  <c r="A46" i="525"/>
  <c r="E45" i="525"/>
  <c r="D45" i="525"/>
  <c r="B45" i="525"/>
  <c r="A45" i="525"/>
  <c r="A43" i="525"/>
  <c r="D42" i="525"/>
  <c r="B42" i="525"/>
  <c r="A42" i="525"/>
  <c r="D41" i="525"/>
  <c r="B41" i="525"/>
  <c r="A41" i="525"/>
  <c r="D40" i="525"/>
  <c r="B40" i="525"/>
  <c r="A40" i="525"/>
  <c r="D39" i="525"/>
  <c r="B39" i="525"/>
  <c r="A39" i="525"/>
  <c r="D38" i="525"/>
  <c r="B38" i="525"/>
  <c r="A38" i="525"/>
  <c r="D37" i="525"/>
  <c r="B37" i="525"/>
  <c r="A37" i="525"/>
  <c r="D36" i="525"/>
  <c r="B36" i="525"/>
  <c r="A36" i="525"/>
  <c r="D35" i="525"/>
  <c r="B35" i="525"/>
  <c r="A35" i="525"/>
  <c r="E34" i="525"/>
  <c r="D34" i="525"/>
  <c r="B34" i="525"/>
  <c r="A34" i="525"/>
  <c r="A32" i="525"/>
  <c r="A30" i="525"/>
  <c r="D29" i="525"/>
  <c r="B29" i="525"/>
  <c r="A29" i="525"/>
  <c r="D28" i="525"/>
  <c r="H28" i="525" s="1"/>
  <c r="B28" i="525"/>
  <c r="A28" i="525"/>
  <c r="D27" i="525"/>
  <c r="H27" i="525" s="1"/>
  <c r="B27" i="525"/>
  <c r="A27" i="525"/>
  <c r="H26" i="525"/>
  <c r="E26" i="525"/>
  <c r="B26" i="525"/>
  <c r="A26" i="525"/>
  <c r="B25" i="525"/>
  <c r="A25" i="525"/>
  <c r="B24" i="525"/>
  <c r="A24" i="525"/>
  <c r="D23" i="525"/>
  <c r="H23" i="525" s="1"/>
  <c r="B23" i="525"/>
  <c r="A23" i="525"/>
  <c r="E22" i="525"/>
  <c r="H22" i="525" s="1"/>
  <c r="D22" i="525"/>
  <c r="B20" i="525"/>
  <c r="G17" i="525"/>
  <c r="G13" i="525"/>
  <c r="B12" i="525"/>
  <c r="A12" i="525"/>
  <c r="A10" i="525"/>
  <c r="B8" i="525"/>
  <c r="A8" i="525"/>
  <c r="B7" i="525"/>
  <c r="A7" i="525"/>
  <c r="B6" i="525"/>
  <c r="A6" i="525"/>
  <c r="E5" i="525"/>
  <c r="B5" i="525"/>
  <c r="A5" i="525"/>
  <c r="B4" i="525"/>
  <c r="A4" i="525"/>
  <c r="A3" i="525"/>
  <c r="A1" i="525"/>
  <c r="A131" i="524"/>
  <c r="A130" i="524"/>
  <c r="A129" i="524"/>
  <c r="A128" i="524"/>
  <c r="B127" i="524"/>
  <c r="A127" i="524"/>
  <c r="A126" i="524"/>
  <c r="A125" i="524"/>
  <c r="A124" i="524"/>
  <c r="A123" i="524"/>
  <c r="A122" i="524"/>
  <c r="E121" i="524"/>
  <c r="A121" i="524"/>
  <c r="A119" i="524"/>
  <c r="A117" i="524"/>
  <c r="A116" i="524"/>
  <c r="C115" i="524"/>
  <c r="B115" i="524"/>
  <c r="A115" i="524"/>
  <c r="C114" i="524"/>
  <c r="B114" i="524"/>
  <c r="A114" i="524"/>
  <c r="C113" i="524"/>
  <c r="B113" i="524"/>
  <c r="A113" i="524"/>
  <c r="D112" i="524"/>
  <c r="C112" i="524"/>
  <c r="B112" i="524"/>
  <c r="A112" i="524"/>
  <c r="B111" i="524"/>
  <c r="A111" i="524"/>
  <c r="B110" i="524"/>
  <c r="A110" i="524"/>
  <c r="C109" i="524"/>
  <c r="B109" i="524"/>
  <c r="A109" i="524"/>
  <c r="A107" i="524"/>
  <c r="A105" i="524"/>
  <c r="E104" i="524"/>
  <c r="B104" i="524"/>
  <c r="A104" i="524"/>
  <c r="D103" i="524"/>
  <c r="E103" i="524" s="1"/>
  <c r="B103" i="524"/>
  <c r="A103" i="524"/>
  <c r="D102" i="524"/>
  <c r="E102" i="524" s="1"/>
  <c r="B102" i="524"/>
  <c r="A102" i="524"/>
  <c r="D101" i="524"/>
  <c r="E101" i="524" s="1"/>
  <c r="B101" i="524"/>
  <c r="A101" i="524"/>
  <c r="B100" i="524"/>
  <c r="A100" i="524"/>
  <c r="E99" i="524"/>
  <c r="D99" i="524"/>
  <c r="B99" i="524"/>
  <c r="A99" i="524"/>
  <c r="A97" i="524"/>
  <c r="A95" i="524"/>
  <c r="B94" i="524"/>
  <c r="A94" i="524"/>
  <c r="B93" i="524"/>
  <c r="A93" i="524"/>
  <c r="B92" i="524"/>
  <c r="A92" i="524"/>
  <c r="E91" i="524"/>
  <c r="D91" i="524"/>
  <c r="B91" i="524"/>
  <c r="A91" i="524"/>
  <c r="A89" i="524"/>
  <c r="D88" i="524"/>
  <c r="B88" i="524"/>
  <c r="A88" i="524"/>
  <c r="E87" i="524"/>
  <c r="D87" i="524"/>
  <c r="B87" i="524"/>
  <c r="A87" i="524"/>
  <c r="A85" i="524"/>
  <c r="B84" i="524"/>
  <c r="A84" i="524"/>
  <c r="E83" i="524"/>
  <c r="D83" i="524"/>
  <c r="B83" i="524"/>
  <c r="A83" i="524"/>
  <c r="A81" i="524"/>
  <c r="B80" i="524"/>
  <c r="A80" i="524"/>
  <c r="B79" i="524"/>
  <c r="A79" i="524"/>
  <c r="B78" i="524"/>
  <c r="A78" i="524"/>
  <c r="B77" i="524"/>
  <c r="A77" i="524"/>
  <c r="B76" i="524"/>
  <c r="A76" i="524"/>
  <c r="B75" i="524"/>
  <c r="A75" i="524"/>
  <c r="E74" i="524"/>
  <c r="D74" i="524"/>
  <c r="B74" i="524"/>
  <c r="A74" i="524"/>
  <c r="A72" i="524"/>
  <c r="A70" i="524"/>
  <c r="B69" i="524"/>
  <c r="A69" i="524"/>
  <c r="B68" i="524"/>
  <c r="A68" i="524"/>
  <c r="B67" i="524"/>
  <c r="A67" i="524"/>
  <c r="B66" i="524"/>
  <c r="A66" i="524"/>
  <c r="B65" i="524"/>
  <c r="A65" i="524"/>
  <c r="B64" i="524"/>
  <c r="A64" i="524"/>
  <c r="B63" i="524"/>
  <c r="A63" i="524"/>
  <c r="E62" i="524"/>
  <c r="D62" i="524"/>
  <c r="B62" i="524"/>
  <c r="A62" i="524"/>
  <c r="A60" i="524"/>
  <c r="A58" i="524"/>
  <c r="B57" i="524"/>
  <c r="A57" i="524"/>
  <c r="B56" i="524"/>
  <c r="A56" i="524"/>
  <c r="B55" i="524"/>
  <c r="A55" i="524"/>
  <c r="E54" i="524"/>
  <c r="B54" i="524"/>
  <c r="A54" i="524"/>
  <c r="A52" i="524"/>
  <c r="B51" i="524"/>
  <c r="A51" i="524"/>
  <c r="B50" i="524"/>
  <c r="A50" i="524"/>
  <c r="B49" i="524"/>
  <c r="A49" i="524"/>
  <c r="B48" i="524"/>
  <c r="A48" i="524"/>
  <c r="B47" i="524"/>
  <c r="A47" i="524"/>
  <c r="B46" i="524"/>
  <c r="A46" i="524"/>
  <c r="B45" i="524"/>
  <c r="A45" i="524"/>
  <c r="B44" i="524"/>
  <c r="A44" i="524"/>
  <c r="E43" i="524"/>
  <c r="D43" i="524"/>
  <c r="B43" i="524"/>
  <c r="A43" i="524"/>
  <c r="A41" i="524"/>
  <c r="B40" i="524"/>
  <c r="A40" i="524"/>
  <c r="B39" i="524"/>
  <c r="B38" i="524"/>
  <c r="A38" i="524"/>
  <c r="B37" i="524"/>
  <c r="A37" i="524"/>
  <c r="E36" i="524"/>
  <c r="D36" i="524"/>
  <c r="B36" i="524"/>
  <c r="A36" i="524"/>
  <c r="A34" i="524"/>
  <c r="D33" i="524"/>
  <c r="B33" i="524"/>
  <c r="A33" i="524"/>
  <c r="D32" i="524"/>
  <c r="B32" i="524"/>
  <c r="A32" i="524"/>
  <c r="D31" i="524"/>
  <c r="B31" i="524"/>
  <c r="A31" i="524"/>
  <c r="D30" i="524"/>
  <c r="B30" i="524"/>
  <c r="A30" i="524"/>
  <c r="D29" i="524"/>
  <c r="B29" i="524"/>
  <c r="A29" i="524"/>
  <c r="D28" i="524"/>
  <c r="B28" i="524"/>
  <c r="A28" i="524"/>
  <c r="D27" i="524"/>
  <c r="B27" i="524"/>
  <c r="A27" i="524"/>
  <c r="D26" i="524"/>
  <c r="B26" i="524"/>
  <c r="A26" i="524"/>
  <c r="E25" i="524"/>
  <c r="D25" i="524"/>
  <c r="B25" i="524"/>
  <c r="A25" i="524"/>
  <c r="A23" i="524"/>
  <c r="A21" i="524"/>
  <c r="B20" i="524"/>
  <c r="A20" i="524"/>
  <c r="B19" i="524"/>
  <c r="A19" i="524"/>
  <c r="B18" i="524"/>
  <c r="A18" i="524"/>
  <c r="B17" i="524"/>
  <c r="A17" i="524"/>
  <c r="B16" i="524"/>
  <c r="A16" i="524"/>
  <c r="B15" i="524"/>
  <c r="A15" i="524"/>
  <c r="B14" i="524"/>
  <c r="A14" i="524"/>
  <c r="B13" i="524"/>
  <c r="A13" i="524"/>
  <c r="E12" i="524"/>
  <c r="D12" i="524"/>
  <c r="B12" i="524"/>
  <c r="A12" i="524"/>
  <c r="A10" i="524"/>
  <c r="B8" i="524"/>
  <c r="A8" i="524"/>
  <c r="B7" i="524"/>
  <c r="A7" i="524"/>
  <c r="E88" i="524"/>
  <c r="E89" i="524" s="1"/>
  <c r="E94" i="524" s="1"/>
  <c r="B6" i="524"/>
  <c r="A6" i="524"/>
  <c r="E5" i="524"/>
  <c r="B5" i="524"/>
  <c r="A5" i="524"/>
  <c r="B4" i="524"/>
  <c r="A4" i="524"/>
  <c r="A3" i="524"/>
  <c r="A1" i="524"/>
  <c r="A140" i="523"/>
  <c r="A139" i="523"/>
  <c r="A138" i="523"/>
  <c r="A137" i="523"/>
  <c r="B136" i="523"/>
  <c r="A136" i="523"/>
  <c r="A135" i="523"/>
  <c r="A134" i="523"/>
  <c r="A133" i="523"/>
  <c r="A132" i="523"/>
  <c r="A131" i="523"/>
  <c r="E130" i="523"/>
  <c r="A130" i="523"/>
  <c r="A128" i="523"/>
  <c r="A126" i="523"/>
  <c r="A125" i="523"/>
  <c r="B124" i="523"/>
  <c r="A124" i="523"/>
  <c r="C123" i="523"/>
  <c r="B123" i="523"/>
  <c r="A123" i="523"/>
  <c r="C122" i="523"/>
  <c r="B122" i="523"/>
  <c r="A122" i="523"/>
  <c r="D121" i="523"/>
  <c r="C121" i="523"/>
  <c r="B121" i="523"/>
  <c r="A121" i="523"/>
  <c r="B120" i="523"/>
  <c r="A120" i="523"/>
  <c r="B119" i="523"/>
  <c r="A119" i="523"/>
  <c r="E118" i="523"/>
  <c r="C118" i="523"/>
  <c r="B118" i="523"/>
  <c r="A118" i="523"/>
  <c r="A116" i="523"/>
  <c r="A114" i="523"/>
  <c r="B113" i="523"/>
  <c r="A113" i="523"/>
  <c r="B112" i="523"/>
  <c r="A112" i="523"/>
  <c r="B111" i="523"/>
  <c r="A111" i="523"/>
  <c r="B110" i="523"/>
  <c r="A110" i="523"/>
  <c r="B109" i="523"/>
  <c r="A109" i="523"/>
  <c r="E108" i="523"/>
  <c r="D108" i="523"/>
  <c r="B108" i="523"/>
  <c r="A108" i="523"/>
  <c r="A106" i="523"/>
  <c r="A104" i="523"/>
  <c r="B103" i="523"/>
  <c r="A103" i="523"/>
  <c r="B102" i="523"/>
  <c r="A102" i="523"/>
  <c r="B101" i="523"/>
  <c r="A101" i="523"/>
  <c r="E100" i="523"/>
  <c r="D100" i="523"/>
  <c r="B100" i="523"/>
  <c r="A100" i="523"/>
  <c r="A98" i="523"/>
  <c r="D97" i="523"/>
  <c r="B97" i="523"/>
  <c r="A97" i="523"/>
  <c r="E96" i="523"/>
  <c r="D96" i="523"/>
  <c r="B96" i="523"/>
  <c r="A96" i="523"/>
  <c r="E94" i="523"/>
  <c r="E102" i="523" s="1"/>
  <c r="A94" i="523"/>
  <c r="D93" i="523"/>
  <c r="B93" i="523"/>
  <c r="A93" i="523"/>
  <c r="E92" i="523"/>
  <c r="D92" i="523"/>
  <c r="B92" i="523"/>
  <c r="A92" i="523"/>
  <c r="A90" i="523"/>
  <c r="B89" i="523"/>
  <c r="A89" i="523"/>
  <c r="B88" i="523"/>
  <c r="A88" i="523"/>
  <c r="B87" i="523"/>
  <c r="A87" i="523"/>
  <c r="B86" i="523"/>
  <c r="A86" i="523"/>
  <c r="B85" i="523"/>
  <c r="A85" i="523"/>
  <c r="B84" i="523"/>
  <c r="A84" i="523"/>
  <c r="E83" i="523"/>
  <c r="D83" i="523"/>
  <c r="B83" i="523"/>
  <c r="A83" i="523"/>
  <c r="A81" i="523"/>
  <c r="A79" i="523"/>
  <c r="B78" i="523"/>
  <c r="A78" i="523"/>
  <c r="B77" i="523"/>
  <c r="A77" i="523"/>
  <c r="B76" i="523"/>
  <c r="A76" i="523"/>
  <c r="B75" i="523"/>
  <c r="A75" i="523"/>
  <c r="B74" i="523"/>
  <c r="A74" i="523"/>
  <c r="B73" i="523"/>
  <c r="A73" i="523"/>
  <c r="B72" i="523"/>
  <c r="A72" i="523"/>
  <c r="E71" i="523"/>
  <c r="D71" i="523"/>
  <c r="B71" i="523"/>
  <c r="A71" i="523"/>
  <c r="A69" i="523"/>
  <c r="A67" i="523"/>
  <c r="B66" i="523"/>
  <c r="A66" i="523"/>
  <c r="B65" i="523"/>
  <c r="A65" i="523"/>
  <c r="B64" i="523"/>
  <c r="A64" i="523"/>
  <c r="E63" i="523"/>
  <c r="B63" i="523"/>
  <c r="A63" i="523"/>
  <c r="A61" i="523"/>
  <c r="B60" i="523"/>
  <c r="A60" i="523"/>
  <c r="D59" i="523"/>
  <c r="B59" i="523"/>
  <c r="A59" i="523"/>
  <c r="B58" i="523"/>
  <c r="A58" i="523"/>
  <c r="B57" i="523"/>
  <c r="A57" i="523"/>
  <c r="B56" i="523"/>
  <c r="A56" i="523"/>
  <c r="B55" i="523"/>
  <c r="A55" i="523"/>
  <c r="B54" i="523"/>
  <c r="A54" i="523"/>
  <c r="B53" i="523"/>
  <c r="A53" i="523"/>
  <c r="E52" i="523"/>
  <c r="D52" i="523"/>
  <c r="B52" i="523"/>
  <c r="A52" i="523"/>
  <c r="A50" i="523"/>
  <c r="B49" i="523"/>
  <c r="A49" i="523"/>
  <c r="B48" i="523"/>
  <c r="B47" i="523"/>
  <c r="A47" i="523"/>
  <c r="B46" i="523"/>
  <c r="A46" i="523"/>
  <c r="E45" i="523"/>
  <c r="D45" i="523"/>
  <c r="B45" i="523"/>
  <c r="A45" i="523"/>
  <c r="A43" i="523"/>
  <c r="D42" i="523"/>
  <c r="B42" i="523"/>
  <c r="A42" i="523"/>
  <c r="D41" i="523"/>
  <c r="B41" i="523"/>
  <c r="A41" i="523"/>
  <c r="D40" i="523"/>
  <c r="B40" i="523"/>
  <c r="A40" i="523"/>
  <c r="D39" i="523"/>
  <c r="B39" i="523"/>
  <c r="A39" i="523"/>
  <c r="D38" i="523"/>
  <c r="B38" i="523"/>
  <c r="A38" i="523"/>
  <c r="D37" i="523"/>
  <c r="B37" i="523"/>
  <c r="A37" i="523"/>
  <c r="D36" i="523"/>
  <c r="B36" i="523"/>
  <c r="A36" i="523"/>
  <c r="D35" i="523"/>
  <c r="B35" i="523"/>
  <c r="A35" i="523"/>
  <c r="E34" i="523"/>
  <c r="D34" i="523"/>
  <c r="B34" i="523"/>
  <c r="A34" i="523"/>
  <c r="A32" i="523"/>
  <c r="A30" i="523"/>
  <c r="D29" i="523"/>
  <c r="H29" i="523" s="1"/>
  <c r="B29" i="523"/>
  <c r="A29" i="523"/>
  <c r="D28" i="523"/>
  <c r="B28" i="523"/>
  <c r="A28" i="523"/>
  <c r="D27" i="523"/>
  <c r="H27" i="523" s="1"/>
  <c r="B27" i="523"/>
  <c r="A27" i="523"/>
  <c r="H26" i="523"/>
  <c r="E26" i="523"/>
  <c r="B26" i="523"/>
  <c r="A26" i="523"/>
  <c r="B25" i="523"/>
  <c r="A25" i="523"/>
  <c r="B24" i="523"/>
  <c r="A24" i="523"/>
  <c r="D23" i="523"/>
  <c r="B23" i="523"/>
  <c r="A23" i="523"/>
  <c r="E22" i="523"/>
  <c r="H22" i="523" s="1"/>
  <c r="D22" i="523"/>
  <c r="B20" i="523"/>
  <c r="G17" i="523"/>
  <c r="G13" i="523"/>
  <c r="B12" i="523"/>
  <c r="A12" i="523"/>
  <c r="A10" i="523"/>
  <c r="B8" i="523"/>
  <c r="A8" i="523"/>
  <c r="B7" i="523"/>
  <c r="A7" i="523"/>
  <c r="B6" i="523"/>
  <c r="A6" i="523"/>
  <c r="E5" i="523"/>
  <c r="B5" i="523"/>
  <c r="A5" i="523"/>
  <c r="B4" i="523"/>
  <c r="A4" i="523"/>
  <c r="A3" i="523"/>
  <c r="A1" i="523"/>
  <c r="C125" i="527" l="1"/>
  <c r="C116" i="554"/>
  <c r="C116" i="588"/>
  <c r="C116" i="616"/>
  <c r="C116" i="628"/>
  <c r="C116" i="638"/>
  <c r="C116" i="648"/>
  <c r="C116" i="650"/>
  <c r="C116" i="666"/>
  <c r="C116" i="680"/>
  <c r="C116" i="684"/>
  <c r="D20" i="696"/>
  <c r="D19" i="696"/>
  <c r="C124" i="529"/>
  <c r="C125" i="529" s="1"/>
  <c r="D102" i="578"/>
  <c r="E102" i="578" s="1"/>
  <c r="D20" i="578"/>
  <c r="D101" i="578"/>
  <c r="E101" i="578" s="1"/>
  <c r="D103" i="696"/>
  <c r="E103" i="696" s="1"/>
  <c r="C116" i="672"/>
  <c r="D102" i="696"/>
  <c r="E102" i="696" s="1"/>
  <c r="C116" i="668"/>
  <c r="D115" i="668" s="1"/>
  <c r="C116" i="524"/>
  <c r="H29" i="525"/>
  <c r="E29" i="525"/>
  <c r="H27" i="529"/>
  <c r="E27" i="529"/>
  <c r="E29" i="529"/>
  <c r="H29" i="529"/>
  <c r="I22" i="531"/>
  <c r="H22" i="531"/>
  <c r="H27" i="533"/>
  <c r="E27" i="533"/>
  <c r="C116" i="534"/>
  <c r="C116" i="535"/>
  <c r="D115" i="535" s="1"/>
  <c r="I22" i="536"/>
  <c r="H22" i="536"/>
  <c r="E27" i="536"/>
  <c r="H27" i="536"/>
  <c r="H27" i="539"/>
  <c r="E27" i="539"/>
  <c r="H29" i="539"/>
  <c r="E29" i="539"/>
  <c r="H22" i="541"/>
  <c r="I22" i="541"/>
  <c r="H27" i="541"/>
  <c r="E27" i="541"/>
  <c r="I22" i="543"/>
  <c r="H22" i="543"/>
  <c r="E27" i="543"/>
  <c r="H27" i="543"/>
  <c r="C116" i="544"/>
  <c r="E27" i="545"/>
  <c r="H27" i="545"/>
  <c r="H28" i="545"/>
  <c r="E28" i="545"/>
  <c r="I22" i="547"/>
  <c r="H22" i="547"/>
  <c r="H29" i="547"/>
  <c r="E29" i="547"/>
  <c r="I22" i="549"/>
  <c r="H22" i="549"/>
  <c r="I22" i="551"/>
  <c r="H22" i="551"/>
  <c r="I22" i="553"/>
  <c r="H22" i="553"/>
  <c r="H27" i="553"/>
  <c r="E27" i="553"/>
  <c r="H29" i="553"/>
  <c r="E29" i="553"/>
  <c r="I22" i="555"/>
  <c r="H22" i="555"/>
  <c r="H29" i="555"/>
  <c r="E29" i="555"/>
  <c r="I22" i="557"/>
  <c r="H22" i="557"/>
  <c r="H27" i="557"/>
  <c r="E27" i="557"/>
  <c r="E27" i="559"/>
  <c r="H27" i="559"/>
  <c r="I22" i="561"/>
  <c r="H22" i="561"/>
  <c r="H29" i="563"/>
  <c r="E29" i="563"/>
  <c r="I22" i="567"/>
  <c r="H22" i="567"/>
  <c r="H29" i="567"/>
  <c r="E29" i="567"/>
  <c r="H22" i="569"/>
  <c r="I22" i="569"/>
  <c r="I22" i="571"/>
  <c r="H22" i="571"/>
  <c r="H27" i="573"/>
  <c r="E27" i="573"/>
  <c r="E29" i="573"/>
  <c r="H29" i="573"/>
  <c r="I22" i="575"/>
  <c r="H22" i="575"/>
  <c r="H27" i="577"/>
  <c r="E27" i="577"/>
  <c r="E29" i="577"/>
  <c r="H29" i="577"/>
  <c r="I22" i="579"/>
  <c r="H22" i="579"/>
  <c r="H27" i="579"/>
  <c r="E27" i="579"/>
  <c r="E29" i="579"/>
  <c r="H29" i="579"/>
  <c r="I22" i="581"/>
  <c r="H22" i="581"/>
  <c r="I22" i="583"/>
  <c r="H22" i="583"/>
  <c r="H27" i="583"/>
  <c r="E27" i="583"/>
  <c r="H27" i="585"/>
  <c r="E27" i="585"/>
  <c r="H29" i="585"/>
  <c r="E29" i="585"/>
  <c r="H27" i="587"/>
  <c r="E27" i="587"/>
  <c r="H29" i="587"/>
  <c r="E29" i="587"/>
  <c r="I22" i="589"/>
  <c r="H22" i="589"/>
  <c r="I22" i="591"/>
  <c r="H22" i="591"/>
  <c r="H29" i="591"/>
  <c r="E29" i="591"/>
  <c r="H27" i="593"/>
  <c r="E27" i="593"/>
  <c r="H29" i="593"/>
  <c r="E29" i="593"/>
  <c r="I22" i="595"/>
  <c r="H22" i="595"/>
  <c r="H27" i="595"/>
  <c r="E27" i="595"/>
  <c r="I22" i="597"/>
  <c r="H22" i="597"/>
  <c r="H23" i="597"/>
  <c r="E23" i="597"/>
  <c r="I22" i="599"/>
  <c r="H22" i="599"/>
  <c r="I22" i="601"/>
  <c r="H22" i="601"/>
  <c r="H27" i="601"/>
  <c r="E27" i="601"/>
  <c r="H29" i="603"/>
  <c r="E29" i="603"/>
  <c r="I22" i="605"/>
  <c r="H22" i="605"/>
  <c r="H22" i="607"/>
  <c r="I22" i="607"/>
  <c r="H27" i="607"/>
  <c r="E27" i="607"/>
  <c r="I22" i="609"/>
  <c r="H22" i="609"/>
  <c r="H27" i="609"/>
  <c r="E27" i="609"/>
  <c r="I22" i="613"/>
  <c r="H22" i="613"/>
  <c r="E27" i="613"/>
  <c r="H27" i="613"/>
  <c r="I22" i="615"/>
  <c r="H22" i="615"/>
  <c r="I22" i="617"/>
  <c r="H22" i="617"/>
  <c r="H27" i="617"/>
  <c r="E27" i="617"/>
  <c r="E29" i="617"/>
  <c r="H29" i="617"/>
  <c r="I22" i="619"/>
  <c r="H22" i="619"/>
  <c r="H23" i="619"/>
  <c r="E23" i="619"/>
  <c r="I22" i="621"/>
  <c r="H22" i="621"/>
  <c r="I22" i="623"/>
  <c r="H22" i="623"/>
  <c r="H29" i="627"/>
  <c r="E29" i="627"/>
  <c r="I22" i="629"/>
  <c r="H22" i="629"/>
  <c r="C116" i="630"/>
  <c r="D115" i="630" s="1"/>
  <c r="I22" i="631"/>
  <c r="H22" i="631"/>
  <c r="H29" i="631"/>
  <c r="E29" i="631"/>
  <c r="I22" i="633"/>
  <c r="H22" i="633"/>
  <c r="H27" i="633"/>
  <c r="E27" i="633"/>
  <c r="H27" i="635"/>
  <c r="E27" i="635"/>
  <c r="I22" i="637"/>
  <c r="H22" i="637"/>
  <c r="E27" i="637"/>
  <c r="H27" i="637"/>
  <c r="I22" i="639"/>
  <c r="H22" i="639"/>
  <c r="H27" i="639"/>
  <c r="E27" i="639"/>
  <c r="I22" i="641"/>
  <c r="H22" i="641"/>
  <c r="I22" i="643"/>
  <c r="H22" i="643"/>
  <c r="H27" i="643"/>
  <c r="E27" i="643"/>
  <c r="E29" i="643"/>
  <c r="H29" i="643"/>
  <c r="I22" i="645"/>
  <c r="H22" i="645"/>
  <c r="H27" i="645"/>
  <c r="E27" i="645"/>
  <c r="H29" i="645"/>
  <c r="E29" i="645"/>
  <c r="I22" i="647"/>
  <c r="H22" i="647"/>
  <c r="H27" i="647"/>
  <c r="E27" i="647"/>
  <c r="H29" i="647"/>
  <c r="E29" i="647"/>
  <c r="H27" i="649"/>
  <c r="E27" i="649"/>
  <c r="H29" i="649"/>
  <c r="E29" i="649"/>
  <c r="C116" i="652"/>
  <c r="D115" i="652" s="1"/>
  <c r="H27" i="653"/>
  <c r="E27" i="653"/>
  <c r="H29" i="653"/>
  <c r="E29" i="653"/>
  <c r="I22" i="655"/>
  <c r="H22" i="655"/>
  <c r="H29" i="655"/>
  <c r="E29" i="655"/>
  <c r="E27" i="657"/>
  <c r="H27" i="657"/>
  <c r="I22" i="659"/>
  <c r="H22" i="659"/>
  <c r="C116" i="660"/>
  <c r="D115" i="660" s="1"/>
  <c r="H27" i="661"/>
  <c r="E27" i="661"/>
  <c r="H29" i="661"/>
  <c r="E29" i="661"/>
  <c r="E27" i="663"/>
  <c r="H27" i="663"/>
  <c r="C116" i="664"/>
  <c r="H27" i="665"/>
  <c r="E27" i="665"/>
  <c r="H29" i="665"/>
  <c r="E29" i="665"/>
  <c r="H22" i="667"/>
  <c r="I22" i="667"/>
  <c r="H27" i="667"/>
  <c r="E27" i="667"/>
  <c r="I22" i="669"/>
  <c r="H22" i="669"/>
  <c r="I22" i="671"/>
  <c r="H22" i="671"/>
  <c r="H22" i="673"/>
  <c r="I22" i="673"/>
  <c r="H27" i="673"/>
  <c r="E27" i="673"/>
  <c r="C116" i="674"/>
  <c r="D115" i="674" s="1"/>
  <c r="E27" i="675"/>
  <c r="H27" i="675"/>
  <c r="H28" i="675"/>
  <c r="E28" i="675"/>
  <c r="E28" i="677"/>
  <c r="H28" i="677"/>
  <c r="H29" i="677"/>
  <c r="E29" i="677"/>
  <c r="I22" i="679"/>
  <c r="H22" i="679"/>
  <c r="E27" i="679"/>
  <c r="H27" i="679"/>
  <c r="H27" i="681"/>
  <c r="E27" i="681"/>
  <c r="C116" i="682"/>
  <c r="D115" i="682" s="1"/>
  <c r="I22" i="683"/>
  <c r="H22" i="683"/>
  <c r="H27" i="683"/>
  <c r="E27" i="683"/>
  <c r="H29" i="683"/>
  <c r="E29" i="683"/>
  <c r="I22" i="685"/>
  <c r="H22" i="685"/>
  <c r="H22" i="687"/>
  <c r="I22" i="687"/>
  <c r="E27" i="689"/>
  <c r="H27" i="689"/>
  <c r="C116" i="690"/>
  <c r="D115" i="690" s="1"/>
  <c r="H27" i="691"/>
  <c r="E27" i="691"/>
  <c r="I22" i="693"/>
  <c r="H22" i="693"/>
  <c r="H27" i="693"/>
  <c r="E27" i="693"/>
  <c r="H29" i="693"/>
  <c r="E29" i="693"/>
  <c r="I22" i="695"/>
  <c r="H22" i="695"/>
  <c r="H27" i="695"/>
  <c r="E27" i="695"/>
  <c r="H29" i="695"/>
  <c r="E29" i="695"/>
  <c r="I22" i="523"/>
  <c r="E27" i="523"/>
  <c r="I22" i="525"/>
  <c r="H22" i="533"/>
  <c r="H23" i="545"/>
  <c r="E27" i="549"/>
  <c r="H29" i="549"/>
  <c r="E27" i="551"/>
  <c r="H22" i="559"/>
  <c r="I22" i="559"/>
  <c r="E27" i="561"/>
  <c r="H27" i="561"/>
  <c r="E29" i="527"/>
  <c r="E27" i="531"/>
  <c r="E27" i="525"/>
  <c r="E27" i="527"/>
  <c r="H22" i="529"/>
  <c r="H22" i="527"/>
  <c r="H22" i="539"/>
  <c r="I22" i="545"/>
  <c r="E29" i="545"/>
  <c r="E27" i="547"/>
  <c r="H27" i="555"/>
  <c r="E27" i="555"/>
  <c r="H27" i="565"/>
  <c r="H22" i="573"/>
  <c r="H22" i="577"/>
  <c r="C116" i="584"/>
  <c r="I22" i="587"/>
  <c r="H22" i="587"/>
  <c r="E27" i="563"/>
  <c r="E27" i="571"/>
  <c r="E27" i="575"/>
  <c r="H22" i="563"/>
  <c r="H22" i="565"/>
  <c r="E27" i="569"/>
  <c r="C116" i="576"/>
  <c r="E27" i="581"/>
  <c r="E28" i="583"/>
  <c r="H22" i="585"/>
  <c r="E27" i="567"/>
  <c r="E27" i="589"/>
  <c r="C125" i="591"/>
  <c r="H22" i="593"/>
  <c r="C116" i="594"/>
  <c r="E27" i="597"/>
  <c r="E27" i="599"/>
  <c r="E27" i="603"/>
  <c r="E27" i="605"/>
  <c r="E27" i="611"/>
  <c r="E29" i="611"/>
  <c r="E27" i="615"/>
  <c r="E29" i="615"/>
  <c r="E27" i="619"/>
  <c r="E27" i="621"/>
  <c r="H27" i="621"/>
  <c r="C125" i="587"/>
  <c r="C125" i="593"/>
  <c r="C116" i="600"/>
  <c r="C116" i="608"/>
  <c r="D115" i="608" s="1"/>
  <c r="H22" i="611"/>
  <c r="E27" i="591"/>
  <c r="C116" i="598"/>
  <c r="H22" i="603"/>
  <c r="E29" i="613"/>
  <c r="C116" i="620"/>
  <c r="H22" i="625"/>
  <c r="H22" i="627"/>
  <c r="E27" i="631"/>
  <c r="H22" i="635"/>
  <c r="E27" i="625"/>
  <c r="E27" i="623"/>
  <c r="E27" i="629"/>
  <c r="E29" i="637"/>
  <c r="E27" i="627"/>
  <c r="H22" i="651"/>
  <c r="H29" i="641"/>
  <c r="C125" i="643"/>
  <c r="C116" i="644"/>
  <c r="H22" i="649"/>
  <c r="E27" i="651"/>
  <c r="H22" i="653"/>
  <c r="H22" i="657"/>
  <c r="I22" i="657"/>
  <c r="C116" i="640"/>
  <c r="E27" i="641"/>
  <c r="E27" i="659"/>
  <c r="H27" i="659"/>
  <c r="I22" i="663"/>
  <c r="E27" i="669"/>
  <c r="E27" i="671"/>
  <c r="E27" i="655"/>
  <c r="C116" i="658"/>
  <c r="H22" i="665"/>
  <c r="C116" i="670"/>
  <c r="C116" i="654"/>
  <c r="C125" i="655"/>
  <c r="H22" i="661"/>
  <c r="E23" i="675"/>
  <c r="E29" i="675"/>
  <c r="H27" i="685"/>
  <c r="E27" i="687"/>
  <c r="E29" i="687"/>
  <c r="E23" i="677"/>
  <c r="H22" i="681"/>
  <c r="I22" i="689"/>
  <c r="H22" i="689"/>
  <c r="E29" i="679"/>
  <c r="H22" i="691"/>
  <c r="D103" i="694"/>
  <c r="E103" i="694" s="1"/>
  <c r="E29" i="691"/>
  <c r="D20" i="694"/>
  <c r="D84" i="694"/>
  <c r="D102" i="694"/>
  <c r="E102" i="694" s="1"/>
  <c r="D19" i="694"/>
  <c r="D101" i="694"/>
  <c r="E101" i="694" s="1"/>
  <c r="D18" i="694"/>
  <c r="H25" i="615"/>
  <c r="H25" i="655"/>
  <c r="H25" i="683"/>
  <c r="H25" i="553"/>
  <c r="H25" i="577"/>
  <c r="H25" i="627"/>
  <c r="H25" i="643"/>
  <c r="H25" i="647"/>
  <c r="H25" i="665"/>
  <c r="D25" i="679"/>
  <c r="E25" i="679" s="1"/>
  <c r="H25" i="653"/>
  <c r="D25" i="687"/>
  <c r="D25" i="691"/>
  <c r="E25" i="691" s="1"/>
  <c r="H25" i="525"/>
  <c r="E25" i="529"/>
  <c r="H25" i="529"/>
  <c r="H25" i="637"/>
  <c r="C115" i="694"/>
  <c r="C116" i="694" s="1"/>
  <c r="D25" i="661"/>
  <c r="D25" i="675"/>
  <c r="C124" i="683"/>
  <c r="C125" i="683" s="1"/>
  <c r="D25" i="693"/>
  <c r="H25" i="695"/>
  <c r="C115" i="696"/>
  <c r="C116" i="696" s="1"/>
  <c r="D114" i="696" s="1"/>
  <c r="B21" i="695"/>
  <c r="E23" i="695"/>
  <c r="E28" i="695"/>
  <c r="C124" i="695"/>
  <c r="C125" i="695" s="1"/>
  <c r="D84" i="696"/>
  <c r="D14" i="696"/>
  <c r="D15" i="696"/>
  <c r="E15" i="696" s="1"/>
  <c r="C125" i="675"/>
  <c r="H25" i="649"/>
  <c r="H25" i="645"/>
  <c r="D14" i="628"/>
  <c r="D19" i="628"/>
  <c r="D101" i="628"/>
  <c r="E101" i="628" s="1"/>
  <c r="H25" i="621"/>
  <c r="H25" i="613"/>
  <c r="H25" i="611"/>
  <c r="H25" i="593"/>
  <c r="H25" i="591"/>
  <c r="H25" i="587"/>
  <c r="H25" i="585"/>
  <c r="H25" i="579"/>
  <c r="H25" i="573"/>
  <c r="B21" i="693"/>
  <c r="E23" i="693"/>
  <c r="E28" i="693"/>
  <c r="C124" i="693"/>
  <c r="C125" i="693" s="1"/>
  <c r="D14" i="694"/>
  <c r="D15" i="694"/>
  <c r="E15" i="694" s="1"/>
  <c r="H25" i="563"/>
  <c r="C115" i="558"/>
  <c r="C116" i="558" s="1"/>
  <c r="D115" i="558" s="1"/>
  <c r="H25" i="539"/>
  <c r="H25" i="527"/>
  <c r="D115" i="692"/>
  <c r="D114" i="692"/>
  <c r="D113" i="692"/>
  <c r="B21" i="691"/>
  <c r="E23" i="691"/>
  <c r="E28" i="691"/>
  <c r="C124" i="691"/>
  <c r="C125" i="691" s="1"/>
  <c r="D84" i="692"/>
  <c r="D14" i="692"/>
  <c r="D15" i="692"/>
  <c r="E15" i="692" s="1"/>
  <c r="H23" i="689"/>
  <c r="E23" i="689"/>
  <c r="H28" i="689"/>
  <c r="E28" i="689"/>
  <c r="B21" i="689"/>
  <c r="C124" i="689"/>
  <c r="C125" i="689" s="1"/>
  <c r="D25" i="689"/>
  <c r="E29" i="689"/>
  <c r="D18" i="690"/>
  <c r="D19" i="690"/>
  <c r="D20" i="690"/>
  <c r="D84" i="690"/>
  <c r="D113" i="690"/>
  <c r="D114" i="690"/>
  <c r="D14" i="690"/>
  <c r="D15" i="690"/>
  <c r="E15" i="690" s="1"/>
  <c r="D115" i="688"/>
  <c r="D114" i="688"/>
  <c r="D113" i="688"/>
  <c r="B21" i="687"/>
  <c r="E23" i="687"/>
  <c r="E28" i="687"/>
  <c r="C124" i="687"/>
  <c r="C125" i="687" s="1"/>
  <c r="D84" i="688"/>
  <c r="D14" i="688"/>
  <c r="D15" i="688"/>
  <c r="E15" i="688" s="1"/>
  <c r="H28" i="685"/>
  <c r="E28" i="685"/>
  <c r="H23" i="685"/>
  <c r="E23" i="685"/>
  <c r="B21" i="685"/>
  <c r="C124" i="685"/>
  <c r="C125" i="685" s="1"/>
  <c r="C115" i="686"/>
  <c r="C116" i="686" s="1"/>
  <c r="D25" i="685"/>
  <c r="E29" i="685"/>
  <c r="D18" i="686"/>
  <c r="D19" i="686"/>
  <c r="D20" i="686"/>
  <c r="D84" i="686"/>
  <c r="D14" i="686"/>
  <c r="D15" i="686"/>
  <c r="E15" i="686" s="1"/>
  <c r="D124" i="683"/>
  <c r="D115" i="684"/>
  <c r="D114" i="684"/>
  <c r="D113" i="684"/>
  <c r="B21" i="683"/>
  <c r="E23" i="683"/>
  <c r="E28" i="683"/>
  <c r="D84" i="684"/>
  <c r="D14" i="684"/>
  <c r="D15" i="684"/>
  <c r="E15" i="684" s="1"/>
  <c r="B21" i="681"/>
  <c r="E23" i="681"/>
  <c r="E28" i="681"/>
  <c r="C124" i="681"/>
  <c r="C125" i="681" s="1"/>
  <c r="D25" i="681"/>
  <c r="E29" i="681"/>
  <c r="D18" i="682"/>
  <c r="D19" i="682"/>
  <c r="D20" i="682"/>
  <c r="D84" i="682"/>
  <c r="D113" i="682"/>
  <c r="D114" i="682"/>
  <c r="D14" i="682"/>
  <c r="D15" i="682"/>
  <c r="E15" i="682" s="1"/>
  <c r="D115" i="680"/>
  <c r="D114" i="680"/>
  <c r="D113" i="680"/>
  <c r="B21" i="679"/>
  <c r="E23" i="679"/>
  <c r="E28" i="679"/>
  <c r="C124" i="679"/>
  <c r="C125" i="679" s="1"/>
  <c r="D84" i="680"/>
  <c r="D14" i="680"/>
  <c r="D15" i="680"/>
  <c r="E15" i="680" s="1"/>
  <c r="E25" i="677"/>
  <c r="H25" i="677"/>
  <c r="H22" i="677"/>
  <c r="E27" i="677"/>
  <c r="D101" i="678"/>
  <c r="E101" i="678" s="1"/>
  <c r="D102" i="678"/>
  <c r="E102" i="678" s="1"/>
  <c r="D103" i="678"/>
  <c r="E103" i="678" s="1"/>
  <c r="B21" i="677"/>
  <c r="C124" i="677"/>
  <c r="C125" i="677" s="1"/>
  <c r="C115" i="678"/>
  <c r="C116" i="678" s="1"/>
  <c r="D18" i="678"/>
  <c r="D19" i="678"/>
  <c r="D20" i="678"/>
  <c r="D124" i="675"/>
  <c r="D123" i="675"/>
  <c r="D122" i="675"/>
  <c r="C116" i="676"/>
  <c r="H22" i="675"/>
  <c r="D101" i="676"/>
  <c r="E101" i="676" s="1"/>
  <c r="D102" i="676"/>
  <c r="E102" i="676" s="1"/>
  <c r="D103" i="676"/>
  <c r="E103" i="676" s="1"/>
  <c r="B21" i="675"/>
  <c r="D84" i="676"/>
  <c r="D14" i="676"/>
  <c r="D15" i="676"/>
  <c r="E15" i="676" s="1"/>
  <c r="H28" i="673"/>
  <c r="E28" i="673"/>
  <c r="H23" i="673"/>
  <c r="E23" i="673"/>
  <c r="B21" i="673"/>
  <c r="C124" i="673"/>
  <c r="C125" i="673" s="1"/>
  <c r="D25" i="673"/>
  <c r="E29" i="673"/>
  <c r="D18" i="674"/>
  <c r="D19" i="674"/>
  <c r="D20" i="674"/>
  <c r="D84" i="674"/>
  <c r="D113" i="674"/>
  <c r="D114" i="674"/>
  <c r="D14" i="674"/>
  <c r="D15" i="674"/>
  <c r="E15" i="674" s="1"/>
  <c r="H23" i="671"/>
  <c r="E23" i="671"/>
  <c r="D25" i="671"/>
  <c r="C124" i="671"/>
  <c r="C125" i="671" s="1"/>
  <c r="E28" i="671"/>
  <c r="H28" i="671"/>
  <c r="D115" i="672"/>
  <c r="D114" i="672"/>
  <c r="D113" i="672"/>
  <c r="B21" i="671"/>
  <c r="E29" i="671"/>
  <c r="D18" i="672"/>
  <c r="D19" i="672"/>
  <c r="D20" i="672"/>
  <c r="D84" i="672"/>
  <c r="D14" i="672"/>
  <c r="D15" i="672"/>
  <c r="E15" i="672" s="1"/>
  <c r="E28" i="669"/>
  <c r="H28" i="669"/>
  <c r="D115" i="670"/>
  <c r="D114" i="670"/>
  <c r="D113" i="670"/>
  <c r="E23" i="669"/>
  <c r="H23" i="669"/>
  <c r="D25" i="669"/>
  <c r="E29" i="669"/>
  <c r="D18" i="670"/>
  <c r="D19" i="670"/>
  <c r="D20" i="670"/>
  <c r="D84" i="670"/>
  <c r="B21" i="669"/>
  <c r="C124" i="669"/>
  <c r="C125" i="669" s="1"/>
  <c r="D14" i="670"/>
  <c r="D15" i="670"/>
  <c r="E15" i="670" s="1"/>
  <c r="B21" i="667"/>
  <c r="E23" i="667"/>
  <c r="E28" i="667"/>
  <c r="C124" i="667"/>
  <c r="C125" i="667" s="1"/>
  <c r="D25" i="667"/>
  <c r="E29" i="667"/>
  <c r="D18" i="668"/>
  <c r="D19" i="668"/>
  <c r="D20" i="668"/>
  <c r="D84" i="668"/>
  <c r="D113" i="668"/>
  <c r="D114" i="668"/>
  <c r="D14" i="668"/>
  <c r="D15" i="668"/>
  <c r="E15" i="668" s="1"/>
  <c r="H23" i="665"/>
  <c r="E23" i="665"/>
  <c r="H28" i="665"/>
  <c r="E28" i="665"/>
  <c r="D115" i="666"/>
  <c r="D114" i="666"/>
  <c r="D113" i="666"/>
  <c r="B21" i="665"/>
  <c r="C124" i="665"/>
  <c r="C125" i="665" s="1"/>
  <c r="D14" i="666"/>
  <c r="D15" i="666"/>
  <c r="E15" i="666" s="1"/>
  <c r="E23" i="663"/>
  <c r="H23" i="663"/>
  <c r="E28" i="663"/>
  <c r="H28" i="663"/>
  <c r="D115" i="664"/>
  <c r="D114" i="664"/>
  <c r="D113" i="664"/>
  <c r="C124" i="663"/>
  <c r="C125" i="663" s="1"/>
  <c r="B21" i="663"/>
  <c r="D25" i="663"/>
  <c r="E29" i="663"/>
  <c r="D18" i="664"/>
  <c r="D19" i="664"/>
  <c r="D20" i="664"/>
  <c r="D84" i="664"/>
  <c r="D14" i="664"/>
  <c r="D15" i="664"/>
  <c r="E15" i="664" s="1"/>
  <c r="D124" i="661"/>
  <c r="D123" i="661"/>
  <c r="D122" i="661"/>
  <c r="H23" i="661"/>
  <c r="E23" i="661"/>
  <c r="H28" i="661"/>
  <c r="E28" i="661"/>
  <c r="B21" i="661"/>
  <c r="C115" i="662"/>
  <c r="C116" i="662" s="1"/>
  <c r="D84" i="662"/>
  <c r="D14" i="662"/>
  <c r="D15" i="662"/>
  <c r="E15" i="662" s="1"/>
  <c r="E23" i="659"/>
  <c r="H23" i="659"/>
  <c r="E28" i="659"/>
  <c r="H28" i="659"/>
  <c r="D25" i="659"/>
  <c r="E29" i="659"/>
  <c r="D18" i="660"/>
  <c r="D19" i="660"/>
  <c r="D20" i="660"/>
  <c r="D84" i="660"/>
  <c r="D113" i="660"/>
  <c r="D114" i="660"/>
  <c r="B21" i="659"/>
  <c r="C124" i="659"/>
  <c r="C125" i="659" s="1"/>
  <c r="D14" i="660"/>
  <c r="D15" i="660"/>
  <c r="E15" i="660" s="1"/>
  <c r="H23" i="657"/>
  <c r="E23" i="657"/>
  <c r="D115" i="658"/>
  <c r="D114" i="658"/>
  <c r="D113" i="658"/>
  <c r="B21" i="657"/>
  <c r="D25" i="657"/>
  <c r="C124" i="657"/>
  <c r="C125" i="657" s="1"/>
  <c r="H28" i="657"/>
  <c r="E28" i="657"/>
  <c r="E29" i="657"/>
  <c r="D18" i="658"/>
  <c r="D19" i="658"/>
  <c r="D20" i="658"/>
  <c r="D84" i="658"/>
  <c r="D14" i="658"/>
  <c r="D15" i="658"/>
  <c r="E15" i="658" s="1"/>
  <c r="D124" i="655"/>
  <c r="D123" i="655"/>
  <c r="D122" i="655"/>
  <c r="B21" i="655"/>
  <c r="E23" i="655"/>
  <c r="E28" i="655"/>
  <c r="C115" i="656"/>
  <c r="C116" i="656" s="1"/>
  <c r="D124" i="653"/>
  <c r="D123" i="653"/>
  <c r="D122" i="653"/>
  <c r="D115" i="654"/>
  <c r="D114" i="654"/>
  <c r="D113" i="654"/>
  <c r="B21" i="653"/>
  <c r="E23" i="653"/>
  <c r="E28" i="653"/>
  <c r="D84" i="654"/>
  <c r="D14" i="654"/>
  <c r="D15" i="654"/>
  <c r="E15" i="654" s="1"/>
  <c r="H23" i="651"/>
  <c r="E23" i="651"/>
  <c r="H28" i="651"/>
  <c r="E28" i="651"/>
  <c r="B21" i="651"/>
  <c r="C124" i="651"/>
  <c r="C125" i="651" s="1"/>
  <c r="D25" i="651"/>
  <c r="E29" i="651"/>
  <c r="D18" i="652"/>
  <c r="D19" i="652"/>
  <c r="D20" i="652"/>
  <c r="D84" i="652"/>
  <c r="D113" i="652"/>
  <c r="D114" i="652"/>
  <c r="D14" i="652"/>
  <c r="D15" i="652"/>
  <c r="E15" i="652" s="1"/>
  <c r="H23" i="649"/>
  <c r="E23" i="649"/>
  <c r="H28" i="649"/>
  <c r="E28" i="649"/>
  <c r="D115" i="650"/>
  <c r="D114" i="650"/>
  <c r="D113" i="650"/>
  <c r="B21" i="649"/>
  <c r="C124" i="649"/>
  <c r="C125" i="649" s="1"/>
  <c r="D84" i="650"/>
  <c r="D14" i="650"/>
  <c r="D15" i="650"/>
  <c r="E15" i="650" s="1"/>
  <c r="D115" i="648"/>
  <c r="D114" i="648"/>
  <c r="D113" i="648"/>
  <c r="B21" i="647"/>
  <c r="E23" i="647"/>
  <c r="E28" i="647"/>
  <c r="C124" i="647"/>
  <c r="C125" i="647" s="1"/>
  <c r="D84" i="648"/>
  <c r="D14" i="648"/>
  <c r="D15" i="648"/>
  <c r="E15" i="648" s="1"/>
  <c r="H28" i="645"/>
  <c r="E28" i="645"/>
  <c r="H23" i="645"/>
  <c r="E23" i="645"/>
  <c r="B21" i="645"/>
  <c r="C124" i="645"/>
  <c r="C125" i="645" s="1"/>
  <c r="C115" i="646"/>
  <c r="C116" i="646" s="1"/>
  <c r="D18" i="646"/>
  <c r="D19" i="646"/>
  <c r="D20" i="646"/>
  <c r="D84" i="646"/>
  <c r="D14" i="646"/>
  <c r="D15" i="646"/>
  <c r="E15" i="646" s="1"/>
  <c r="D124" i="643"/>
  <c r="D123" i="643"/>
  <c r="D122" i="643"/>
  <c r="D115" i="644"/>
  <c r="D114" i="644"/>
  <c r="D113" i="644"/>
  <c r="B21" i="643"/>
  <c r="E23" i="643"/>
  <c r="E28" i="643"/>
  <c r="E25" i="641"/>
  <c r="H25" i="641"/>
  <c r="B21" i="641"/>
  <c r="E23" i="641"/>
  <c r="E28" i="641"/>
  <c r="C124" i="641"/>
  <c r="C125" i="641" s="1"/>
  <c r="C115" i="642"/>
  <c r="C116" i="642" s="1"/>
  <c r="D18" i="642"/>
  <c r="D19" i="642"/>
  <c r="D20" i="642"/>
  <c r="D25" i="639"/>
  <c r="B21" i="639"/>
  <c r="C124" i="639"/>
  <c r="C125" i="639" s="1"/>
  <c r="H28" i="639"/>
  <c r="E28" i="639"/>
  <c r="D115" i="640"/>
  <c r="D114" i="640"/>
  <c r="D113" i="640"/>
  <c r="H23" i="639"/>
  <c r="E23" i="639"/>
  <c r="E29" i="639"/>
  <c r="D18" i="640"/>
  <c r="D19" i="640"/>
  <c r="D20" i="640"/>
  <c r="D84" i="640"/>
  <c r="D14" i="640"/>
  <c r="D15" i="640"/>
  <c r="E15" i="640" s="1"/>
  <c r="D115" i="638"/>
  <c r="D114" i="638"/>
  <c r="D113" i="638"/>
  <c r="B21" i="637"/>
  <c r="E23" i="637"/>
  <c r="E28" i="637"/>
  <c r="C124" i="637"/>
  <c r="C125" i="637" s="1"/>
  <c r="D84" i="638"/>
  <c r="D14" i="638"/>
  <c r="D15" i="638"/>
  <c r="E15" i="638" s="1"/>
  <c r="H23" i="635"/>
  <c r="E23" i="635"/>
  <c r="H28" i="635"/>
  <c r="E28" i="635"/>
  <c r="B21" i="635"/>
  <c r="C124" i="635"/>
  <c r="C125" i="635" s="1"/>
  <c r="C115" i="636"/>
  <c r="C116" i="636" s="1"/>
  <c r="D25" i="635"/>
  <c r="E29" i="635"/>
  <c r="D18" i="636"/>
  <c r="D19" i="636"/>
  <c r="D20" i="636"/>
  <c r="D84" i="636"/>
  <c r="D14" i="636"/>
  <c r="D15" i="636"/>
  <c r="E15" i="636" s="1"/>
  <c r="B21" i="633"/>
  <c r="E23" i="633"/>
  <c r="E28" i="633"/>
  <c r="C124" i="633"/>
  <c r="C125" i="633" s="1"/>
  <c r="C115" i="634"/>
  <c r="C116" i="634" s="1"/>
  <c r="D25" i="633"/>
  <c r="E29" i="633"/>
  <c r="D84" i="634"/>
  <c r="D14" i="634"/>
  <c r="D15" i="634"/>
  <c r="E15" i="634" s="1"/>
  <c r="H28" i="631"/>
  <c r="E28" i="631"/>
  <c r="H23" i="631"/>
  <c r="E23" i="631"/>
  <c r="H25" i="631"/>
  <c r="B21" i="631"/>
  <c r="C124" i="631"/>
  <c r="C125" i="631" s="1"/>
  <c r="C115" i="632"/>
  <c r="C116" i="632" s="1"/>
  <c r="D18" i="632"/>
  <c r="D19" i="632"/>
  <c r="D20" i="632"/>
  <c r="D84" i="632"/>
  <c r="D14" i="632"/>
  <c r="D15" i="632"/>
  <c r="E15" i="632" s="1"/>
  <c r="H23" i="629"/>
  <c r="E23" i="629"/>
  <c r="H28" i="629"/>
  <c r="E28" i="629"/>
  <c r="B21" i="629"/>
  <c r="C124" i="629"/>
  <c r="C125" i="629" s="1"/>
  <c r="D25" i="629"/>
  <c r="E29" i="629"/>
  <c r="D18" i="630"/>
  <c r="D19" i="630"/>
  <c r="D20" i="630"/>
  <c r="D84" i="630"/>
  <c r="D113" i="630"/>
  <c r="D114" i="630"/>
  <c r="D14" i="630"/>
  <c r="D15" i="630"/>
  <c r="E15" i="630" s="1"/>
  <c r="D124" i="627"/>
  <c r="D123" i="627"/>
  <c r="D122" i="627"/>
  <c r="D115" i="628"/>
  <c r="D114" i="628"/>
  <c r="D113" i="628"/>
  <c r="B21" i="627"/>
  <c r="E23" i="627"/>
  <c r="E28" i="627"/>
  <c r="D15" i="628"/>
  <c r="E15" i="628" s="1"/>
  <c r="B21" i="625"/>
  <c r="E23" i="625"/>
  <c r="E28" i="625"/>
  <c r="C124" i="625"/>
  <c r="C125" i="625" s="1"/>
  <c r="C115" i="626"/>
  <c r="C116" i="626" s="1"/>
  <c r="D25" i="625"/>
  <c r="E29" i="625"/>
  <c r="D18" i="626"/>
  <c r="D19" i="626"/>
  <c r="D20" i="626"/>
  <c r="D84" i="626"/>
  <c r="D14" i="626"/>
  <c r="D15" i="626"/>
  <c r="E15" i="626" s="1"/>
  <c r="B21" i="623"/>
  <c r="E23" i="623"/>
  <c r="E28" i="623"/>
  <c r="C124" i="623"/>
  <c r="C125" i="623" s="1"/>
  <c r="C115" i="624"/>
  <c r="C116" i="624" s="1"/>
  <c r="D25" i="623"/>
  <c r="E29" i="623"/>
  <c r="D18" i="624"/>
  <c r="D19" i="624"/>
  <c r="D20" i="624"/>
  <c r="D84" i="624"/>
  <c r="D14" i="624"/>
  <c r="D15" i="624"/>
  <c r="E15" i="624" s="1"/>
  <c r="H28" i="621"/>
  <c r="E28" i="621"/>
  <c r="H23" i="621"/>
  <c r="E23" i="621"/>
  <c r="B21" i="621"/>
  <c r="C124" i="621"/>
  <c r="C125" i="621" s="1"/>
  <c r="C115" i="622"/>
  <c r="C116" i="622" s="1"/>
  <c r="E29" i="621"/>
  <c r="D18" i="622"/>
  <c r="D19" i="622"/>
  <c r="D20" i="622"/>
  <c r="D84" i="622"/>
  <c r="D14" i="622"/>
  <c r="D15" i="622"/>
  <c r="E15" i="622" s="1"/>
  <c r="D25" i="619"/>
  <c r="C124" i="619"/>
  <c r="C125" i="619" s="1"/>
  <c r="B21" i="619"/>
  <c r="D115" i="620"/>
  <c r="D114" i="620"/>
  <c r="D113" i="620"/>
  <c r="E28" i="619"/>
  <c r="E29" i="619"/>
  <c r="D18" i="620"/>
  <c r="D19" i="620"/>
  <c r="D20" i="620"/>
  <c r="D84" i="620"/>
  <c r="D14" i="620"/>
  <c r="D15" i="620"/>
  <c r="E15" i="620" s="1"/>
  <c r="E25" i="617"/>
  <c r="H25" i="617"/>
  <c r="B21" i="617"/>
  <c r="E23" i="617"/>
  <c r="E28" i="617"/>
  <c r="C124" i="617"/>
  <c r="C125" i="617" s="1"/>
  <c r="C115" i="618"/>
  <c r="C116" i="618" s="1"/>
  <c r="D18" i="618"/>
  <c r="D19" i="618"/>
  <c r="D20" i="618"/>
  <c r="D84" i="618"/>
  <c r="D14" i="618"/>
  <c r="D15" i="618"/>
  <c r="E15" i="618" s="1"/>
  <c r="H23" i="615"/>
  <c r="E23" i="615"/>
  <c r="H28" i="615"/>
  <c r="E28" i="615"/>
  <c r="D115" i="616"/>
  <c r="D114" i="616"/>
  <c r="D113" i="616"/>
  <c r="B21" i="615"/>
  <c r="C124" i="615"/>
  <c r="C125" i="615" s="1"/>
  <c r="D84" i="616"/>
  <c r="D14" i="616"/>
  <c r="D15" i="616"/>
  <c r="E15" i="616" s="1"/>
  <c r="H28" i="613"/>
  <c r="E28" i="613"/>
  <c r="H23" i="613"/>
  <c r="E23" i="613"/>
  <c r="B21" i="613"/>
  <c r="C124" i="613"/>
  <c r="C125" i="613" s="1"/>
  <c r="C115" i="614"/>
  <c r="C116" i="614" s="1"/>
  <c r="D18" i="614"/>
  <c r="D19" i="614"/>
  <c r="D20" i="614"/>
  <c r="D84" i="614"/>
  <c r="D14" i="614"/>
  <c r="D15" i="614"/>
  <c r="E15" i="614" s="1"/>
  <c r="H23" i="611"/>
  <c r="E23" i="611"/>
  <c r="H28" i="611"/>
  <c r="E28" i="611"/>
  <c r="D115" i="612"/>
  <c r="D114" i="612"/>
  <c r="D113" i="612"/>
  <c r="B21" i="611"/>
  <c r="C124" i="611"/>
  <c r="C125" i="611" s="1"/>
  <c r="D84" i="612"/>
  <c r="D14" i="612"/>
  <c r="D15" i="612"/>
  <c r="E15" i="612" s="1"/>
  <c r="H28" i="609"/>
  <c r="E28" i="609"/>
  <c r="H23" i="609"/>
  <c r="E23" i="609"/>
  <c r="B21" i="609"/>
  <c r="C124" i="609"/>
  <c r="C125" i="609" s="1"/>
  <c r="C115" i="610"/>
  <c r="C116" i="610" s="1"/>
  <c r="D25" i="609"/>
  <c r="E29" i="609"/>
  <c r="D18" i="610"/>
  <c r="D19" i="610"/>
  <c r="D20" i="610"/>
  <c r="D84" i="610"/>
  <c r="D14" i="610"/>
  <c r="D15" i="610"/>
  <c r="E15" i="610" s="1"/>
  <c r="H23" i="607"/>
  <c r="E23" i="607"/>
  <c r="E28" i="607"/>
  <c r="H28" i="607"/>
  <c r="B21" i="607"/>
  <c r="D25" i="607"/>
  <c r="E29" i="607"/>
  <c r="D18" i="608"/>
  <c r="D19" i="608"/>
  <c r="D20" i="608"/>
  <c r="D84" i="608"/>
  <c r="D113" i="608"/>
  <c r="D114" i="608"/>
  <c r="C124" i="607"/>
  <c r="C125" i="607" s="1"/>
  <c r="D14" i="608"/>
  <c r="D15" i="608"/>
  <c r="E15" i="608" s="1"/>
  <c r="B21" i="605"/>
  <c r="E23" i="605"/>
  <c r="E28" i="605"/>
  <c r="C124" i="605"/>
  <c r="C125" i="605" s="1"/>
  <c r="C115" i="606"/>
  <c r="C116" i="606" s="1"/>
  <c r="D25" i="605"/>
  <c r="E29" i="605"/>
  <c r="D18" i="606"/>
  <c r="D19" i="606"/>
  <c r="D20" i="606"/>
  <c r="D84" i="606"/>
  <c r="D14" i="606"/>
  <c r="D15" i="606"/>
  <c r="E15" i="606" s="1"/>
  <c r="E25" i="603"/>
  <c r="H25" i="603"/>
  <c r="B21" i="603"/>
  <c r="E23" i="603"/>
  <c r="E28" i="603"/>
  <c r="C124" i="603"/>
  <c r="C125" i="603" s="1"/>
  <c r="C115" i="604"/>
  <c r="C116" i="604" s="1"/>
  <c r="D18" i="604"/>
  <c r="D19" i="604"/>
  <c r="D20" i="604"/>
  <c r="D84" i="604"/>
  <c r="D14" i="604"/>
  <c r="D15" i="604"/>
  <c r="E15" i="604" s="1"/>
  <c r="H28" i="601"/>
  <c r="E28" i="601"/>
  <c r="H23" i="601"/>
  <c r="E23" i="601"/>
  <c r="B21" i="601"/>
  <c r="C124" i="601"/>
  <c r="C125" i="601" s="1"/>
  <c r="C115" i="602"/>
  <c r="C116" i="602" s="1"/>
  <c r="D25" i="601"/>
  <c r="E29" i="601"/>
  <c r="D18" i="602"/>
  <c r="D19" i="602"/>
  <c r="D20" i="602"/>
  <c r="D84" i="602"/>
  <c r="D14" i="602"/>
  <c r="D15" i="602"/>
  <c r="E15" i="602" s="1"/>
  <c r="C124" i="599"/>
  <c r="C125" i="599" s="1"/>
  <c r="D25" i="599"/>
  <c r="B21" i="599"/>
  <c r="H28" i="599"/>
  <c r="E28" i="599"/>
  <c r="D115" i="600"/>
  <c r="D114" i="600"/>
  <c r="D113" i="600"/>
  <c r="H23" i="599"/>
  <c r="E23" i="599"/>
  <c r="E29" i="599"/>
  <c r="D18" i="600"/>
  <c r="D19" i="600"/>
  <c r="D20" i="600"/>
  <c r="D84" i="600"/>
  <c r="D14" i="600"/>
  <c r="D15" i="600"/>
  <c r="E15" i="600" s="1"/>
  <c r="H29" i="597"/>
  <c r="E29" i="597"/>
  <c r="D115" i="598"/>
  <c r="D114" i="598"/>
  <c r="D113" i="598"/>
  <c r="D25" i="597"/>
  <c r="C124" i="597"/>
  <c r="C125" i="597" s="1"/>
  <c r="E28" i="597"/>
  <c r="D18" i="598"/>
  <c r="D19" i="598"/>
  <c r="D20" i="598"/>
  <c r="D84" i="598"/>
  <c r="D14" i="598"/>
  <c r="D15" i="598"/>
  <c r="E15" i="598" s="1"/>
  <c r="B21" i="595"/>
  <c r="E23" i="595"/>
  <c r="E28" i="595"/>
  <c r="C124" i="595"/>
  <c r="C125" i="595" s="1"/>
  <c r="C115" i="596"/>
  <c r="C116" i="596" s="1"/>
  <c r="D25" i="595"/>
  <c r="E29" i="595"/>
  <c r="D18" i="596"/>
  <c r="D19" i="596"/>
  <c r="D20" i="596"/>
  <c r="D84" i="596"/>
  <c r="D14" i="596"/>
  <c r="D15" i="596"/>
  <c r="E15" i="596" s="1"/>
  <c r="D124" i="593"/>
  <c r="D123" i="593"/>
  <c r="D122" i="593"/>
  <c r="D115" i="594"/>
  <c r="D114" i="594"/>
  <c r="D113" i="594"/>
  <c r="B21" i="593"/>
  <c r="E23" i="593"/>
  <c r="E28" i="593"/>
  <c r="D84" i="594"/>
  <c r="D14" i="594"/>
  <c r="D15" i="594"/>
  <c r="E15" i="594" s="1"/>
  <c r="D124" i="591"/>
  <c r="D123" i="591"/>
  <c r="D122" i="591"/>
  <c r="B21" i="591"/>
  <c r="E23" i="591"/>
  <c r="E28" i="591"/>
  <c r="C115" i="592"/>
  <c r="C116" i="592" s="1"/>
  <c r="D84" i="592"/>
  <c r="D14" i="592"/>
  <c r="D15" i="592"/>
  <c r="E15" i="592" s="1"/>
  <c r="H28" i="589"/>
  <c r="E28" i="589"/>
  <c r="H23" i="589"/>
  <c r="E23" i="589"/>
  <c r="B21" i="589"/>
  <c r="C124" i="589"/>
  <c r="C125" i="589" s="1"/>
  <c r="C115" i="590"/>
  <c r="C116" i="590" s="1"/>
  <c r="D25" i="589"/>
  <c r="E29" i="589"/>
  <c r="D18" i="590"/>
  <c r="D19" i="590"/>
  <c r="D20" i="590"/>
  <c r="D84" i="590"/>
  <c r="D14" i="590"/>
  <c r="D15" i="590"/>
  <c r="E15" i="590" s="1"/>
  <c r="D124" i="587"/>
  <c r="D123" i="587"/>
  <c r="D122" i="587"/>
  <c r="H23" i="587"/>
  <c r="E23" i="587"/>
  <c r="H28" i="587"/>
  <c r="E28" i="587"/>
  <c r="D115" i="588"/>
  <c r="D114" i="588"/>
  <c r="D113" i="588"/>
  <c r="B21" i="587"/>
  <c r="D14" i="588"/>
  <c r="D15" i="588"/>
  <c r="E15" i="588" s="1"/>
  <c r="D124" i="585"/>
  <c r="D123" i="585"/>
  <c r="D122" i="585"/>
  <c r="D115" i="586"/>
  <c r="D114" i="586"/>
  <c r="D113" i="586"/>
  <c r="B21" i="585"/>
  <c r="E23" i="585"/>
  <c r="E28" i="585"/>
  <c r="D84" i="586"/>
  <c r="D14" i="586"/>
  <c r="D15" i="586"/>
  <c r="E15" i="586" s="1"/>
  <c r="E23" i="583"/>
  <c r="D25" i="583"/>
  <c r="C124" i="583"/>
  <c r="C125" i="583" s="1"/>
  <c r="D115" i="584"/>
  <c r="D114" i="584"/>
  <c r="D113" i="584"/>
  <c r="B21" i="583"/>
  <c r="H29" i="583"/>
  <c r="E29" i="583"/>
  <c r="D18" i="584"/>
  <c r="D19" i="584"/>
  <c r="D20" i="584"/>
  <c r="D84" i="584"/>
  <c r="D14" i="584"/>
  <c r="D15" i="584"/>
  <c r="E15" i="584" s="1"/>
  <c r="H23" i="581"/>
  <c r="E23" i="581"/>
  <c r="H28" i="581"/>
  <c r="E28" i="581"/>
  <c r="B21" i="581"/>
  <c r="C124" i="581"/>
  <c r="C125" i="581" s="1"/>
  <c r="C115" i="582"/>
  <c r="C116" i="582" s="1"/>
  <c r="D25" i="581"/>
  <c r="E29" i="581"/>
  <c r="D18" i="582"/>
  <c r="D19" i="582"/>
  <c r="D20" i="582"/>
  <c r="D84" i="582"/>
  <c r="D14" i="582"/>
  <c r="D15" i="582"/>
  <c r="E15" i="582" s="1"/>
  <c r="H23" i="579"/>
  <c r="E23" i="579"/>
  <c r="H28" i="579"/>
  <c r="E28" i="579"/>
  <c r="B21" i="579"/>
  <c r="C124" i="579"/>
  <c r="C125" i="579" s="1"/>
  <c r="C115" i="580"/>
  <c r="C116" i="580" s="1"/>
  <c r="D18" i="580"/>
  <c r="D19" i="580"/>
  <c r="D20" i="580"/>
  <c r="D84" i="580"/>
  <c r="D14" i="580"/>
  <c r="D15" i="580"/>
  <c r="E15" i="580" s="1"/>
  <c r="D124" i="577"/>
  <c r="D123" i="577"/>
  <c r="D122" i="577"/>
  <c r="D115" i="578"/>
  <c r="D114" i="578"/>
  <c r="D113" i="578"/>
  <c r="B21" i="577"/>
  <c r="E23" i="577"/>
  <c r="E28" i="577"/>
  <c r="D84" i="578"/>
  <c r="D14" i="578"/>
  <c r="D15" i="578"/>
  <c r="E15" i="578" s="1"/>
  <c r="E28" i="575"/>
  <c r="E23" i="575"/>
  <c r="D115" i="576"/>
  <c r="D114" i="576"/>
  <c r="D113" i="576"/>
  <c r="H29" i="575"/>
  <c r="E29" i="575"/>
  <c r="D25" i="575"/>
  <c r="C124" i="575"/>
  <c r="C125" i="575" s="1"/>
  <c r="D18" i="576"/>
  <c r="D19" i="576"/>
  <c r="D20" i="576"/>
  <c r="D84" i="576"/>
  <c r="D14" i="576"/>
  <c r="D15" i="576"/>
  <c r="E15" i="576" s="1"/>
  <c r="H23" i="573"/>
  <c r="E23" i="573"/>
  <c r="H28" i="573"/>
  <c r="E28" i="573"/>
  <c r="B21" i="573"/>
  <c r="C124" i="573"/>
  <c r="C125" i="573" s="1"/>
  <c r="C115" i="574"/>
  <c r="C116" i="574" s="1"/>
  <c r="D18" i="574"/>
  <c r="D19" i="574"/>
  <c r="D20" i="574"/>
  <c r="H23" i="571"/>
  <c r="E23" i="571"/>
  <c r="H28" i="571"/>
  <c r="E28" i="571"/>
  <c r="B21" i="571"/>
  <c r="C124" i="571"/>
  <c r="C125" i="571" s="1"/>
  <c r="C115" i="572"/>
  <c r="C116" i="572" s="1"/>
  <c r="D25" i="571"/>
  <c r="E29" i="571"/>
  <c r="D18" i="572"/>
  <c r="D19" i="572"/>
  <c r="D20" i="572"/>
  <c r="D84" i="572"/>
  <c r="D14" i="572"/>
  <c r="D15" i="572"/>
  <c r="E15" i="572" s="1"/>
  <c r="H23" i="569"/>
  <c r="E23" i="569"/>
  <c r="H28" i="569"/>
  <c r="E28" i="569"/>
  <c r="B21" i="569"/>
  <c r="C124" i="569"/>
  <c r="C125" i="569" s="1"/>
  <c r="C115" i="570"/>
  <c r="C116" i="570" s="1"/>
  <c r="D25" i="569"/>
  <c r="E29" i="569"/>
  <c r="D18" i="570"/>
  <c r="D19" i="570"/>
  <c r="D20" i="570"/>
  <c r="D84" i="570"/>
  <c r="D14" i="570"/>
  <c r="D15" i="570"/>
  <c r="E15" i="570" s="1"/>
  <c r="E25" i="567"/>
  <c r="H25" i="567"/>
  <c r="B21" i="567"/>
  <c r="E23" i="567"/>
  <c r="E28" i="567"/>
  <c r="C124" i="567"/>
  <c r="C125" i="567" s="1"/>
  <c r="C115" i="568"/>
  <c r="C116" i="568" s="1"/>
  <c r="D18" i="568"/>
  <c r="D19" i="568"/>
  <c r="D20" i="568"/>
  <c r="D84" i="568"/>
  <c r="D14" i="568"/>
  <c r="D15" i="568"/>
  <c r="E15" i="568" s="1"/>
  <c r="D101" i="566"/>
  <c r="E101" i="566" s="1"/>
  <c r="D102" i="566"/>
  <c r="E102" i="566" s="1"/>
  <c r="D103" i="566"/>
  <c r="E103" i="566" s="1"/>
  <c r="B21" i="565"/>
  <c r="E23" i="565"/>
  <c r="E28" i="565"/>
  <c r="C124" i="565"/>
  <c r="C125" i="565" s="1"/>
  <c r="C115" i="566"/>
  <c r="C116" i="566" s="1"/>
  <c r="D25" i="565"/>
  <c r="E29" i="565"/>
  <c r="D18" i="566"/>
  <c r="D19" i="566"/>
  <c r="D20" i="566"/>
  <c r="D84" i="566"/>
  <c r="D14" i="566"/>
  <c r="D15" i="566"/>
  <c r="E15" i="566" s="1"/>
  <c r="D124" i="563"/>
  <c r="D123" i="563"/>
  <c r="D122" i="563"/>
  <c r="H23" i="563"/>
  <c r="E23" i="563"/>
  <c r="H28" i="563"/>
  <c r="E28" i="563"/>
  <c r="B21" i="563"/>
  <c r="C115" i="564"/>
  <c r="C116" i="564" s="1"/>
  <c r="D84" i="564"/>
  <c r="D14" i="564"/>
  <c r="D15" i="564"/>
  <c r="E15" i="564" s="1"/>
  <c r="B21" i="561"/>
  <c r="E23" i="561"/>
  <c r="E28" i="561"/>
  <c r="C124" i="561"/>
  <c r="C125" i="561" s="1"/>
  <c r="C115" i="562"/>
  <c r="C116" i="562" s="1"/>
  <c r="D25" i="561"/>
  <c r="E29" i="561"/>
  <c r="D18" i="562"/>
  <c r="D19" i="562"/>
  <c r="D20" i="562"/>
  <c r="D84" i="562"/>
  <c r="D14" i="562"/>
  <c r="D15" i="562"/>
  <c r="E15" i="562" s="1"/>
  <c r="B21" i="559"/>
  <c r="E23" i="559"/>
  <c r="E28" i="559"/>
  <c r="C124" i="559"/>
  <c r="C125" i="559" s="1"/>
  <c r="C115" i="560"/>
  <c r="C116" i="560" s="1"/>
  <c r="D25" i="559"/>
  <c r="E29" i="559"/>
  <c r="D18" i="560"/>
  <c r="D19" i="560"/>
  <c r="D20" i="560"/>
  <c r="D84" i="560"/>
  <c r="D14" i="560"/>
  <c r="D15" i="560"/>
  <c r="E15" i="560" s="1"/>
  <c r="H28" i="557"/>
  <c r="E28" i="557"/>
  <c r="E23" i="557"/>
  <c r="H23" i="557"/>
  <c r="B21" i="557"/>
  <c r="C124" i="557"/>
  <c r="C125" i="557" s="1"/>
  <c r="D25" i="557"/>
  <c r="E29" i="557"/>
  <c r="D18" i="558"/>
  <c r="D19" i="558"/>
  <c r="D20" i="558"/>
  <c r="D84" i="558"/>
  <c r="D113" i="558"/>
  <c r="D114" i="558"/>
  <c r="D14" i="558"/>
  <c r="D15" i="558"/>
  <c r="E15" i="558" s="1"/>
  <c r="E25" i="555"/>
  <c r="H25" i="555"/>
  <c r="B21" i="555"/>
  <c r="E23" i="555"/>
  <c r="E28" i="555"/>
  <c r="C124" i="555"/>
  <c r="C125" i="555" s="1"/>
  <c r="C115" i="556"/>
  <c r="C116" i="556" s="1"/>
  <c r="D18" i="556"/>
  <c r="D19" i="556"/>
  <c r="D20" i="556"/>
  <c r="D115" i="554"/>
  <c r="D114" i="554"/>
  <c r="D113" i="554"/>
  <c r="B21" i="553"/>
  <c r="E23" i="553"/>
  <c r="E28" i="553"/>
  <c r="C124" i="553"/>
  <c r="C125" i="553" s="1"/>
  <c r="D84" i="554"/>
  <c r="D14" i="554"/>
  <c r="D15" i="554"/>
  <c r="E15" i="554" s="1"/>
  <c r="H23" i="551"/>
  <c r="E23" i="551"/>
  <c r="H28" i="551"/>
  <c r="E28" i="551"/>
  <c r="B21" i="551"/>
  <c r="C124" i="551"/>
  <c r="C125" i="551" s="1"/>
  <c r="C115" i="552"/>
  <c r="C116" i="552" s="1"/>
  <c r="D25" i="551"/>
  <c r="E29" i="551"/>
  <c r="D18" i="552"/>
  <c r="D19" i="552"/>
  <c r="D20" i="552"/>
  <c r="D84" i="552"/>
  <c r="D14" i="552"/>
  <c r="D15" i="552"/>
  <c r="E15" i="552" s="1"/>
  <c r="H28" i="549"/>
  <c r="E28" i="549"/>
  <c r="H23" i="549"/>
  <c r="E23" i="549"/>
  <c r="H25" i="549"/>
  <c r="B21" i="549"/>
  <c r="C124" i="549"/>
  <c r="C125" i="549" s="1"/>
  <c r="C115" i="550"/>
  <c r="C116" i="550" s="1"/>
  <c r="D18" i="550"/>
  <c r="D19" i="550"/>
  <c r="D20" i="550"/>
  <c r="D84" i="550"/>
  <c r="D14" i="550"/>
  <c r="D15" i="550"/>
  <c r="E15" i="550" s="1"/>
  <c r="E25" i="547"/>
  <c r="H25" i="547"/>
  <c r="B21" i="547"/>
  <c r="E23" i="547"/>
  <c r="E28" i="547"/>
  <c r="C124" i="547"/>
  <c r="C125" i="547" s="1"/>
  <c r="C115" i="548"/>
  <c r="C116" i="548" s="1"/>
  <c r="D18" i="548"/>
  <c r="D19" i="548"/>
  <c r="D20" i="548"/>
  <c r="E25" i="545"/>
  <c r="H25" i="545"/>
  <c r="D101" i="546"/>
  <c r="E101" i="546" s="1"/>
  <c r="D102" i="546"/>
  <c r="E102" i="546" s="1"/>
  <c r="D103" i="546"/>
  <c r="E103" i="546" s="1"/>
  <c r="B21" i="545"/>
  <c r="C124" i="545"/>
  <c r="C125" i="545" s="1"/>
  <c r="C115" i="546"/>
  <c r="C116" i="546" s="1"/>
  <c r="D18" i="546"/>
  <c r="D19" i="546"/>
  <c r="D20" i="546"/>
  <c r="D84" i="546"/>
  <c r="D14" i="546"/>
  <c r="D15" i="546"/>
  <c r="E15" i="546" s="1"/>
  <c r="H23" i="543"/>
  <c r="E23" i="543"/>
  <c r="E28" i="543"/>
  <c r="H28" i="543"/>
  <c r="D115" i="544"/>
  <c r="D114" i="544"/>
  <c r="D113" i="544"/>
  <c r="B21" i="543"/>
  <c r="C124" i="543"/>
  <c r="C125" i="543" s="1"/>
  <c r="D25" i="543"/>
  <c r="E29" i="543"/>
  <c r="D18" i="544"/>
  <c r="D19" i="544"/>
  <c r="D20" i="544"/>
  <c r="D84" i="544"/>
  <c r="D14" i="544"/>
  <c r="D15" i="544"/>
  <c r="E15" i="544" s="1"/>
  <c r="H23" i="541"/>
  <c r="E23" i="541"/>
  <c r="H28" i="541"/>
  <c r="E28" i="541"/>
  <c r="B21" i="541"/>
  <c r="C124" i="541"/>
  <c r="C125" i="541" s="1"/>
  <c r="C115" i="542"/>
  <c r="C116" i="542" s="1"/>
  <c r="D25" i="541"/>
  <c r="E29" i="541"/>
  <c r="D18" i="542"/>
  <c r="D19" i="542"/>
  <c r="D20" i="542"/>
  <c r="D84" i="542"/>
  <c r="D14" i="542"/>
  <c r="D15" i="542"/>
  <c r="E15" i="542" s="1"/>
  <c r="H23" i="539"/>
  <c r="E23" i="539"/>
  <c r="H28" i="539"/>
  <c r="E28" i="539"/>
  <c r="B21" i="539"/>
  <c r="C124" i="539"/>
  <c r="C125" i="539" s="1"/>
  <c r="C115" i="540"/>
  <c r="C116" i="540" s="1"/>
  <c r="D18" i="540"/>
  <c r="D19" i="540"/>
  <c r="D20" i="540"/>
  <c r="D84" i="540"/>
  <c r="D14" i="540"/>
  <c r="D15" i="540"/>
  <c r="E15" i="540" s="1"/>
  <c r="H28" i="536"/>
  <c r="E28" i="536"/>
  <c r="H23" i="536"/>
  <c r="E23" i="536"/>
  <c r="B21" i="536"/>
  <c r="C124" i="536"/>
  <c r="C125" i="536" s="1"/>
  <c r="C115" i="537"/>
  <c r="C116" i="537" s="1"/>
  <c r="D25" i="536"/>
  <c r="E29" i="536"/>
  <c r="D18" i="537"/>
  <c r="D19" i="537"/>
  <c r="D20" i="537"/>
  <c r="D84" i="537"/>
  <c r="D14" i="537"/>
  <c r="D15" i="537"/>
  <c r="E15" i="537" s="1"/>
  <c r="D18" i="535"/>
  <c r="D19" i="535"/>
  <c r="D20" i="535"/>
  <c r="D84" i="535"/>
  <c r="D113" i="535"/>
  <c r="D114" i="535"/>
  <c r="D14" i="535"/>
  <c r="D15" i="535"/>
  <c r="E15" i="535" s="1"/>
  <c r="D115" i="534"/>
  <c r="D114" i="534"/>
  <c r="D113" i="534"/>
  <c r="D25" i="533"/>
  <c r="C124" i="533"/>
  <c r="C125" i="533" s="1"/>
  <c r="B21" i="533"/>
  <c r="H23" i="533"/>
  <c r="E23" i="533"/>
  <c r="E28" i="533"/>
  <c r="H28" i="533"/>
  <c r="E29" i="533"/>
  <c r="D18" i="534"/>
  <c r="D19" i="534"/>
  <c r="D20" i="534"/>
  <c r="D84" i="534"/>
  <c r="D14" i="534"/>
  <c r="D15" i="534"/>
  <c r="E15" i="534" s="1"/>
  <c r="B21" i="531"/>
  <c r="E23" i="531"/>
  <c r="E28" i="531"/>
  <c r="C124" i="531"/>
  <c r="C125" i="531" s="1"/>
  <c r="C115" i="532"/>
  <c r="C116" i="532" s="1"/>
  <c r="D25" i="531"/>
  <c r="E29" i="531"/>
  <c r="D18" i="532"/>
  <c r="D19" i="532"/>
  <c r="D20" i="532"/>
  <c r="D84" i="532"/>
  <c r="D14" i="532"/>
  <c r="D15" i="532"/>
  <c r="E15" i="532" s="1"/>
  <c r="D124" i="529"/>
  <c r="D123" i="529"/>
  <c r="D122" i="529"/>
  <c r="D115" i="530"/>
  <c r="D114" i="530"/>
  <c r="D113" i="530"/>
  <c r="B21" i="529"/>
  <c r="E23" i="529"/>
  <c r="E28" i="529"/>
  <c r="D124" i="527"/>
  <c r="D123" i="527"/>
  <c r="D122" i="527"/>
  <c r="D115" i="528"/>
  <c r="D114" i="528"/>
  <c r="D113" i="528"/>
  <c r="B21" i="527"/>
  <c r="E23" i="527"/>
  <c r="E28" i="527"/>
  <c r="D84" i="528"/>
  <c r="D14" i="528"/>
  <c r="D15" i="528"/>
  <c r="E15" i="528" s="1"/>
  <c r="D115" i="526"/>
  <c r="D114" i="526"/>
  <c r="D113" i="526"/>
  <c r="B21" i="525"/>
  <c r="E23" i="525"/>
  <c r="E28" i="525"/>
  <c r="C124" i="525"/>
  <c r="C125" i="525" s="1"/>
  <c r="D84" i="526"/>
  <c r="D14" i="526"/>
  <c r="D15" i="526"/>
  <c r="E15" i="526" s="1"/>
  <c r="H28" i="523"/>
  <c r="E28" i="523"/>
  <c r="D115" i="524"/>
  <c r="D114" i="524"/>
  <c r="D113" i="524"/>
  <c r="H23" i="523"/>
  <c r="E23" i="523"/>
  <c r="D25" i="523"/>
  <c r="C124" i="523"/>
  <c r="C125" i="523" s="1"/>
  <c r="B21" i="523"/>
  <c r="E29" i="523"/>
  <c r="D18" i="524"/>
  <c r="D19" i="524"/>
  <c r="D20" i="524"/>
  <c r="D84" i="524"/>
  <c r="D14" i="524"/>
  <c r="D15" i="524"/>
  <c r="E15" i="524" s="1"/>
  <c r="D116" i="586" l="1"/>
  <c r="E151" i="586" s="1"/>
  <c r="D116" i="535"/>
  <c r="E151" i="535" s="1"/>
  <c r="D116" i="668"/>
  <c r="E151" i="668" s="1"/>
  <c r="H25" i="691"/>
  <c r="D125" i="661"/>
  <c r="H25" i="679"/>
  <c r="D116" i="608"/>
  <c r="E151" i="608" s="1"/>
  <c r="D113" i="696"/>
  <c r="D116" i="524"/>
  <c r="E151" i="524" s="1"/>
  <c r="D115" i="696"/>
  <c r="D116" i="528"/>
  <c r="E131" i="528" s="1"/>
  <c r="D116" i="672"/>
  <c r="E151" i="672" s="1"/>
  <c r="D125" i="527"/>
  <c r="D115" i="694"/>
  <c r="D114" i="694"/>
  <c r="D113" i="694"/>
  <c r="D116" i="544"/>
  <c r="D116" i="666"/>
  <c r="E151" i="666" s="1"/>
  <c r="D125" i="591"/>
  <c r="D123" i="683"/>
  <c r="D122" i="683"/>
  <c r="E25" i="675"/>
  <c r="H25" i="675"/>
  <c r="D116" i="648"/>
  <c r="E151" i="648" s="1"/>
  <c r="E25" i="693"/>
  <c r="H25" i="693"/>
  <c r="E25" i="661"/>
  <c r="H25" i="661"/>
  <c r="E25" i="687"/>
  <c r="H25" i="687"/>
  <c r="D124" i="695"/>
  <c r="D123" i="695"/>
  <c r="D122" i="695"/>
  <c r="D116" i="684"/>
  <c r="E151" i="684" s="1"/>
  <c r="D116" i="680"/>
  <c r="D116" i="670"/>
  <c r="E151" i="670" s="1"/>
  <c r="E131" i="666"/>
  <c r="D116" i="660"/>
  <c r="D125" i="655"/>
  <c r="D116" i="654"/>
  <c r="E131" i="654" s="1"/>
  <c r="D125" i="643"/>
  <c r="D116" i="628"/>
  <c r="D125" i="627"/>
  <c r="E131" i="608"/>
  <c r="D116" i="600"/>
  <c r="E151" i="600" s="1"/>
  <c r="D116" i="598"/>
  <c r="E151" i="598" s="1"/>
  <c r="D116" i="594"/>
  <c r="E151" i="594" s="1"/>
  <c r="D116" i="588"/>
  <c r="E151" i="588" s="1"/>
  <c r="D125" i="585"/>
  <c r="D116" i="578"/>
  <c r="E131" i="578" s="1"/>
  <c r="D125" i="563"/>
  <c r="D124" i="693"/>
  <c r="D123" i="693"/>
  <c r="D122" i="693"/>
  <c r="D116" i="558"/>
  <c r="E151" i="558" s="1"/>
  <c r="D116" i="530"/>
  <c r="E131" i="530" s="1"/>
  <c r="D116" i="526"/>
  <c r="D124" i="691"/>
  <c r="D123" i="691"/>
  <c r="D122" i="691"/>
  <c r="D116" i="692"/>
  <c r="D116" i="690"/>
  <c r="E25" i="689"/>
  <c r="H25" i="689"/>
  <c r="D124" i="689"/>
  <c r="D123" i="689"/>
  <c r="D122" i="689"/>
  <c r="D124" i="687"/>
  <c r="D123" i="687"/>
  <c r="D122" i="687"/>
  <c r="D116" i="688"/>
  <c r="D124" i="685"/>
  <c r="D123" i="685"/>
  <c r="D122" i="685"/>
  <c r="E25" i="685"/>
  <c r="H25" i="685"/>
  <c r="D115" i="686"/>
  <c r="D114" i="686"/>
  <c r="D113" i="686"/>
  <c r="E25" i="681"/>
  <c r="H25" i="681"/>
  <c r="D116" i="682"/>
  <c r="D124" i="681"/>
  <c r="D123" i="681"/>
  <c r="D122" i="681"/>
  <c r="D124" i="679"/>
  <c r="D123" i="679"/>
  <c r="D122" i="679"/>
  <c r="D124" i="677"/>
  <c r="D123" i="677"/>
  <c r="D122" i="677"/>
  <c r="D115" i="678"/>
  <c r="D114" i="678"/>
  <c r="D113" i="678"/>
  <c r="D115" i="676"/>
  <c r="D114" i="676"/>
  <c r="D113" i="676"/>
  <c r="D125" i="675"/>
  <c r="D116" i="674"/>
  <c r="E25" i="673"/>
  <c r="H25" i="673"/>
  <c r="D124" i="673"/>
  <c r="D123" i="673"/>
  <c r="D122" i="673"/>
  <c r="D124" i="671"/>
  <c r="D123" i="671"/>
  <c r="D122" i="671"/>
  <c r="E131" i="672"/>
  <c r="E25" i="671"/>
  <c r="H25" i="671"/>
  <c r="D124" i="669"/>
  <c r="D123" i="669"/>
  <c r="D122" i="669"/>
  <c r="E25" i="669"/>
  <c r="H25" i="669"/>
  <c r="E25" i="667"/>
  <c r="H25" i="667"/>
  <c r="D124" i="667"/>
  <c r="D123" i="667"/>
  <c r="D122" i="667"/>
  <c r="E131" i="668"/>
  <c r="D124" i="665"/>
  <c r="D123" i="665"/>
  <c r="D122" i="665"/>
  <c r="E25" i="663"/>
  <c r="H25" i="663"/>
  <c r="D116" i="664"/>
  <c r="D124" i="663"/>
  <c r="D123" i="663"/>
  <c r="D122" i="663"/>
  <c r="D115" i="662"/>
  <c r="D114" i="662"/>
  <c r="D113" i="662"/>
  <c r="E25" i="659"/>
  <c r="H25" i="659"/>
  <c r="D124" i="659"/>
  <c r="D123" i="659"/>
  <c r="D122" i="659"/>
  <c r="D124" i="657"/>
  <c r="D123" i="657"/>
  <c r="D122" i="657"/>
  <c r="E25" i="657"/>
  <c r="H25" i="657"/>
  <c r="D116" i="658"/>
  <c r="D115" i="656"/>
  <c r="D114" i="656"/>
  <c r="D113" i="656"/>
  <c r="D125" i="653"/>
  <c r="D116" i="652"/>
  <c r="E25" i="651"/>
  <c r="H25" i="651"/>
  <c r="D124" i="651"/>
  <c r="D123" i="651"/>
  <c r="D122" i="651"/>
  <c r="D124" i="649"/>
  <c r="D123" i="649"/>
  <c r="D122" i="649"/>
  <c r="D116" i="650"/>
  <c r="E131" i="648"/>
  <c r="D124" i="647"/>
  <c r="D123" i="647"/>
  <c r="D122" i="647"/>
  <c r="D115" i="646"/>
  <c r="D114" i="646"/>
  <c r="D113" i="646"/>
  <c r="D124" i="645"/>
  <c r="D123" i="645"/>
  <c r="D122" i="645"/>
  <c r="D116" i="644"/>
  <c r="D115" i="642"/>
  <c r="D114" i="642"/>
  <c r="D113" i="642"/>
  <c r="D124" i="641"/>
  <c r="D123" i="641"/>
  <c r="D122" i="641"/>
  <c r="D116" i="640"/>
  <c r="D124" i="639"/>
  <c r="D123" i="639"/>
  <c r="D122" i="639"/>
  <c r="E25" i="639"/>
  <c r="H25" i="639"/>
  <c r="D116" i="638"/>
  <c r="D124" i="637"/>
  <c r="D123" i="637"/>
  <c r="D122" i="637"/>
  <c r="E25" i="635"/>
  <c r="H25" i="635"/>
  <c r="D115" i="636"/>
  <c r="D114" i="636"/>
  <c r="D113" i="636"/>
  <c r="D124" i="635"/>
  <c r="D123" i="635"/>
  <c r="D122" i="635"/>
  <c r="D124" i="633"/>
  <c r="D123" i="633"/>
  <c r="D122" i="633"/>
  <c r="E25" i="633"/>
  <c r="H25" i="633"/>
  <c r="D115" i="634"/>
  <c r="D114" i="634"/>
  <c r="D113" i="634"/>
  <c r="D115" i="632"/>
  <c r="D114" i="632"/>
  <c r="D113" i="632"/>
  <c r="D124" i="631"/>
  <c r="D123" i="631"/>
  <c r="D122" i="631"/>
  <c r="D124" i="629"/>
  <c r="D123" i="629"/>
  <c r="D122" i="629"/>
  <c r="E25" i="629"/>
  <c r="H25" i="629"/>
  <c r="D116" i="630"/>
  <c r="E25" i="625"/>
  <c r="H25" i="625"/>
  <c r="D115" i="626"/>
  <c r="D114" i="626"/>
  <c r="D113" i="626"/>
  <c r="D124" i="625"/>
  <c r="D123" i="625"/>
  <c r="D122" i="625"/>
  <c r="E25" i="623"/>
  <c r="H25" i="623"/>
  <c r="D115" i="624"/>
  <c r="D114" i="624"/>
  <c r="D113" i="624"/>
  <c r="D124" i="623"/>
  <c r="D123" i="623"/>
  <c r="D122" i="623"/>
  <c r="D124" i="621"/>
  <c r="D123" i="621"/>
  <c r="D122" i="621"/>
  <c r="D115" i="622"/>
  <c r="D114" i="622"/>
  <c r="D113" i="622"/>
  <c r="D124" i="619"/>
  <c r="D123" i="619"/>
  <c r="D122" i="619"/>
  <c r="D116" i="620"/>
  <c r="E25" i="619"/>
  <c r="H25" i="619"/>
  <c r="D124" i="617"/>
  <c r="D123" i="617"/>
  <c r="D122" i="617"/>
  <c r="D115" i="618"/>
  <c r="D114" i="618"/>
  <c r="D113" i="618"/>
  <c r="D124" i="615"/>
  <c r="D123" i="615"/>
  <c r="D122" i="615"/>
  <c r="D116" i="616"/>
  <c r="D115" i="614"/>
  <c r="D114" i="614"/>
  <c r="D113" i="614"/>
  <c r="D124" i="613"/>
  <c r="D123" i="613"/>
  <c r="D122" i="613"/>
  <c r="D124" i="611"/>
  <c r="D123" i="611"/>
  <c r="D122" i="611"/>
  <c r="D116" i="612"/>
  <c r="D115" i="610"/>
  <c r="D114" i="610"/>
  <c r="D113" i="610"/>
  <c r="D124" i="609"/>
  <c r="D123" i="609"/>
  <c r="D122" i="609"/>
  <c r="E25" i="609"/>
  <c r="H25" i="609"/>
  <c r="D124" i="607"/>
  <c r="D123" i="607"/>
  <c r="D122" i="607"/>
  <c r="E25" i="607"/>
  <c r="H25" i="607"/>
  <c r="D124" i="605"/>
  <c r="D123" i="605"/>
  <c r="D122" i="605"/>
  <c r="E25" i="605"/>
  <c r="H25" i="605"/>
  <c r="D115" i="606"/>
  <c r="D114" i="606"/>
  <c r="D113" i="606"/>
  <c r="D124" i="603"/>
  <c r="D123" i="603"/>
  <c r="D122" i="603"/>
  <c r="D115" i="604"/>
  <c r="D114" i="604"/>
  <c r="D113" i="604"/>
  <c r="D124" i="601"/>
  <c r="D123" i="601"/>
  <c r="D122" i="601"/>
  <c r="E25" i="601"/>
  <c r="H25" i="601"/>
  <c r="D115" i="602"/>
  <c r="D114" i="602"/>
  <c r="D113" i="602"/>
  <c r="E25" i="599"/>
  <c r="H25" i="599"/>
  <c r="D124" i="599"/>
  <c r="D123" i="599"/>
  <c r="D122" i="599"/>
  <c r="E131" i="600"/>
  <c r="E25" i="597"/>
  <c r="H25" i="597"/>
  <c r="D124" i="597"/>
  <c r="D123" i="597"/>
  <c r="D122" i="597"/>
  <c r="E131" i="598"/>
  <c r="D124" i="595"/>
  <c r="D123" i="595"/>
  <c r="D122" i="595"/>
  <c r="E25" i="595"/>
  <c r="H25" i="595"/>
  <c r="D115" i="596"/>
  <c r="D114" i="596"/>
  <c r="D113" i="596"/>
  <c r="E131" i="594"/>
  <c r="D125" i="593"/>
  <c r="D115" i="592"/>
  <c r="D114" i="592"/>
  <c r="D113" i="592"/>
  <c r="E25" i="589"/>
  <c r="H25" i="589"/>
  <c r="D124" i="589"/>
  <c r="D123" i="589"/>
  <c r="D122" i="589"/>
  <c r="D115" i="590"/>
  <c r="D114" i="590"/>
  <c r="D113" i="590"/>
  <c r="E131" i="588"/>
  <c r="D125" i="587"/>
  <c r="E131" i="586"/>
  <c r="D124" i="583"/>
  <c r="D123" i="583"/>
  <c r="D122" i="583"/>
  <c r="D116" i="584"/>
  <c r="E25" i="583"/>
  <c r="H25" i="583"/>
  <c r="D124" i="581"/>
  <c r="D123" i="581"/>
  <c r="D122" i="581"/>
  <c r="E25" i="581"/>
  <c r="H25" i="581"/>
  <c r="D115" i="582"/>
  <c r="D114" i="582"/>
  <c r="D113" i="582"/>
  <c r="D124" i="579"/>
  <c r="D123" i="579"/>
  <c r="D122" i="579"/>
  <c r="D115" i="580"/>
  <c r="D114" i="580"/>
  <c r="D113" i="580"/>
  <c r="E151" i="578"/>
  <c r="D125" i="577"/>
  <c r="E25" i="575"/>
  <c r="H25" i="575"/>
  <c r="D124" i="575"/>
  <c r="D123" i="575"/>
  <c r="D122" i="575"/>
  <c r="D116" i="576"/>
  <c r="D124" i="573"/>
  <c r="D123" i="573"/>
  <c r="D122" i="573"/>
  <c r="D115" i="574"/>
  <c r="D114" i="574"/>
  <c r="D113" i="574"/>
  <c r="E25" i="571"/>
  <c r="H25" i="571"/>
  <c r="D115" i="572"/>
  <c r="D114" i="572"/>
  <c r="D113" i="572"/>
  <c r="D124" i="571"/>
  <c r="D123" i="571"/>
  <c r="D122" i="571"/>
  <c r="E25" i="569"/>
  <c r="H25" i="569"/>
  <c r="D115" i="570"/>
  <c r="D114" i="570"/>
  <c r="D113" i="570"/>
  <c r="D124" i="569"/>
  <c r="D123" i="569"/>
  <c r="D122" i="569"/>
  <c r="D124" i="567"/>
  <c r="D123" i="567"/>
  <c r="D122" i="567"/>
  <c r="D115" i="568"/>
  <c r="D114" i="568"/>
  <c r="D113" i="568"/>
  <c r="D115" i="566"/>
  <c r="D114" i="566"/>
  <c r="D113" i="566"/>
  <c r="E25" i="565"/>
  <c r="H25" i="565"/>
  <c r="D124" i="565"/>
  <c r="D123" i="565"/>
  <c r="D122" i="565"/>
  <c r="D115" i="564"/>
  <c r="D114" i="564"/>
  <c r="D113" i="564"/>
  <c r="D124" i="561"/>
  <c r="D123" i="561"/>
  <c r="D122" i="561"/>
  <c r="E25" i="561"/>
  <c r="H25" i="561"/>
  <c r="D115" i="562"/>
  <c r="D114" i="562"/>
  <c r="D113" i="562"/>
  <c r="D124" i="559"/>
  <c r="D123" i="559"/>
  <c r="D122" i="559"/>
  <c r="E25" i="559"/>
  <c r="H25" i="559"/>
  <c r="D115" i="560"/>
  <c r="D114" i="560"/>
  <c r="D113" i="560"/>
  <c r="E25" i="557"/>
  <c r="H25" i="557"/>
  <c r="D124" i="557"/>
  <c r="D123" i="557"/>
  <c r="D122" i="557"/>
  <c r="E131" i="558"/>
  <c r="D115" i="556"/>
  <c r="D114" i="556"/>
  <c r="D113" i="556"/>
  <c r="D124" i="555"/>
  <c r="D123" i="555"/>
  <c r="D122" i="555"/>
  <c r="D124" i="553"/>
  <c r="D123" i="553"/>
  <c r="D122" i="553"/>
  <c r="D116" i="554"/>
  <c r="E25" i="551"/>
  <c r="H25" i="551"/>
  <c r="D115" i="552"/>
  <c r="D114" i="552"/>
  <c r="D113" i="552"/>
  <c r="D124" i="551"/>
  <c r="D123" i="551"/>
  <c r="D122" i="551"/>
  <c r="D124" i="549"/>
  <c r="D123" i="549"/>
  <c r="D122" i="549"/>
  <c r="D115" i="550"/>
  <c r="D114" i="550"/>
  <c r="D113" i="550"/>
  <c r="D115" i="548"/>
  <c r="D114" i="548"/>
  <c r="D113" i="548"/>
  <c r="D124" i="547"/>
  <c r="D123" i="547"/>
  <c r="D122" i="547"/>
  <c r="D115" i="546"/>
  <c r="D114" i="546"/>
  <c r="D113" i="546"/>
  <c r="D124" i="545"/>
  <c r="D123" i="545"/>
  <c r="D122" i="545"/>
  <c r="E25" i="543"/>
  <c r="H25" i="543"/>
  <c r="D124" i="543"/>
  <c r="D123" i="543"/>
  <c r="D122" i="543"/>
  <c r="D124" i="541"/>
  <c r="D123" i="541"/>
  <c r="D122" i="541"/>
  <c r="E25" i="541"/>
  <c r="H25" i="541"/>
  <c r="D115" i="542"/>
  <c r="D114" i="542"/>
  <c r="D113" i="542"/>
  <c r="D124" i="539"/>
  <c r="D123" i="539"/>
  <c r="D122" i="539"/>
  <c r="D115" i="540"/>
  <c r="D114" i="540"/>
  <c r="D113" i="540"/>
  <c r="E25" i="536"/>
  <c r="H25" i="536"/>
  <c r="D115" i="537"/>
  <c r="D114" i="537"/>
  <c r="D113" i="537"/>
  <c r="D124" i="536"/>
  <c r="D123" i="536"/>
  <c r="D122" i="536"/>
  <c r="E131" i="535"/>
  <c r="E25" i="533"/>
  <c r="H25" i="533"/>
  <c r="D124" i="533"/>
  <c r="D123" i="533"/>
  <c r="D122" i="533"/>
  <c r="D116" i="534"/>
  <c r="D115" i="532"/>
  <c r="D114" i="532"/>
  <c r="D113" i="532"/>
  <c r="E25" i="531"/>
  <c r="H25" i="531"/>
  <c r="D124" i="531"/>
  <c r="D123" i="531"/>
  <c r="D122" i="531"/>
  <c r="E151" i="530"/>
  <c r="D125" i="529"/>
  <c r="E151" i="528"/>
  <c r="D124" i="525"/>
  <c r="D123" i="525"/>
  <c r="D122" i="525"/>
  <c r="D124" i="523"/>
  <c r="D123" i="523"/>
  <c r="D122" i="523"/>
  <c r="E25" i="523"/>
  <c r="H25" i="523"/>
  <c r="D116" i="696" l="1"/>
  <c r="E131" i="670"/>
  <c r="E151" i="654"/>
  <c r="E131" i="524"/>
  <c r="D116" i="614"/>
  <c r="D125" i="569"/>
  <c r="E131" i="684"/>
  <c r="D125" i="635"/>
  <c r="D116" i="694"/>
  <c r="D125" i="617"/>
  <c r="D125" i="621"/>
  <c r="D125" i="536"/>
  <c r="D125" i="543"/>
  <c r="D116" i="552"/>
  <c r="D125" i="553"/>
  <c r="D116" i="564"/>
  <c r="D125" i="581"/>
  <c r="D116" i="540"/>
  <c r="D125" i="539"/>
  <c r="D125" i="651"/>
  <c r="D125" i="639"/>
  <c r="D116" i="602"/>
  <c r="D125" i="637"/>
  <c r="D125" i="683"/>
  <c r="D125" i="687"/>
  <c r="D125" i="685"/>
  <c r="E131" i="544"/>
  <c r="E151" i="544"/>
  <c r="D116" i="686"/>
  <c r="E151" i="686" s="1"/>
  <c r="E151" i="696"/>
  <c r="E131" i="696"/>
  <c r="D125" i="695"/>
  <c r="E151" i="680"/>
  <c r="E131" i="680"/>
  <c r="D116" i="676"/>
  <c r="E131" i="676" s="1"/>
  <c r="D125" i="671"/>
  <c r="D125" i="667"/>
  <c r="D125" i="665"/>
  <c r="D116" i="662"/>
  <c r="E151" i="662" s="1"/>
  <c r="E151" i="660"/>
  <c r="E131" i="660"/>
  <c r="D125" i="659"/>
  <c r="D116" i="646"/>
  <c r="D125" i="645"/>
  <c r="E151" i="628"/>
  <c r="E131" i="628"/>
  <c r="D125" i="619"/>
  <c r="D125" i="615"/>
  <c r="D125" i="611"/>
  <c r="D125" i="603"/>
  <c r="D125" i="601"/>
  <c r="D125" i="599"/>
  <c r="D125" i="595"/>
  <c r="D116" i="592"/>
  <c r="D125" i="589"/>
  <c r="D116" i="570"/>
  <c r="D116" i="568"/>
  <c r="D116" i="566"/>
  <c r="D125" i="693"/>
  <c r="E151" i="694"/>
  <c r="E131" i="694"/>
  <c r="D116" i="562"/>
  <c r="E131" i="562" s="1"/>
  <c r="D125" i="561"/>
  <c r="D125" i="559"/>
  <c r="D125" i="557"/>
  <c r="D125" i="555"/>
  <c r="D116" i="550"/>
  <c r="D116" i="548"/>
  <c r="D125" i="547"/>
  <c r="D116" i="542"/>
  <c r="D125" i="541"/>
  <c r="D125" i="531"/>
  <c r="E151" i="526"/>
  <c r="E131" i="526"/>
  <c r="E151" i="692"/>
  <c r="E131" i="692"/>
  <c r="D125" i="691"/>
  <c r="D125" i="689"/>
  <c r="E151" i="690"/>
  <c r="E131" i="690"/>
  <c r="E151" i="688"/>
  <c r="E131" i="688"/>
  <c r="E131" i="686"/>
  <c r="E131" i="682"/>
  <c r="E151" i="682"/>
  <c r="D125" i="681"/>
  <c r="D125" i="679"/>
  <c r="D125" i="677"/>
  <c r="D116" i="678"/>
  <c r="E151" i="676"/>
  <c r="E151" i="674"/>
  <c r="E131" i="674"/>
  <c r="D125" i="673"/>
  <c r="D125" i="669"/>
  <c r="E131" i="664"/>
  <c r="E151" i="664"/>
  <c r="D125" i="663"/>
  <c r="E131" i="662"/>
  <c r="E151" i="658"/>
  <c r="E131" i="658"/>
  <c r="D125" i="657"/>
  <c r="D116" i="656"/>
  <c r="E151" i="652"/>
  <c r="E131" i="652"/>
  <c r="E131" i="650"/>
  <c r="E151" i="650"/>
  <c r="D125" i="649"/>
  <c r="D125" i="647"/>
  <c r="E151" i="646"/>
  <c r="E131" i="646"/>
  <c r="E151" i="644"/>
  <c r="E131" i="644"/>
  <c r="D125" i="641"/>
  <c r="D116" i="642"/>
  <c r="E151" i="640"/>
  <c r="E131" i="640"/>
  <c r="E131" i="638"/>
  <c r="E151" i="638"/>
  <c r="D116" i="636"/>
  <c r="D116" i="634"/>
  <c r="D125" i="633"/>
  <c r="D125" i="631"/>
  <c r="D116" i="632"/>
  <c r="D125" i="629"/>
  <c r="E131" i="630"/>
  <c r="E151" i="630"/>
  <c r="D125" i="625"/>
  <c r="D116" i="626"/>
  <c r="D125" i="623"/>
  <c r="D116" i="624"/>
  <c r="D116" i="622"/>
  <c r="E131" i="620"/>
  <c r="E151" i="620"/>
  <c r="D116" i="618"/>
  <c r="E151" i="616"/>
  <c r="E131" i="616"/>
  <c r="D125" i="613"/>
  <c r="E151" i="614"/>
  <c r="E131" i="614"/>
  <c r="E151" i="612"/>
  <c r="E131" i="612"/>
  <c r="D125" i="609"/>
  <c r="D116" i="610"/>
  <c r="D125" i="607"/>
  <c r="D125" i="605"/>
  <c r="D116" i="606"/>
  <c r="D116" i="604"/>
  <c r="E151" i="602"/>
  <c r="E131" i="602"/>
  <c r="D125" i="597"/>
  <c r="D116" i="596"/>
  <c r="E151" i="592"/>
  <c r="E131" i="592"/>
  <c r="D116" i="590"/>
  <c r="E151" i="584"/>
  <c r="E131" i="584"/>
  <c r="D125" i="583"/>
  <c r="D116" i="582"/>
  <c r="D116" i="580"/>
  <c r="D125" i="579"/>
  <c r="D125" i="575"/>
  <c r="E131" i="576"/>
  <c r="E151" i="576"/>
  <c r="D116" i="574"/>
  <c r="D125" i="573"/>
  <c r="D125" i="571"/>
  <c r="D116" i="572"/>
  <c r="E131" i="570"/>
  <c r="E151" i="570"/>
  <c r="E151" i="568"/>
  <c r="E131" i="568"/>
  <c r="D125" i="567"/>
  <c r="E151" i="566"/>
  <c r="E131" i="566"/>
  <c r="D125" i="565"/>
  <c r="E131" i="564"/>
  <c r="E151" i="564"/>
  <c r="E151" i="562"/>
  <c r="D116" i="560"/>
  <c r="D116" i="556"/>
  <c r="E151" i="554"/>
  <c r="E131" i="554"/>
  <c r="E131" i="552"/>
  <c r="E151" i="552"/>
  <c r="D125" i="551"/>
  <c r="E151" i="550"/>
  <c r="E131" i="550"/>
  <c r="D125" i="549"/>
  <c r="E131" i="548"/>
  <c r="E151" i="548"/>
  <c r="D116" i="546"/>
  <c r="D125" i="545"/>
  <c r="E151" i="542"/>
  <c r="E131" i="542"/>
  <c r="E151" i="540"/>
  <c r="E131" i="540"/>
  <c r="D116" i="537"/>
  <c r="E151" i="534"/>
  <c r="E131" i="534"/>
  <c r="D125" i="533"/>
  <c r="D116" i="532"/>
  <c r="D125" i="525"/>
  <c r="D125" i="523"/>
  <c r="J64" i="19"/>
  <c r="E151" i="678" l="1"/>
  <c r="E131" i="678"/>
  <c r="E151" i="656"/>
  <c r="E131" i="656"/>
  <c r="E151" i="642"/>
  <c r="E131" i="642"/>
  <c r="E131" i="636"/>
  <c r="E151" i="636"/>
  <c r="E151" i="634"/>
  <c r="E131" i="634"/>
  <c r="E151" i="632"/>
  <c r="E131" i="632"/>
  <c r="E131" i="626"/>
  <c r="E151" i="626"/>
  <c r="E151" i="624"/>
  <c r="E131" i="624"/>
  <c r="E151" i="622"/>
  <c r="E131" i="622"/>
  <c r="E151" i="618"/>
  <c r="E131" i="618"/>
  <c r="E151" i="610"/>
  <c r="E131" i="610"/>
  <c r="E131" i="606"/>
  <c r="E151" i="606"/>
  <c r="E131" i="604"/>
  <c r="E151" i="604"/>
  <c r="E151" i="596"/>
  <c r="E131" i="596"/>
  <c r="E151" i="590"/>
  <c r="E131" i="590"/>
  <c r="E151" i="582"/>
  <c r="E131" i="582"/>
  <c r="E151" i="580"/>
  <c r="E131" i="580"/>
  <c r="E151" i="574"/>
  <c r="E131" i="574"/>
  <c r="E151" i="572"/>
  <c r="E131" i="572"/>
  <c r="E131" i="560"/>
  <c r="E151" i="560"/>
  <c r="E151" i="556"/>
  <c r="E131" i="556"/>
  <c r="E131" i="546"/>
  <c r="E151" i="546"/>
  <c r="E131" i="537"/>
  <c r="E151" i="537"/>
  <c r="E151" i="532"/>
  <c r="E131" i="532"/>
  <c r="D68" i="6" l="1"/>
  <c r="D66" i="6"/>
  <c r="D66" i="698" l="1"/>
  <c r="D75" i="697"/>
  <c r="D68" i="698"/>
  <c r="D77" i="697"/>
  <c r="D75" i="693"/>
  <c r="D75" i="691"/>
  <c r="D75" i="689"/>
  <c r="D66" i="694"/>
  <c r="D66" i="692"/>
  <c r="D66" i="690"/>
  <c r="D66" i="696"/>
  <c r="D75" i="695"/>
  <c r="D66" i="686"/>
  <c r="D75" i="681"/>
  <c r="D66" i="680"/>
  <c r="D75" i="687"/>
  <c r="D75" i="675"/>
  <c r="D66" i="674"/>
  <c r="D66" i="672"/>
  <c r="D66" i="688"/>
  <c r="D75" i="685"/>
  <c r="D75" i="683"/>
  <c r="D66" i="682"/>
  <c r="D66" i="684"/>
  <c r="D75" i="679"/>
  <c r="D66" i="678"/>
  <c r="D75" i="677"/>
  <c r="D66" i="676"/>
  <c r="D75" i="673"/>
  <c r="D66" i="668"/>
  <c r="D66" i="666"/>
  <c r="D66" i="664"/>
  <c r="D75" i="661"/>
  <c r="D66" i="660"/>
  <c r="D66" i="658"/>
  <c r="D66" i="654"/>
  <c r="D75" i="669"/>
  <c r="D75" i="671"/>
  <c r="D75" i="663"/>
  <c r="D75" i="659"/>
  <c r="D75" i="657"/>
  <c r="D66" i="670"/>
  <c r="D75" i="667"/>
  <c r="D75" i="665"/>
  <c r="D66" i="662"/>
  <c r="D66" i="656"/>
  <c r="D75" i="655"/>
  <c r="D75" i="651"/>
  <c r="D75" i="649"/>
  <c r="D66" i="648"/>
  <c r="D75" i="645"/>
  <c r="D75" i="653"/>
  <c r="D66" i="650"/>
  <c r="D75" i="643"/>
  <c r="D75" i="639"/>
  <c r="D66" i="652"/>
  <c r="D75" i="647"/>
  <c r="D66" i="646"/>
  <c r="D66" i="642"/>
  <c r="D66" i="638"/>
  <c r="D66" i="644"/>
  <c r="D75" i="641"/>
  <c r="D66" i="640"/>
  <c r="D75" i="635"/>
  <c r="D75" i="625"/>
  <c r="D66" i="622"/>
  <c r="D66" i="634"/>
  <c r="D75" i="631"/>
  <c r="D66" i="630"/>
  <c r="D75" i="627"/>
  <c r="D66" i="624"/>
  <c r="D75" i="637"/>
  <c r="D66" i="636"/>
  <c r="D75" i="633"/>
  <c r="D66" i="626"/>
  <c r="D75" i="621"/>
  <c r="D66" i="632"/>
  <c r="D75" i="629"/>
  <c r="D66" i="628"/>
  <c r="D75" i="623"/>
  <c r="D75" i="617"/>
  <c r="D66" i="616"/>
  <c r="D66" i="612"/>
  <c r="D75" i="605"/>
  <c r="D75" i="597"/>
  <c r="D75" i="589"/>
  <c r="D66" i="620"/>
  <c r="D75" i="619"/>
  <c r="D75" i="613"/>
  <c r="D75" i="609"/>
  <c r="D75" i="607"/>
  <c r="D66" i="604"/>
  <c r="D75" i="601"/>
  <c r="D75" i="599"/>
  <c r="D75" i="595"/>
  <c r="D75" i="593"/>
  <c r="D66" i="592"/>
  <c r="D75" i="587"/>
  <c r="D66" i="618"/>
  <c r="D66" i="606"/>
  <c r="D66" i="598"/>
  <c r="D66" i="594"/>
  <c r="D75" i="591"/>
  <c r="D66" i="590"/>
  <c r="D66" i="588"/>
  <c r="D75" i="615"/>
  <c r="D66" i="614"/>
  <c r="D75" i="611"/>
  <c r="D66" i="610"/>
  <c r="D66" i="608"/>
  <c r="D75" i="603"/>
  <c r="D66" i="602"/>
  <c r="D66" i="600"/>
  <c r="D66" i="596"/>
  <c r="D75" i="585"/>
  <c r="D66" i="580"/>
  <c r="D75" i="571"/>
  <c r="D66" i="568"/>
  <c r="D75" i="563"/>
  <c r="D66" i="562"/>
  <c r="D66" i="556"/>
  <c r="D75" i="553"/>
  <c r="D66" i="552"/>
  <c r="D66" i="586"/>
  <c r="D66" i="584"/>
  <c r="D66" i="582"/>
  <c r="D75" i="577"/>
  <c r="D75" i="575"/>
  <c r="D66" i="574"/>
  <c r="D66" i="570"/>
  <c r="D66" i="566"/>
  <c r="D75" i="579"/>
  <c r="D66" i="578"/>
  <c r="D75" i="573"/>
  <c r="D66" i="572"/>
  <c r="D75" i="567"/>
  <c r="D75" i="561"/>
  <c r="D75" i="551"/>
  <c r="D75" i="583"/>
  <c r="D75" i="581"/>
  <c r="D66" i="576"/>
  <c r="D75" i="569"/>
  <c r="D75" i="565"/>
  <c r="D66" i="564"/>
  <c r="D66" i="560"/>
  <c r="D75" i="557"/>
  <c r="D66" i="550"/>
  <c r="D66" i="548"/>
  <c r="D75" i="541"/>
  <c r="D75" i="531"/>
  <c r="D66" i="528"/>
  <c r="D66" i="558"/>
  <c r="D75" i="547"/>
  <c r="D66" i="546"/>
  <c r="D75" i="543"/>
  <c r="D66" i="540"/>
  <c r="D75" i="536"/>
  <c r="D75" i="533"/>
  <c r="D75" i="523"/>
  <c r="D75" i="559"/>
  <c r="D75" i="555"/>
  <c r="D66" i="554"/>
  <c r="D75" i="549"/>
  <c r="D75" i="545"/>
  <c r="D66" i="542"/>
  <c r="D66" i="532"/>
  <c r="D66" i="530"/>
  <c r="D75" i="525"/>
  <c r="D66" i="544"/>
  <c r="D75" i="539"/>
  <c r="D66" i="537"/>
  <c r="D66" i="535"/>
  <c r="D66" i="534"/>
  <c r="D75" i="529"/>
  <c r="D75" i="527"/>
  <c r="D66" i="526"/>
  <c r="D66" i="524"/>
  <c r="D68" i="696"/>
  <c r="D77" i="695"/>
  <c r="D77" i="693"/>
  <c r="D77" i="691"/>
  <c r="D77" i="689"/>
  <c r="D68" i="694"/>
  <c r="D68" i="692"/>
  <c r="D68" i="690"/>
  <c r="D68" i="688"/>
  <c r="D77" i="685"/>
  <c r="D77" i="683"/>
  <c r="D68" i="682"/>
  <c r="D68" i="684"/>
  <c r="D77" i="679"/>
  <c r="D68" i="678"/>
  <c r="D77" i="677"/>
  <c r="D68" i="676"/>
  <c r="D77" i="673"/>
  <c r="D68" i="686"/>
  <c r="D77" i="681"/>
  <c r="D68" i="680"/>
  <c r="D77" i="687"/>
  <c r="D77" i="675"/>
  <c r="D68" i="674"/>
  <c r="D68" i="672"/>
  <c r="D77" i="671"/>
  <c r="D77" i="663"/>
  <c r="D77" i="659"/>
  <c r="D77" i="657"/>
  <c r="D68" i="670"/>
  <c r="D77" i="667"/>
  <c r="D77" i="665"/>
  <c r="D68" i="662"/>
  <c r="D68" i="668"/>
  <c r="D68" i="666"/>
  <c r="D68" i="664"/>
  <c r="D77" i="661"/>
  <c r="D68" i="660"/>
  <c r="D68" i="658"/>
  <c r="D68" i="654"/>
  <c r="D77" i="669"/>
  <c r="D68" i="656"/>
  <c r="D68" i="652"/>
  <c r="D77" i="647"/>
  <c r="D68" i="646"/>
  <c r="D68" i="642"/>
  <c r="D68" i="638"/>
  <c r="D68" i="644"/>
  <c r="D77" i="641"/>
  <c r="D68" i="640"/>
  <c r="D77" i="655"/>
  <c r="D77" i="651"/>
  <c r="D77" i="649"/>
  <c r="D68" i="648"/>
  <c r="D77" i="645"/>
  <c r="D77" i="653"/>
  <c r="D68" i="650"/>
  <c r="D77" i="643"/>
  <c r="D77" i="639"/>
  <c r="D77" i="637"/>
  <c r="D68" i="636"/>
  <c r="D77" i="633"/>
  <c r="D68" i="626"/>
  <c r="D77" i="621"/>
  <c r="D68" i="632"/>
  <c r="D77" i="629"/>
  <c r="D68" i="628"/>
  <c r="D77" i="623"/>
  <c r="D77" i="635"/>
  <c r="D77" i="625"/>
  <c r="D68" i="622"/>
  <c r="D68" i="634"/>
  <c r="D77" i="631"/>
  <c r="D68" i="630"/>
  <c r="D77" i="627"/>
  <c r="D68" i="624"/>
  <c r="D68" i="620"/>
  <c r="D68" i="618"/>
  <c r="D68" i="606"/>
  <c r="D68" i="598"/>
  <c r="D68" i="594"/>
  <c r="D77" i="591"/>
  <c r="D68" i="590"/>
  <c r="D68" i="588"/>
  <c r="D77" i="615"/>
  <c r="D68" i="614"/>
  <c r="D77" i="611"/>
  <c r="D68" i="610"/>
  <c r="D68" i="608"/>
  <c r="D77" i="603"/>
  <c r="D68" i="602"/>
  <c r="D68" i="600"/>
  <c r="D68" i="596"/>
  <c r="D77" i="617"/>
  <c r="D68" i="616"/>
  <c r="D68" i="612"/>
  <c r="D77" i="605"/>
  <c r="D77" i="597"/>
  <c r="D77" i="589"/>
  <c r="D77" i="619"/>
  <c r="D77" i="613"/>
  <c r="D77" i="609"/>
  <c r="D77" i="607"/>
  <c r="D68" i="604"/>
  <c r="D77" i="601"/>
  <c r="D77" i="599"/>
  <c r="D77" i="595"/>
  <c r="D77" i="593"/>
  <c r="D68" i="592"/>
  <c r="D77" i="587"/>
  <c r="D77" i="579"/>
  <c r="D68" i="578"/>
  <c r="D77" i="573"/>
  <c r="D68" i="572"/>
  <c r="D77" i="567"/>
  <c r="D77" i="561"/>
  <c r="D77" i="551"/>
  <c r="D77" i="583"/>
  <c r="D77" i="581"/>
  <c r="D68" i="576"/>
  <c r="D77" i="569"/>
  <c r="D77" i="565"/>
  <c r="D68" i="564"/>
  <c r="D77" i="585"/>
  <c r="D68" i="580"/>
  <c r="D77" i="571"/>
  <c r="D68" i="568"/>
  <c r="D77" i="563"/>
  <c r="D68" i="562"/>
  <c r="D68" i="556"/>
  <c r="D77" i="553"/>
  <c r="D68" i="552"/>
  <c r="D68" i="586"/>
  <c r="D68" i="584"/>
  <c r="D68" i="582"/>
  <c r="D77" i="577"/>
  <c r="D77" i="575"/>
  <c r="D68" i="574"/>
  <c r="D68" i="570"/>
  <c r="D68" i="566"/>
  <c r="D77" i="559"/>
  <c r="D68" i="558"/>
  <c r="D77" i="555"/>
  <c r="D68" i="554"/>
  <c r="D77" i="549"/>
  <c r="D68" i="560"/>
  <c r="D77" i="545"/>
  <c r="D68" i="542"/>
  <c r="D68" i="532"/>
  <c r="D68" i="530"/>
  <c r="D77" i="525"/>
  <c r="D68" i="550"/>
  <c r="D68" i="544"/>
  <c r="D77" i="539"/>
  <c r="D68" i="537"/>
  <c r="D68" i="535"/>
  <c r="D68" i="534"/>
  <c r="D77" i="529"/>
  <c r="D77" i="527"/>
  <c r="D68" i="526"/>
  <c r="D68" i="524"/>
  <c r="D68" i="548"/>
  <c r="D77" i="541"/>
  <c r="D77" i="531"/>
  <c r="D68" i="528"/>
  <c r="D77" i="557"/>
  <c r="D77" i="547"/>
  <c r="D68" i="546"/>
  <c r="D77" i="543"/>
  <c r="D68" i="540"/>
  <c r="D77" i="536"/>
  <c r="D77" i="533"/>
  <c r="D77" i="523"/>
  <c r="O4" i="15" l="1"/>
  <c r="I11" i="22" l="1"/>
  <c r="G11" i="22"/>
  <c r="E11" i="22"/>
  <c r="C11" i="22"/>
  <c r="B11" i="22" l="1"/>
  <c r="J9" i="22"/>
  <c r="H9" i="22"/>
  <c r="F9" i="22"/>
  <c r="D9" i="22"/>
  <c r="K9" i="22" l="1"/>
  <c r="L9" i="22" s="1"/>
  <c r="J10" i="22"/>
  <c r="J11" i="22" s="1"/>
  <c r="F10" i="22"/>
  <c r="F11" i="22" s="1"/>
  <c r="D10" i="22"/>
  <c r="D11" i="22" s="1"/>
  <c r="BF12" i="21"/>
  <c r="B12" i="21"/>
  <c r="A12" i="21"/>
  <c r="A10" i="19"/>
  <c r="H10"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9" i="15"/>
  <c r="H8" i="15"/>
  <c r="H7" i="15"/>
  <c r="H6" i="15"/>
  <c r="H5" i="15"/>
  <c r="H4" i="15"/>
  <c r="D10" i="15"/>
  <c r="C10" i="15"/>
  <c r="C10" i="19" s="1"/>
  <c r="N10" i="19" s="1"/>
  <c r="J10" i="19"/>
  <c r="D100" i="535" l="1"/>
  <c r="E100" i="535" s="1"/>
  <c r="E105" i="535" s="1"/>
  <c r="E126" i="535" s="1"/>
  <c r="R10" i="15"/>
  <c r="M10" i="15"/>
  <c r="I10" i="15"/>
  <c r="L10" i="15"/>
  <c r="K10" i="15"/>
  <c r="J10" i="15"/>
  <c r="C12" i="21"/>
  <c r="CE12" i="21" s="1"/>
  <c r="D10" i="19"/>
  <c r="D12" i="21"/>
  <c r="BU12" i="21"/>
  <c r="CC12" i="21"/>
  <c r="O10" i="19"/>
  <c r="Q10" i="19"/>
  <c r="M10" i="19"/>
  <c r="P10" i="15"/>
  <c r="E8" i="533" s="1"/>
  <c r="Q10" i="15"/>
  <c r="AH12" i="21" l="1"/>
  <c r="CD12" i="21"/>
  <c r="D15" i="6"/>
  <c r="D24" i="697" s="1"/>
  <c r="D63" i="6"/>
  <c r="D63" i="698" l="1"/>
  <c r="D72" i="697"/>
  <c r="H24" i="697"/>
  <c r="E24" i="697"/>
  <c r="D24" i="695"/>
  <c r="D24" i="693"/>
  <c r="D24" i="691"/>
  <c r="D24" i="689"/>
  <c r="D24" i="679"/>
  <c r="D24" i="683"/>
  <c r="D24" i="687"/>
  <c r="D24" i="685"/>
  <c r="D24" i="677"/>
  <c r="D24" i="673"/>
  <c r="D24" i="681"/>
  <c r="D24" i="675"/>
  <c r="D24" i="671"/>
  <c r="D24" i="669"/>
  <c r="D24" i="663"/>
  <c r="D24" i="667"/>
  <c r="D24" i="665"/>
  <c r="D24" i="661"/>
  <c r="D24" i="659"/>
  <c r="D24" i="655"/>
  <c r="D24" i="657"/>
  <c r="D24" i="653"/>
  <c r="D24" i="651"/>
  <c r="D24" i="647"/>
  <c r="D24" i="643"/>
  <c r="D24" i="641"/>
  <c r="D24" i="639"/>
  <c r="D24" i="645"/>
  <c r="D24" i="649"/>
  <c r="D24" i="635"/>
  <c r="D24" i="625"/>
  <c r="D24" i="637"/>
  <c r="D24" i="627"/>
  <c r="D24" i="633"/>
  <c r="D24" i="621"/>
  <c r="D24" i="631"/>
  <c r="D24" i="629"/>
  <c r="D24" i="623"/>
  <c r="D24" i="619"/>
  <c r="D24" i="605"/>
  <c r="D24" i="599"/>
  <c r="D24" i="597"/>
  <c r="D24" i="593"/>
  <c r="D24" i="589"/>
  <c r="D24" i="587"/>
  <c r="D24" i="609"/>
  <c r="D24" i="607"/>
  <c r="D24" i="601"/>
  <c r="D24" i="595"/>
  <c r="D24" i="591"/>
  <c r="D24" i="615"/>
  <c r="D24" i="611"/>
  <c r="D24" i="603"/>
  <c r="D24" i="617"/>
  <c r="D24" i="613"/>
  <c r="D24" i="583"/>
  <c r="D24" i="575"/>
  <c r="D24" i="571"/>
  <c r="D24" i="567"/>
  <c r="D24" i="555"/>
  <c r="D24" i="579"/>
  <c r="D24" i="577"/>
  <c r="D24" i="573"/>
  <c r="D24" i="565"/>
  <c r="D24" i="561"/>
  <c r="D24" i="551"/>
  <c r="D24" i="585"/>
  <c r="D24" i="581"/>
  <c r="D24" i="569"/>
  <c r="D24" i="563"/>
  <c r="D24" i="557"/>
  <c r="D24" i="553"/>
  <c r="D24" i="547"/>
  <c r="D24" i="545"/>
  <c r="D24" i="541"/>
  <c r="D24" i="533"/>
  <c r="D24" i="531"/>
  <c r="D24" i="559"/>
  <c r="D24" i="543"/>
  <c r="D24" i="536"/>
  <c r="D24" i="525"/>
  <c r="D24" i="523"/>
  <c r="D24" i="539"/>
  <c r="D24" i="527"/>
  <c r="D24" i="549"/>
  <c r="D24" i="529"/>
  <c r="D64" i="6"/>
  <c r="D72" i="693"/>
  <c r="D72" i="691"/>
  <c r="D72" i="689"/>
  <c r="D63" i="694"/>
  <c r="D63" i="692"/>
  <c r="D63" i="690"/>
  <c r="D63" i="696"/>
  <c r="D72" i="695"/>
  <c r="D63" i="684"/>
  <c r="D72" i="679"/>
  <c r="D63" i="678"/>
  <c r="D72" i="677"/>
  <c r="D63" i="676"/>
  <c r="D72" i="673"/>
  <c r="D63" i="686"/>
  <c r="D72" i="681"/>
  <c r="D63" i="680"/>
  <c r="D72" i="687"/>
  <c r="D72" i="675"/>
  <c r="D63" i="674"/>
  <c r="D63" i="672"/>
  <c r="D63" i="688"/>
  <c r="D72" i="685"/>
  <c r="D72" i="683"/>
  <c r="D63" i="682"/>
  <c r="D63" i="670"/>
  <c r="D72" i="667"/>
  <c r="D72" i="665"/>
  <c r="D63" i="662"/>
  <c r="D63" i="656"/>
  <c r="D72" i="655"/>
  <c r="D63" i="668"/>
  <c r="D63" i="666"/>
  <c r="D63" i="664"/>
  <c r="D72" i="661"/>
  <c r="D63" i="660"/>
  <c r="D72" i="669"/>
  <c r="D72" i="671"/>
  <c r="D72" i="663"/>
  <c r="D72" i="659"/>
  <c r="D72" i="657"/>
  <c r="D63" i="644"/>
  <c r="D72" i="641"/>
  <c r="D63" i="640"/>
  <c r="D63" i="658"/>
  <c r="D72" i="651"/>
  <c r="D72" i="649"/>
  <c r="D63" i="648"/>
  <c r="D72" i="645"/>
  <c r="D63" i="654"/>
  <c r="D72" i="653"/>
  <c r="D63" i="650"/>
  <c r="D72" i="643"/>
  <c r="D72" i="639"/>
  <c r="D63" i="652"/>
  <c r="D72" i="647"/>
  <c r="D63" i="646"/>
  <c r="D63" i="642"/>
  <c r="D63" i="638"/>
  <c r="D63" i="632"/>
  <c r="D72" i="629"/>
  <c r="D63" i="628"/>
  <c r="D72" i="623"/>
  <c r="D72" i="635"/>
  <c r="D72" i="625"/>
  <c r="D63" i="622"/>
  <c r="D63" i="634"/>
  <c r="D72" i="631"/>
  <c r="D63" i="630"/>
  <c r="D72" i="627"/>
  <c r="D63" i="624"/>
  <c r="D63" i="620"/>
  <c r="D72" i="637"/>
  <c r="D63" i="636"/>
  <c r="D72" i="633"/>
  <c r="D63" i="626"/>
  <c r="D72" i="621"/>
  <c r="D72" i="615"/>
  <c r="D63" i="614"/>
  <c r="D72" i="611"/>
  <c r="D63" i="610"/>
  <c r="D63" i="608"/>
  <c r="D72" i="603"/>
  <c r="D63" i="602"/>
  <c r="D63" i="600"/>
  <c r="D63" i="596"/>
  <c r="D72" i="617"/>
  <c r="D63" i="616"/>
  <c r="D63" i="612"/>
  <c r="D72" i="605"/>
  <c r="D72" i="597"/>
  <c r="D72" i="589"/>
  <c r="D72" i="619"/>
  <c r="D72" i="613"/>
  <c r="D72" i="609"/>
  <c r="D72" i="607"/>
  <c r="D63" i="604"/>
  <c r="D72" i="601"/>
  <c r="D72" i="599"/>
  <c r="D72" i="595"/>
  <c r="D72" i="593"/>
  <c r="D63" i="592"/>
  <c r="D72" i="587"/>
  <c r="D63" i="618"/>
  <c r="D63" i="606"/>
  <c r="D63" i="598"/>
  <c r="D63" i="594"/>
  <c r="D72" i="591"/>
  <c r="D63" i="590"/>
  <c r="D63" i="588"/>
  <c r="D72" i="583"/>
  <c r="D72" i="581"/>
  <c r="D63" i="576"/>
  <c r="D72" i="569"/>
  <c r="D72" i="565"/>
  <c r="D63" i="564"/>
  <c r="D63" i="560"/>
  <c r="D72" i="557"/>
  <c r="D72" i="585"/>
  <c r="D63" i="580"/>
  <c r="D72" i="571"/>
  <c r="D63" i="568"/>
  <c r="D72" i="563"/>
  <c r="D63" i="562"/>
  <c r="D63" i="586"/>
  <c r="D63" i="584"/>
  <c r="D63" i="582"/>
  <c r="D72" i="577"/>
  <c r="D72" i="575"/>
  <c r="D63" i="574"/>
  <c r="D63" i="570"/>
  <c r="D63" i="566"/>
  <c r="D72" i="559"/>
  <c r="D63" i="558"/>
  <c r="D72" i="555"/>
  <c r="D63" i="554"/>
  <c r="D72" i="549"/>
  <c r="D72" i="579"/>
  <c r="D63" i="578"/>
  <c r="D72" i="573"/>
  <c r="D63" i="572"/>
  <c r="D72" i="567"/>
  <c r="D72" i="561"/>
  <c r="D72" i="551"/>
  <c r="D63" i="556"/>
  <c r="D72" i="553"/>
  <c r="D63" i="544"/>
  <c r="D72" i="539"/>
  <c r="D63" i="537"/>
  <c r="D63" i="535"/>
  <c r="D63" i="534"/>
  <c r="D72" i="529"/>
  <c r="D72" i="527"/>
  <c r="D63" i="526"/>
  <c r="D63" i="524"/>
  <c r="D63" i="552"/>
  <c r="D63" i="548"/>
  <c r="D72" i="541"/>
  <c r="D72" i="531"/>
  <c r="D63" i="528"/>
  <c r="D63" i="550"/>
  <c r="D72" i="547"/>
  <c r="D63" i="546"/>
  <c r="D72" i="543"/>
  <c r="D63" i="540"/>
  <c r="D72" i="536"/>
  <c r="D72" i="533"/>
  <c r="D72" i="523"/>
  <c r="D72" i="545"/>
  <c r="D63" i="542"/>
  <c r="D63" i="532"/>
  <c r="D63" i="530"/>
  <c r="D72" i="525"/>
  <c r="E4" i="454"/>
  <c r="E4" i="343"/>
  <c r="H10" i="22"/>
  <c r="H11" i="22" s="1"/>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3" i="19"/>
  <c r="A62" i="19"/>
  <c r="A61" i="19"/>
  <c r="A60" i="19"/>
  <c r="A59" i="19"/>
  <c r="A58" i="19"/>
  <c r="A57" i="19"/>
  <c r="A56" i="19"/>
  <c r="A55" i="19"/>
  <c r="A54" i="19"/>
  <c r="A53" i="19"/>
  <c r="A52" i="19"/>
  <c r="A51" i="19"/>
  <c r="D51" i="19" s="1"/>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9" i="19"/>
  <c r="D9" i="19" s="1"/>
  <c r="A8" i="19"/>
  <c r="A7" i="19"/>
  <c r="D7" i="19" s="1"/>
  <c r="A6" i="19"/>
  <c r="A5" i="19"/>
  <c r="D5" i="19" s="1"/>
  <c r="C87" i="15"/>
  <c r="C40" i="15"/>
  <c r="C92" i="15"/>
  <c r="C34" i="15"/>
  <c r="C17" i="15"/>
  <c r="C91" i="15"/>
  <c r="C45" i="15"/>
  <c r="C35" i="15"/>
  <c r="C16" i="15"/>
  <c r="C48" i="15"/>
  <c r="C88" i="15"/>
  <c r="C51" i="15"/>
  <c r="C36" i="15"/>
  <c r="C27" i="15"/>
  <c r="C53" i="15"/>
  <c r="C11" i="15"/>
  <c r="C76" i="15"/>
  <c r="C75" i="15"/>
  <c r="C46" i="15"/>
  <c r="C60" i="15"/>
  <c r="C57" i="15"/>
  <c r="C86" i="15"/>
  <c r="C82" i="15"/>
  <c r="C78" i="15"/>
  <c r="C74" i="15"/>
  <c r="C72" i="15"/>
  <c r="C71" i="15"/>
  <c r="C70" i="15"/>
  <c r="C66" i="15"/>
  <c r="C62" i="15"/>
  <c r="C59" i="15"/>
  <c r="C58" i="15"/>
  <c r="C49" i="15"/>
  <c r="C44" i="15"/>
  <c r="C43" i="15"/>
  <c r="C30" i="15"/>
  <c r="C24" i="15"/>
  <c r="C23" i="15"/>
  <c r="C14" i="15"/>
  <c r="C9" i="15"/>
  <c r="C6" i="15"/>
  <c r="C90" i="15"/>
  <c r="C81" i="15"/>
  <c r="C80" i="15"/>
  <c r="C32" i="15"/>
  <c r="C12" i="15"/>
  <c r="C63" i="15"/>
  <c r="C84" i="15"/>
  <c r="C65" i="15"/>
  <c r="C41" i="15"/>
  <c r="C26" i="15"/>
  <c r="C39" i="15"/>
  <c r="C28" i="15"/>
  <c r="C15" i="15"/>
  <c r="C67" i="15"/>
  <c r="C61" i="15"/>
  <c r="C54" i="15"/>
  <c r="C77" i="15"/>
  <c r="C50" i="15"/>
  <c r="C21" i="15"/>
  <c r="C89" i="15"/>
  <c r="C85" i="15"/>
  <c r="C83" i="15"/>
  <c r="C73" i="15"/>
  <c r="C69" i="15"/>
  <c r="C56" i="15"/>
  <c r="C55" i="15"/>
  <c r="C52" i="15"/>
  <c r="C47" i="15"/>
  <c r="C33" i="15"/>
  <c r="C25" i="15"/>
  <c r="C22" i="15"/>
  <c r="C20" i="15"/>
  <c r="C18" i="15"/>
  <c r="C13" i="15"/>
  <c r="C19" i="15"/>
  <c r="C79" i="15"/>
  <c r="C38" i="15"/>
  <c r="C37" i="15"/>
  <c r="C31" i="15"/>
  <c r="C4" i="15"/>
  <c r="C68" i="15"/>
  <c r="C5" i="15"/>
  <c r="D64" i="698" l="1"/>
  <c r="D73" i="697"/>
  <c r="C13" i="19"/>
  <c r="L13" i="15"/>
  <c r="K13" i="15"/>
  <c r="I13" i="15"/>
  <c r="M13" i="15"/>
  <c r="J13" i="15"/>
  <c r="C83" i="19"/>
  <c r="J83" i="15"/>
  <c r="K83" i="15"/>
  <c r="I83" i="15"/>
  <c r="M83" i="15"/>
  <c r="L83" i="15"/>
  <c r="C81" i="19"/>
  <c r="L81" i="15"/>
  <c r="I81" i="15"/>
  <c r="M81" i="15"/>
  <c r="K81" i="15"/>
  <c r="J81" i="15"/>
  <c r="C18" i="19"/>
  <c r="M18" i="15"/>
  <c r="I18" i="15"/>
  <c r="L18" i="15"/>
  <c r="K18" i="15"/>
  <c r="J18" i="15"/>
  <c r="C56" i="19"/>
  <c r="L56" i="15"/>
  <c r="K56" i="15"/>
  <c r="J56" i="15"/>
  <c r="M56" i="15"/>
  <c r="I56" i="15"/>
  <c r="C85" i="19"/>
  <c r="L85" i="15"/>
  <c r="J85" i="15"/>
  <c r="I85" i="15"/>
  <c r="M85" i="15"/>
  <c r="K85" i="15"/>
  <c r="C15" i="19"/>
  <c r="J15" i="15"/>
  <c r="M15" i="15"/>
  <c r="I15" i="15"/>
  <c r="L15" i="15"/>
  <c r="K15" i="15"/>
  <c r="C41" i="19"/>
  <c r="M41" i="15"/>
  <c r="I41" i="15"/>
  <c r="J41" i="15"/>
  <c r="L41" i="15"/>
  <c r="K41" i="15"/>
  <c r="C90" i="19"/>
  <c r="M90" i="15"/>
  <c r="I90" i="15"/>
  <c r="J90" i="15"/>
  <c r="L90" i="15"/>
  <c r="K90" i="15"/>
  <c r="C44" i="19"/>
  <c r="L44" i="15"/>
  <c r="M44" i="15"/>
  <c r="K44" i="15"/>
  <c r="J44" i="15"/>
  <c r="I44" i="15"/>
  <c r="C62" i="19"/>
  <c r="J62" i="15"/>
  <c r="I62" i="15"/>
  <c r="M62" i="15"/>
  <c r="K62" i="15"/>
  <c r="L62" i="15"/>
  <c r="C86" i="19"/>
  <c r="M86" i="15"/>
  <c r="I86" i="15"/>
  <c r="L86" i="15"/>
  <c r="K86" i="15"/>
  <c r="J86" i="15"/>
  <c r="C27" i="19"/>
  <c r="K27" i="15"/>
  <c r="J27" i="15"/>
  <c r="I27" i="15"/>
  <c r="M27" i="15"/>
  <c r="L27" i="15"/>
  <c r="C91" i="19"/>
  <c r="J91" i="15"/>
  <c r="M91" i="15"/>
  <c r="L91" i="15"/>
  <c r="K91" i="15"/>
  <c r="I91" i="15"/>
  <c r="C79" i="19"/>
  <c r="J79" i="15"/>
  <c r="I79" i="15"/>
  <c r="M79" i="15"/>
  <c r="L79" i="15"/>
  <c r="K79" i="15"/>
  <c r="C20" i="19"/>
  <c r="K20" i="15"/>
  <c r="J20" i="15"/>
  <c r="L20" i="15"/>
  <c r="I20" i="15"/>
  <c r="M20" i="15"/>
  <c r="C47" i="19"/>
  <c r="K47" i="15"/>
  <c r="L47" i="15"/>
  <c r="J47" i="15"/>
  <c r="M47" i="15"/>
  <c r="I47" i="15"/>
  <c r="C69" i="19"/>
  <c r="L69" i="15"/>
  <c r="J69" i="15"/>
  <c r="I69" i="15"/>
  <c r="M69" i="15"/>
  <c r="K69" i="15"/>
  <c r="C89" i="19"/>
  <c r="L89" i="15"/>
  <c r="K89" i="15"/>
  <c r="J89" i="15"/>
  <c r="M89" i="15"/>
  <c r="I89" i="15"/>
  <c r="C54" i="19"/>
  <c r="J54" i="15"/>
  <c r="L54" i="15"/>
  <c r="K54" i="15"/>
  <c r="M54" i="15"/>
  <c r="I54" i="15"/>
  <c r="C28" i="19"/>
  <c r="L28" i="15"/>
  <c r="M28" i="15"/>
  <c r="K28" i="15"/>
  <c r="J28" i="15"/>
  <c r="I28" i="15"/>
  <c r="C65" i="19"/>
  <c r="L65" i="15"/>
  <c r="I65" i="15"/>
  <c r="M65" i="15"/>
  <c r="J65" i="15"/>
  <c r="K65" i="15"/>
  <c r="C32" i="19"/>
  <c r="L32" i="15"/>
  <c r="I32" i="15"/>
  <c r="M32" i="15"/>
  <c r="J32" i="15"/>
  <c r="K32" i="15"/>
  <c r="C6" i="19"/>
  <c r="M6" i="15"/>
  <c r="J6" i="15"/>
  <c r="I6" i="15"/>
  <c r="L6" i="15"/>
  <c r="K6" i="15"/>
  <c r="C24" i="19"/>
  <c r="L24" i="15"/>
  <c r="K24" i="15"/>
  <c r="J24" i="15"/>
  <c r="M24" i="15"/>
  <c r="I24" i="15"/>
  <c r="C49" i="19"/>
  <c r="M49" i="15"/>
  <c r="I49" i="15"/>
  <c r="L49" i="15"/>
  <c r="K49" i="15"/>
  <c r="J49" i="15"/>
  <c r="C66" i="19"/>
  <c r="M66" i="15"/>
  <c r="I66" i="15"/>
  <c r="L66" i="15"/>
  <c r="K66" i="15"/>
  <c r="J66" i="15"/>
  <c r="C74" i="19"/>
  <c r="M74" i="15"/>
  <c r="I74" i="15"/>
  <c r="J74" i="15"/>
  <c r="L74" i="15"/>
  <c r="K74" i="15"/>
  <c r="C57" i="19"/>
  <c r="M57" i="15"/>
  <c r="I57" i="15"/>
  <c r="J57" i="15"/>
  <c r="L57" i="15"/>
  <c r="K57" i="15"/>
  <c r="C76" i="19"/>
  <c r="K76" i="15"/>
  <c r="J76" i="15"/>
  <c r="I76" i="15"/>
  <c r="M76" i="15"/>
  <c r="L76" i="15"/>
  <c r="C36" i="19"/>
  <c r="L36" i="15"/>
  <c r="J36" i="15"/>
  <c r="I36" i="15"/>
  <c r="M36" i="15"/>
  <c r="K36" i="15"/>
  <c r="C16" i="19"/>
  <c r="K16" i="15"/>
  <c r="J16" i="15"/>
  <c r="M16" i="15"/>
  <c r="L16" i="15"/>
  <c r="I16" i="15"/>
  <c r="C17" i="19"/>
  <c r="L17" i="15"/>
  <c r="K17" i="15"/>
  <c r="M17" i="15"/>
  <c r="J17" i="15"/>
  <c r="I17" i="15"/>
  <c r="C87" i="19"/>
  <c r="J87" i="15"/>
  <c r="L87" i="15"/>
  <c r="K87" i="15"/>
  <c r="M87" i="15"/>
  <c r="I87" i="15"/>
  <c r="D64" i="696"/>
  <c r="D73" i="695"/>
  <c r="D73" i="693"/>
  <c r="D73" i="691"/>
  <c r="D73" i="689"/>
  <c r="D64" i="694"/>
  <c r="D64" i="692"/>
  <c r="D64" i="690"/>
  <c r="D64" i="688"/>
  <c r="D73" i="685"/>
  <c r="D73" i="683"/>
  <c r="D64" i="682"/>
  <c r="D64" i="684"/>
  <c r="D73" i="679"/>
  <c r="D64" i="678"/>
  <c r="D73" i="677"/>
  <c r="D64" i="676"/>
  <c r="D73" i="673"/>
  <c r="D64" i="686"/>
  <c r="D73" i="681"/>
  <c r="D64" i="680"/>
  <c r="D73" i="687"/>
  <c r="D73" i="675"/>
  <c r="D64" i="674"/>
  <c r="D64" i="672"/>
  <c r="D73" i="671"/>
  <c r="D73" i="663"/>
  <c r="D73" i="659"/>
  <c r="D73" i="657"/>
  <c r="D64" i="670"/>
  <c r="D73" i="667"/>
  <c r="D73" i="665"/>
  <c r="D64" i="662"/>
  <c r="D64" i="668"/>
  <c r="D64" i="666"/>
  <c r="D64" i="664"/>
  <c r="D73" i="661"/>
  <c r="D64" i="660"/>
  <c r="D64" i="658"/>
  <c r="D64" i="654"/>
  <c r="D73" i="669"/>
  <c r="D64" i="652"/>
  <c r="D73" i="647"/>
  <c r="D64" i="646"/>
  <c r="D64" i="642"/>
  <c r="D64" i="656"/>
  <c r="D64" i="644"/>
  <c r="D73" i="641"/>
  <c r="D64" i="640"/>
  <c r="D73" i="651"/>
  <c r="D73" i="649"/>
  <c r="D64" i="648"/>
  <c r="D73" i="645"/>
  <c r="D73" i="655"/>
  <c r="D73" i="653"/>
  <c r="D64" i="650"/>
  <c r="D73" i="643"/>
  <c r="D73" i="637"/>
  <c r="D64" i="636"/>
  <c r="D73" i="633"/>
  <c r="D64" i="626"/>
  <c r="D73" i="621"/>
  <c r="D73" i="639"/>
  <c r="D64" i="638"/>
  <c r="D64" i="632"/>
  <c r="D73" i="629"/>
  <c r="D64" i="628"/>
  <c r="D73" i="623"/>
  <c r="D73" i="635"/>
  <c r="D73" i="625"/>
  <c r="D64" i="622"/>
  <c r="D64" i="634"/>
  <c r="D73" i="631"/>
  <c r="D64" i="630"/>
  <c r="D73" i="627"/>
  <c r="D64" i="624"/>
  <c r="D64" i="620"/>
  <c r="D64" i="618"/>
  <c r="D64" i="606"/>
  <c r="D64" i="598"/>
  <c r="D64" i="594"/>
  <c r="D73" i="591"/>
  <c r="D64" i="590"/>
  <c r="D64" i="588"/>
  <c r="D73" i="615"/>
  <c r="D64" i="614"/>
  <c r="D73" i="611"/>
  <c r="D64" i="610"/>
  <c r="D64" i="608"/>
  <c r="D73" i="603"/>
  <c r="D64" i="602"/>
  <c r="D64" i="600"/>
  <c r="D64" i="596"/>
  <c r="D73" i="617"/>
  <c r="D64" i="616"/>
  <c r="D64" i="612"/>
  <c r="D73" i="605"/>
  <c r="D73" i="597"/>
  <c r="D73" i="589"/>
  <c r="D73" i="619"/>
  <c r="D73" i="613"/>
  <c r="D73" i="609"/>
  <c r="D73" i="607"/>
  <c r="D64" i="604"/>
  <c r="D73" i="601"/>
  <c r="D73" i="599"/>
  <c r="D73" i="595"/>
  <c r="D73" i="593"/>
  <c r="D64" i="592"/>
  <c r="D73" i="579"/>
  <c r="D64" i="578"/>
  <c r="D73" i="573"/>
  <c r="D64" i="572"/>
  <c r="D73" i="567"/>
  <c r="D73" i="561"/>
  <c r="D73" i="551"/>
  <c r="D73" i="587"/>
  <c r="D73" i="583"/>
  <c r="D73" i="581"/>
  <c r="D64" i="576"/>
  <c r="D73" i="569"/>
  <c r="D73" i="565"/>
  <c r="D64" i="564"/>
  <c r="D73" i="585"/>
  <c r="D64" i="580"/>
  <c r="D73" i="571"/>
  <c r="D64" i="568"/>
  <c r="D73" i="563"/>
  <c r="D64" i="562"/>
  <c r="D64" i="556"/>
  <c r="D73" i="553"/>
  <c r="D64" i="552"/>
  <c r="D64" i="586"/>
  <c r="D64" i="584"/>
  <c r="D64" i="582"/>
  <c r="D73" i="577"/>
  <c r="D73" i="575"/>
  <c r="D64" i="574"/>
  <c r="D64" i="570"/>
  <c r="D64" i="566"/>
  <c r="D73" i="559"/>
  <c r="D64" i="558"/>
  <c r="D73" i="555"/>
  <c r="D64" i="554"/>
  <c r="D73" i="549"/>
  <c r="D73" i="557"/>
  <c r="D73" i="545"/>
  <c r="D64" i="542"/>
  <c r="D64" i="532"/>
  <c r="D64" i="530"/>
  <c r="D73" i="525"/>
  <c r="D64" i="560"/>
  <c r="D64" i="544"/>
  <c r="D73" i="539"/>
  <c r="D64" i="537"/>
  <c r="D64" i="535"/>
  <c r="D64" i="534"/>
  <c r="D73" i="529"/>
  <c r="D73" i="527"/>
  <c r="D64" i="526"/>
  <c r="D64" i="524"/>
  <c r="D64" i="548"/>
  <c r="D73" i="541"/>
  <c r="D73" i="531"/>
  <c r="D64" i="528"/>
  <c r="D64" i="550"/>
  <c r="D73" i="547"/>
  <c r="D64" i="546"/>
  <c r="D73" i="543"/>
  <c r="D64" i="540"/>
  <c r="D73" i="536"/>
  <c r="D73" i="533"/>
  <c r="D73" i="523"/>
  <c r="H24" i="539"/>
  <c r="E24" i="539"/>
  <c r="H24" i="543"/>
  <c r="E24" i="543"/>
  <c r="H24" i="541"/>
  <c r="E24" i="541"/>
  <c r="H24" i="557"/>
  <c r="E24" i="557"/>
  <c r="H24" i="585"/>
  <c r="E24" i="585"/>
  <c r="E24" i="573"/>
  <c r="H24" i="573"/>
  <c r="H24" i="567"/>
  <c r="E24" i="567"/>
  <c r="H24" i="613"/>
  <c r="E24" i="613"/>
  <c r="H24" i="615"/>
  <c r="E24" i="615"/>
  <c r="H24" i="607"/>
  <c r="E24" i="607"/>
  <c r="H24" i="593"/>
  <c r="E24" i="593"/>
  <c r="H24" i="619"/>
  <c r="E24" i="619"/>
  <c r="H24" i="621"/>
  <c r="E24" i="621"/>
  <c r="H24" i="625"/>
  <c r="E24" i="625"/>
  <c r="H24" i="639"/>
  <c r="E24" i="639"/>
  <c r="H24" i="651"/>
  <c r="E24" i="651"/>
  <c r="H24" i="659"/>
  <c r="E24" i="659"/>
  <c r="H24" i="663"/>
  <c r="E24" i="663"/>
  <c r="H24" i="681"/>
  <c r="E24" i="681"/>
  <c r="H24" i="687"/>
  <c r="E24" i="687"/>
  <c r="C25" i="19"/>
  <c r="M25" i="15"/>
  <c r="I25" i="15"/>
  <c r="J25" i="15"/>
  <c r="L25" i="15"/>
  <c r="K25" i="15"/>
  <c r="C67" i="19"/>
  <c r="J67" i="15"/>
  <c r="K67" i="15"/>
  <c r="I67" i="15"/>
  <c r="M67" i="15"/>
  <c r="L67" i="15"/>
  <c r="C14" i="19"/>
  <c r="M14" i="15"/>
  <c r="I14" i="15"/>
  <c r="L14" i="15"/>
  <c r="K14" i="15"/>
  <c r="J14" i="15"/>
  <c r="C38" i="19"/>
  <c r="J38" i="15"/>
  <c r="L38" i="15"/>
  <c r="K38" i="15"/>
  <c r="M38" i="15"/>
  <c r="I38" i="15"/>
  <c r="C33" i="19"/>
  <c r="M33" i="15"/>
  <c r="I33" i="15"/>
  <c r="L33" i="15"/>
  <c r="K33" i="15"/>
  <c r="J33" i="15"/>
  <c r="C31" i="19"/>
  <c r="K31" i="15"/>
  <c r="L31" i="15"/>
  <c r="J31" i="15"/>
  <c r="I31" i="15"/>
  <c r="M31" i="15"/>
  <c r="C19" i="19"/>
  <c r="J19" i="15"/>
  <c r="M19" i="15"/>
  <c r="I19" i="15"/>
  <c r="L19" i="15"/>
  <c r="K19" i="15"/>
  <c r="C22" i="19"/>
  <c r="M22" i="15"/>
  <c r="I22" i="15"/>
  <c r="L22" i="15"/>
  <c r="K22" i="15"/>
  <c r="J22" i="15"/>
  <c r="C52" i="19"/>
  <c r="L52" i="15"/>
  <c r="J52" i="15"/>
  <c r="I52" i="15"/>
  <c r="M52" i="15"/>
  <c r="K52" i="15"/>
  <c r="C73" i="19"/>
  <c r="L73" i="15"/>
  <c r="K73" i="15"/>
  <c r="J73" i="15"/>
  <c r="M73" i="15"/>
  <c r="I73" i="15"/>
  <c r="C21" i="19"/>
  <c r="L21" i="15"/>
  <c r="K21" i="15"/>
  <c r="I21" i="15"/>
  <c r="M21" i="15"/>
  <c r="J21" i="15"/>
  <c r="C61" i="19"/>
  <c r="M61" i="15"/>
  <c r="I61" i="15"/>
  <c r="K61" i="15"/>
  <c r="J61" i="15"/>
  <c r="L61" i="15"/>
  <c r="C39" i="19"/>
  <c r="K39" i="15"/>
  <c r="I39" i="15"/>
  <c r="M39" i="15"/>
  <c r="L39" i="15"/>
  <c r="J39" i="15"/>
  <c r="C84" i="19"/>
  <c r="K84" i="15"/>
  <c r="M84" i="15"/>
  <c r="L84" i="15"/>
  <c r="J84" i="15"/>
  <c r="I84" i="15"/>
  <c r="C80" i="19"/>
  <c r="K80" i="15"/>
  <c r="L80" i="15"/>
  <c r="J80" i="15"/>
  <c r="M80" i="15"/>
  <c r="I80" i="15"/>
  <c r="C9" i="19"/>
  <c r="L9" i="15"/>
  <c r="K9" i="15"/>
  <c r="M9" i="15"/>
  <c r="J9" i="15"/>
  <c r="I9" i="15"/>
  <c r="C30" i="19"/>
  <c r="J30" i="15"/>
  <c r="I30" i="15"/>
  <c r="M30" i="15"/>
  <c r="K30" i="15"/>
  <c r="L30" i="15"/>
  <c r="C58" i="19"/>
  <c r="J58" i="15"/>
  <c r="M58" i="15"/>
  <c r="L58" i="15"/>
  <c r="K58" i="15"/>
  <c r="I58" i="15"/>
  <c r="C70" i="19"/>
  <c r="M70" i="15"/>
  <c r="I70" i="15"/>
  <c r="L70" i="15"/>
  <c r="K70" i="15"/>
  <c r="J70" i="15"/>
  <c r="C78" i="19"/>
  <c r="M78" i="15"/>
  <c r="I78" i="15"/>
  <c r="K78" i="15"/>
  <c r="J78" i="15"/>
  <c r="L78" i="15"/>
  <c r="C60" i="19"/>
  <c r="L60" i="15"/>
  <c r="M60" i="15"/>
  <c r="K60" i="15"/>
  <c r="J60" i="15"/>
  <c r="I60" i="15"/>
  <c r="C11" i="19"/>
  <c r="J11" i="15"/>
  <c r="M11" i="15"/>
  <c r="I11" i="15"/>
  <c r="L11" i="15"/>
  <c r="K11" i="15"/>
  <c r="C51" i="19"/>
  <c r="K51" i="15"/>
  <c r="M51" i="15"/>
  <c r="L51" i="15"/>
  <c r="J51" i="15"/>
  <c r="I51" i="15"/>
  <c r="C35" i="19"/>
  <c r="K35" i="15"/>
  <c r="M35" i="15"/>
  <c r="L35" i="15"/>
  <c r="J35" i="15"/>
  <c r="I35" i="15"/>
  <c r="C34" i="19"/>
  <c r="J34" i="15"/>
  <c r="K34" i="15"/>
  <c r="I34" i="15"/>
  <c r="M34" i="15"/>
  <c r="L34" i="15"/>
  <c r="H24" i="529"/>
  <c r="E24" i="529"/>
  <c r="H24" i="523"/>
  <c r="E24" i="523"/>
  <c r="H24" i="559"/>
  <c r="E24" i="559"/>
  <c r="H24" i="545"/>
  <c r="E24" i="545"/>
  <c r="H24" i="563"/>
  <c r="E24" i="563"/>
  <c r="H24" i="551"/>
  <c r="E24" i="551"/>
  <c r="E24" i="577"/>
  <c r="H24" i="577"/>
  <c r="H24" i="571"/>
  <c r="E24" i="571"/>
  <c r="H24" i="617"/>
  <c r="E24" i="617"/>
  <c r="E24" i="591"/>
  <c r="H24" i="591"/>
  <c r="H24" i="609"/>
  <c r="E24" i="609"/>
  <c r="H24" i="597"/>
  <c r="E24" i="597"/>
  <c r="H24" i="623"/>
  <c r="E24" i="623"/>
  <c r="H24" i="633"/>
  <c r="E24" i="633"/>
  <c r="H24" i="635"/>
  <c r="E24" i="635"/>
  <c r="E24" i="641"/>
  <c r="H24" i="641"/>
  <c r="H24" i="653"/>
  <c r="E24" i="653"/>
  <c r="H24" i="661"/>
  <c r="E24" i="661"/>
  <c r="H24" i="669"/>
  <c r="E24" i="669"/>
  <c r="H24" i="673"/>
  <c r="E24" i="673"/>
  <c r="H24" i="683"/>
  <c r="E24" i="683"/>
  <c r="E24" i="691"/>
  <c r="H24" i="691"/>
  <c r="C37" i="19"/>
  <c r="M37" i="15"/>
  <c r="I37" i="15"/>
  <c r="L37" i="15"/>
  <c r="K37" i="15"/>
  <c r="J37" i="15"/>
  <c r="C50" i="19"/>
  <c r="J50" i="15"/>
  <c r="K50" i="15"/>
  <c r="I50" i="15"/>
  <c r="M50" i="15"/>
  <c r="L50" i="15"/>
  <c r="C63" i="19"/>
  <c r="K63" i="15"/>
  <c r="L63" i="15"/>
  <c r="J63" i="15"/>
  <c r="I63" i="15"/>
  <c r="M63" i="15"/>
  <c r="C43" i="19"/>
  <c r="K43" i="15"/>
  <c r="J43" i="15"/>
  <c r="I43" i="15"/>
  <c r="M43" i="15"/>
  <c r="L43" i="15"/>
  <c r="C59" i="19"/>
  <c r="K59" i="15"/>
  <c r="J59" i="15"/>
  <c r="I59" i="15"/>
  <c r="M59" i="15"/>
  <c r="L59" i="15"/>
  <c r="C71" i="19"/>
  <c r="J71" i="15"/>
  <c r="L71" i="15"/>
  <c r="K71" i="15"/>
  <c r="M71" i="15"/>
  <c r="I71" i="15"/>
  <c r="C82" i="19"/>
  <c r="M82" i="15"/>
  <c r="I82" i="15"/>
  <c r="L82" i="15"/>
  <c r="K82" i="15"/>
  <c r="J82" i="15"/>
  <c r="C46" i="19"/>
  <c r="J46" i="15"/>
  <c r="I46" i="15"/>
  <c r="M46" i="15"/>
  <c r="L46" i="15"/>
  <c r="K46" i="15"/>
  <c r="C53" i="19"/>
  <c r="M53" i="15"/>
  <c r="I53" i="15"/>
  <c r="L53" i="15"/>
  <c r="K53" i="15"/>
  <c r="J53" i="15"/>
  <c r="C88" i="19"/>
  <c r="K88" i="15"/>
  <c r="I88" i="15"/>
  <c r="M88" i="15"/>
  <c r="L88" i="15"/>
  <c r="J88" i="15"/>
  <c r="C45" i="19"/>
  <c r="M45" i="15"/>
  <c r="I45" i="15"/>
  <c r="K45" i="15"/>
  <c r="J45" i="15"/>
  <c r="L45" i="15"/>
  <c r="C92" i="19"/>
  <c r="K92" i="15"/>
  <c r="J92" i="15"/>
  <c r="I92" i="15"/>
  <c r="M92" i="15"/>
  <c r="L92" i="15"/>
  <c r="H24" i="549"/>
  <c r="E24" i="549"/>
  <c r="H24" i="525"/>
  <c r="E24" i="525"/>
  <c r="H24" i="531"/>
  <c r="E24" i="531"/>
  <c r="H24" i="547"/>
  <c r="E24" i="547"/>
  <c r="H24" i="569"/>
  <c r="E24" i="569"/>
  <c r="H24" i="561"/>
  <c r="E24" i="561"/>
  <c r="E24" i="579"/>
  <c r="H24" i="579"/>
  <c r="E24" i="575"/>
  <c r="H24" i="575"/>
  <c r="H24" i="603"/>
  <c r="E24" i="603"/>
  <c r="H24" i="595"/>
  <c r="E24" i="595"/>
  <c r="H24" i="587"/>
  <c r="E24" i="587"/>
  <c r="H24" i="599"/>
  <c r="E24" i="599"/>
  <c r="H24" i="629"/>
  <c r="E24" i="629"/>
  <c r="E24" i="627"/>
  <c r="H24" i="627"/>
  <c r="H24" i="649"/>
  <c r="E24" i="649"/>
  <c r="E24" i="643"/>
  <c r="H24" i="643"/>
  <c r="H24" i="657"/>
  <c r="E24" i="657"/>
  <c r="H24" i="665"/>
  <c r="E24" i="665"/>
  <c r="H24" i="671"/>
  <c r="E24" i="671"/>
  <c r="H24" i="677"/>
  <c r="E24" i="677"/>
  <c r="H24" i="679"/>
  <c r="E24" i="679"/>
  <c r="H24" i="693"/>
  <c r="E24" i="693"/>
  <c r="C5" i="19"/>
  <c r="M5" i="15"/>
  <c r="I5" i="15"/>
  <c r="L5" i="15"/>
  <c r="K5" i="15"/>
  <c r="J5" i="15"/>
  <c r="C55" i="19"/>
  <c r="K55" i="15"/>
  <c r="I55" i="15"/>
  <c r="M55" i="15"/>
  <c r="L55" i="15"/>
  <c r="J55" i="15"/>
  <c r="C26" i="19"/>
  <c r="J26" i="15"/>
  <c r="M26" i="15"/>
  <c r="L26" i="15"/>
  <c r="K26" i="15"/>
  <c r="I26" i="15"/>
  <c r="C68" i="19"/>
  <c r="K68" i="15"/>
  <c r="M68" i="15"/>
  <c r="L68" i="15"/>
  <c r="J68" i="15"/>
  <c r="I68" i="15"/>
  <c r="C77" i="19"/>
  <c r="L77" i="15"/>
  <c r="M77" i="15"/>
  <c r="K77" i="15"/>
  <c r="J77" i="15"/>
  <c r="I77" i="15"/>
  <c r="C12" i="19"/>
  <c r="K12" i="15"/>
  <c r="J12" i="15"/>
  <c r="L12" i="15"/>
  <c r="I12" i="15"/>
  <c r="M12" i="15"/>
  <c r="C23" i="19"/>
  <c r="J23" i="15"/>
  <c r="M23" i="15"/>
  <c r="I23" i="15"/>
  <c r="L23" i="15"/>
  <c r="K23" i="15"/>
  <c r="C72" i="19"/>
  <c r="K72" i="15"/>
  <c r="I72" i="15"/>
  <c r="M72" i="15"/>
  <c r="L72" i="15"/>
  <c r="J72" i="15"/>
  <c r="C75" i="19"/>
  <c r="J75" i="15"/>
  <c r="M75" i="15"/>
  <c r="L75" i="15"/>
  <c r="K75" i="15"/>
  <c r="I75" i="15"/>
  <c r="C48" i="19"/>
  <c r="L48" i="15"/>
  <c r="I48" i="15"/>
  <c r="M48" i="15"/>
  <c r="K48" i="15"/>
  <c r="J48" i="15"/>
  <c r="C40" i="19"/>
  <c r="L40" i="15"/>
  <c r="K40" i="15"/>
  <c r="J40" i="15"/>
  <c r="M40" i="15"/>
  <c r="I40" i="15"/>
  <c r="H24" i="527"/>
  <c r="E24" i="527"/>
  <c r="H24" i="536"/>
  <c r="E24" i="536"/>
  <c r="H24" i="533"/>
  <c r="E24" i="533"/>
  <c r="H24" i="553"/>
  <c r="E24" i="553"/>
  <c r="H24" i="581"/>
  <c r="E24" i="581"/>
  <c r="H24" i="565"/>
  <c r="E24" i="565"/>
  <c r="H24" i="555"/>
  <c r="E24" i="555"/>
  <c r="H24" i="583"/>
  <c r="E24" i="583"/>
  <c r="H24" i="611"/>
  <c r="E24" i="611"/>
  <c r="H24" i="601"/>
  <c r="E24" i="601"/>
  <c r="H24" i="589"/>
  <c r="E24" i="589"/>
  <c r="H24" i="605"/>
  <c r="E24" i="605"/>
  <c r="H24" i="631"/>
  <c r="E24" i="631"/>
  <c r="H24" i="637"/>
  <c r="E24" i="637"/>
  <c r="H24" i="645"/>
  <c r="E24" i="645"/>
  <c r="H24" i="647"/>
  <c r="E24" i="647"/>
  <c r="E24" i="655"/>
  <c r="H24" i="655"/>
  <c r="H24" i="667"/>
  <c r="E24" i="667"/>
  <c r="H24" i="675"/>
  <c r="E24" i="675"/>
  <c r="H24" i="685"/>
  <c r="E24" i="685"/>
  <c r="H24" i="689"/>
  <c r="E24" i="689"/>
  <c r="H24" i="695"/>
  <c r="E24" i="695"/>
  <c r="K10" i="22"/>
  <c r="K11" i="22" s="1"/>
  <c r="D68" i="19"/>
  <c r="D11" i="19"/>
  <c r="D60" i="19"/>
  <c r="D62" i="19"/>
  <c r="D15" i="19"/>
  <c r="D27" i="19"/>
  <c r="D31" i="19"/>
  <c r="D47" i="19"/>
  <c r="D77" i="19"/>
  <c r="D79" i="19"/>
  <c r="D81" i="19"/>
  <c r="D83" i="19"/>
  <c r="D20" i="19"/>
  <c r="D22" i="19"/>
  <c r="D24" i="19"/>
  <c r="D26" i="19"/>
  <c r="D36" i="19"/>
  <c r="D38" i="19"/>
  <c r="D40" i="19"/>
  <c r="D42" i="19"/>
  <c r="D44" i="19"/>
  <c r="D46" i="19"/>
  <c r="D92" i="19"/>
  <c r="D55" i="19"/>
  <c r="D65" i="19"/>
  <c r="D67" i="19"/>
  <c r="D72" i="19"/>
  <c r="D85" i="19"/>
  <c r="D87" i="19"/>
  <c r="D89" i="19"/>
  <c r="D12" i="19"/>
  <c r="D14" i="19"/>
  <c r="D19" i="19"/>
  <c r="D28" i="19"/>
  <c r="D30" i="19"/>
  <c r="D35" i="19"/>
  <c r="D48" i="19"/>
  <c r="D50" i="19"/>
  <c r="D59" i="19"/>
  <c r="D69" i="19"/>
  <c r="D71" i="19"/>
  <c r="D76" i="19"/>
  <c r="D80" i="19"/>
  <c r="D6" i="19"/>
  <c r="D16" i="19"/>
  <c r="D18" i="19"/>
  <c r="D23" i="19"/>
  <c r="D32" i="19"/>
  <c r="D34" i="19"/>
  <c r="D39" i="19"/>
  <c r="D43" i="19"/>
  <c r="D52" i="19"/>
  <c r="D54" i="19"/>
  <c r="D56" i="19"/>
  <c r="D58" i="19"/>
  <c r="D63" i="19"/>
  <c r="D73" i="19"/>
  <c r="D75" i="19"/>
  <c r="D84" i="19"/>
  <c r="D88" i="19"/>
  <c r="D91" i="19"/>
  <c r="D8" i="19"/>
  <c r="D13" i="19"/>
  <c r="D17" i="19"/>
  <c r="D21" i="19"/>
  <c r="D25" i="19"/>
  <c r="D29" i="19"/>
  <c r="D33" i="19"/>
  <c r="D37" i="19"/>
  <c r="D41" i="19"/>
  <c r="D45" i="19"/>
  <c r="D49" i="19"/>
  <c r="D53" i="19"/>
  <c r="D57" i="19"/>
  <c r="D61" i="19"/>
  <c r="D66" i="19"/>
  <c r="D70" i="19"/>
  <c r="D74" i="19"/>
  <c r="D78" i="19"/>
  <c r="D82" i="19"/>
  <c r="D86" i="19"/>
  <c r="D90" i="19"/>
  <c r="C8" i="15" l="1"/>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C143" i="18"/>
  <c r="C142" i="18"/>
  <c r="C141" i="18"/>
  <c r="C140" i="18"/>
  <c r="C139" i="18"/>
  <c r="C138" i="18"/>
  <c r="C137" i="18"/>
  <c r="C136" i="18"/>
  <c r="C135" i="18"/>
  <c r="C134" i="18"/>
  <c r="C133"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42" i="15"/>
  <c r="C29" i="15"/>
  <c r="C7" i="15"/>
  <c r="D90" i="15"/>
  <c r="Q90" i="15"/>
  <c r="R90" i="15"/>
  <c r="D91" i="15"/>
  <c r="P91" i="15"/>
  <c r="E8" i="689" s="1"/>
  <c r="Q91" i="15"/>
  <c r="R91" i="15"/>
  <c r="D92" i="15"/>
  <c r="P92" i="15"/>
  <c r="E8" i="691" s="1"/>
  <c r="Q92" i="15"/>
  <c r="R92" i="15"/>
  <c r="G93" i="15"/>
  <c r="C42" i="19" l="1"/>
  <c r="J42" i="15"/>
  <c r="M42" i="15"/>
  <c r="L42" i="15"/>
  <c r="K42" i="15"/>
  <c r="I42" i="15"/>
  <c r="D53" i="685"/>
  <c r="D44" i="686"/>
  <c r="D44" i="682"/>
  <c r="D53" i="681"/>
  <c r="D53" i="695"/>
  <c r="D44" i="696"/>
  <c r="C7" i="19"/>
  <c r="J7" i="15"/>
  <c r="M7" i="15"/>
  <c r="I7" i="15"/>
  <c r="L7" i="15"/>
  <c r="K7" i="15"/>
  <c r="D44" i="690"/>
  <c r="D53" i="689"/>
  <c r="D44" i="680"/>
  <c r="D53" i="679"/>
  <c r="C29" i="19"/>
  <c r="M29" i="15"/>
  <c r="I29" i="15"/>
  <c r="K29" i="15"/>
  <c r="J29" i="15"/>
  <c r="L29" i="15"/>
  <c r="D44" i="692"/>
  <c r="D53" i="691"/>
  <c r="D44" i="688"/>
  <c r="D53" i="687"/>
  <c r="D44" i="684"/>
  <c r="D53" i="683"/>
  <c r="D44" i="678"/>
  <c r="D53" i="677"/>
  <c r="C8" i="19"/>
  <c r="K8" i="15"/>
  <c r="J8" i="15"/>
  <c r="M8" i="15"/>
  <c r="L8" i="15"/>
  <c r="I8" i="15"/>
  <c r="P90" i="15"/>
  <c r="E8" i="687" s="1"/>
  <c r="B84" i="21" l="1"/>
  <c r="A84" i="21"/>
  <c r="BU84" i="21" s="1"/>
  <c r="D82" i="15"/>
  <c r="R82" i="15"/>
  <c r="C84" i="21" l="1"/>
  <c r="CE84" i="21" s="1"/>
  <c r="P82" i="15"/>
  <c r="E8" i="673" s="1"/>
  <c r="N82" i="19"/>
  <c r="D84" i="21"/>
  <c r="BF84" i="21"/>
  <c r="Q82" i="19"/>
  <c r="Q82" i="15"/>
  <c r="CC84" i="21" l="1"/>
  <c r="AH84" i="21"/>
  <c r="CD84" i="21"/>
  <c r="M82" i="19"/>
  <c r="O82" i="19"/>
  <c r="J82" i="19"/>
  <c r="B17" i="21" l="1"/>
  <c r="A17" i="21"/>
  <c r="BU17" i="21" s="1"/>
  <c r="D15" i="15"/>
  <c r="R15" i="15"/>
  <c r="D36" i="20"/>
  <c r="D13" i="20"/>
  <c r="D44" i="554" l="1"/>
  <c r="D53" i="553"/>
  <c r="D17" i="21"/>
  <c r="M15" i="19"/>
  <c r="C17" i="21"/>
  <c r="AH17" i="21" s="1"/>
  <c r="Q15" i="19"/>
  <c r="P15" i="15"/>
  <c r="E8" i="543" s="1"/>
  <c r="Q15" i="15"/>
  <c r="CD17" i="21" l="1"/>
  <c r="CE17" i="21"/>
  <c r="CC17" i="21"/>
  <c r="N15" i="19"/>
  <c r="O15" i="19"/>
  <c r="B63" i="21" l="1"/>
  <c r="A63" i="21"/>
  <c r="BU63" i="21" s="1"/>
  <c r="D61" i="15"/>
  <c r="R61" i="15"/>
  <c r="M61" i="19" l="1"/>
  <c r="C63" i="21"/>
  <c r="CE63" i="21" s="1"/>
  <c r="D63" i="21"/>
  <c r="BF63" i="21"/>
  <c r="Q61" i="19"/>
  <c r="P61" i="15"/>
  <c r="E8" i="633" s="1"/>
  <c r="Q61" i="15"/>
  <c r="N61" i="19" l="1"/>
  <c r="O61" i="19"/>
  <c r="CD63" i="21"/>
  <c r="AH63" i="21"/>
  <c r="CC63" i="21"/>
  <c r="J61" i="19"/>
  <c r="J29" i="16" l="1"/>
  <c r="J8" i="16"/>
  <c r="B91" i="21" l="1"/>
  <c r="A91" i="21"/>
  <c r="BU91" i="21" s="1"/>
  <c r="D89" i="15"/>
  <c r="R89" i="15"/>
  <c r="N89" i="19" l="1"/>
  <c r="C91" i="21"/>
  <c r="CE91" i="21" s="1"/>
  <c r="P89" i="15"/>
  <c r="E8" i="685" s="1"/>
  <c r="D91" i="21"/>
  <c r="Q89" i="19"/>
  <c r="Q89" i="15"/>
  <c r="O89" i="19" l="1"/>
  <c r="M89" i="19"/>
  <c r="AH91" i="21"/>
  <c r="CD91" i="21"/>
  <c r="CC91" i="21"/>
  <c r="J89" i="19"/>
  <c r="D105" i="20" l="1"/>
  <c r="D103" i="20" l="1"/>
  <c r="D53" i="633" l="1"/>
  <c r="D44" i="634"/>
  <c r="D70" i="20"/>
  <c r="D44" i="594" l="1"/>
  <c r="D53" i="593"/>
  <c r="D128" i="20"/>
  <c r="S93" i="15"/>
  <c r="B10" i="21" l="1"/>
  <c r="A10" i="21"/>
  <c r="BU10" i="21" s="1"/>
  <c r="Q8" i="19"/>
  <c r="N8" i="19"/>
  <c r="D8" i="15"/>
  <c r="R8" i="15"/>
  <c r="D146" i="20"/>
  <c r="D53" i="669" l="1"/>
  <c r="D44" i="670"/>
  <c r="O8" i="19"/>
  <c r="D10" i="21"/>
  <c r="C10" i="21"/>
  <c r="CD10" i="21" s="1"/>
  <c r="M8" i="19"/>
  <c r="P8" i="15"/>
  <c r="E8" i="529" s="1"/>
  <c r="Q8" i="15"/>
  <c r="AH10" i="21" l="1"/>
  <c r="CE10" i="21"/>
  <c r="CC10" i="21"/>
  <c r="J8" i="19"/>
  <c r="B83" i="21" l="1"/>
  <c r="A83" i="21"/>
  <c r="BU83" i="21" s="1"/>
  <c r="D81" i="15"/>
  <c r="R81" i="15"/>
  <c r="D26" i="20"/>
  <c r="D48" i="20"/>
  <c r="D53" i="563" l="1"/>
  <c r="D44" i="564"/>
  <c r="D83" i="21"/>
  <c r="M81" i="19"/>
  <c r="C83" i="21"/>
  <c r="CE83" i="21" s="1"/>
  <c r="BF83" i="21"/>
  <c r="Q81" i="19"/>
  <c r="P81" i="15"/>
  <c r="E8" i="671" s="1"/>
  <c r="Q81" i="15"/>
  <c r="CC83" i="21" l="1"/>
  <c r="CD83" i="21"/>
  <c r="AH83" i="21"/>
  <c r="N81" i="19"/>
  <c r="O81" i="19"/>
  <c r="Q7" i="19" l="1"/>
  <c r="D29" i="343"/>
  <c r="D28" i="343"/>
  <c r="D27" i="343"/>
  <c r="H27" i="343" l="1"/>
  <c r="E27" i="343"/>
  <c r="H28" i="343"/>
  <c r="E28" i="343"/>
  <c r="E29" i="343"/>
  <c r="H29" i="343"/>
  <c r="D23" i="343"/>
  <c r="E5" i="343"/>
  <c r="H23" i="343" l="1"/>
  <c r="E23" i="343"/>
  <c r="H93" i="15"/>
  <c r="D69" i="6" l="1"/>
  <c r="B46" i="21"/>
  <c r="A46" i="21"/>
  <c r="B75" i="21"/>
  <c r="A75" i="21"/>
  <c r="B74" i="21"/>
  <c r="A74" i="21"/>
  <c r="B73" i="21"/>
  <c r="A73" i="21"/>
  <c r="B72" i="21"/>
  <c r="A72" i="21"/>
  <c r="B68" i="21"/>
  <c r="A68" i="21"/>
  <c r="B34" i="21"/>
  <c r="A34" i="21"/>
  <c r="D73" i="15"/>
  <c r="D72" i="15"/>
  <c r="D71" i="15"/>
  <c r="D70" i="15"/>
  <c r="D66" i="15"/>
  <c r="D32" i="15"/>
  <c r="D153" i="20"/>
  <c r="D82" i="20"/>
  <c r="D50" i="20"/>
  <c r="D42" i="20"/>
  <c r="D69" i="15"/>
  <c r="D44" i="15"/>
  <c r="B27" i="21"/>
  <c r="A27" i="21"/>
  <c r="Q25" i="19"/>
  <c r="D25" i="15"/>
  <c r="D78" i="6"/>
  <c r="D77" i="6"/>
  <c r="D76" i="6"/>
  <c r="D75" i="6"/>
  <c r="D75" i="698" l="1"/>
  <c r="D84" i="697"/>
  <c r="D76" i="698"/>
  <c r="D85" i="697"/>
  <c r="D77" i="698"/>
  <c r="D86" i="697"/>
  <c r="D78" i="698"/>
  <c r="D87" i="697"/>
  <c r="D69" i="698"/>
  <c r="D78" i="697"/>
  <c r="D87" i="693"/>
  <c r="D87" i="691"/>
  <c r="D87" i="689"/>
  <c r="D78" i="694"/>
  <c r="D78" i="692"/>
  <c r="D78" i="690"/>
  <c r="D78" i="696"/>
  <c r="D87" i="695"/>
  <c r="D78" i="686"/>
  <c r="D87" i="681"/>
  <c r="D78" i="680"/>
  <c r="D87" i="687"/>
  <c r="D87" i="675"/>
  <c r="D78" i="674"/>
  <c r="D78" i="672"/>
  <c r="D78" i="688"/>
  <c r="D87" i="685"/>
  <c r="D87" i="683"/>
  <c r="D78" i="682"/>
  <c r="D78" i="684"/>
  <c r="D87" i="679"/>
  <c r="D78" i="678"/>
  <c r="D87" i="677"/>
  <c r="D78" i="676"/>
  <c r="D87" i="673"/>
  <c r="D87" i="671"/>
  <c r="D78" i="668"/>
  <c r="D78" i="666"/>
  <c r="D78" i="664"/>
  <c r="D87" i="661"/>
  <c r="D78" i="660"/>
  <c r="D78" i="658"/>
  <c r="D78" i="654"/>
  <c r="D87" i="669"/>
  <c r="D87" i="663"/>
  <c r="D87" i="659"/>
  <c r="D87" i="657"/>
  <c r="D78" i="670"/>
  <c r="D87" i="667"/>
  <c r="D87" i="665"/>
  <c r="D78" i="662"/>
  <c r="D78" i="656"/>
  <c r="D87" i="655"/>
  <c r="D87" i="651"/>
  <c r="D87" i="649"/>
  <c r="D78" i="648"/>
  <c r="D87" i="645"/>
  <c r="D87" i="653"/>
  <c r="D78" i="650"/>
  <c r="D87" i="643"/>
  <c r="D87" i="639"/>
  <c r="D78" i="652"/>
  <c r="D87" i="647"/>
  <c r="D78" i="646"/>
  <c r="D78" i="642"/>
  <c r="D78" i="638"/>
  <c r="D78" i="644"/>
  <c r="D87" i="641"/>
  <c r="D78" i="640"/>
  <c r="D87" i="635"/>
  <c r="D87" i="625"/>
  <c r="D78" i="622"/>
  <c r="D78" i="634"/>
  <c r="D87" i="631"/>
  <c r="D78" i="630"/>
  <c r="D87" i="627"/>
  <c r="D78" i="624"/>
  <c r="D87" i="637"/>
  <c r="D78" i="636"/>
  <c r="D87" i="633"/>
  <c r="D78" i="626"/>
  <c r="D87" i="621"/>
  <c r="D78" i="632"/>
  <c r="D87" i="629"/>
  <c r="D78" i="628"/>
  <c r="D87" i="623"/>
  <c r="D78" i="620"/>
  <c r="D87" i="617"/>
  <c r="D78" i="616"/>
  <c r="D78" i="612"/>
  <c r="D87" i="605"/>
  <c r="D87" i="597"/>
  <c r="D87" i="589"/>
  <c r="D87" i="613"/>
  <c r="D87" i="609"/>
  <c r="D87" i="607"/>
  <c r="D78" i="604"/>
  <c r="D87" i="601"/>
  <c r="D87" i="599"/>
  <c r="D87" i="595"/>
  <c r="D87" i="593"/>
  <c r="D78" i="592"/>
  <c r="D87" i="587"/>
  <c r="D87" i="619"/>
  <c r="D78" i="618"/>
  <c r="D78" i="606"/>
  <c r="D78" i="598"/>
  <c r="D78" i="594"/>
  <c r="D87" i="591"/>
  <c r="D78" i="590"/>
  <c r="D78" i="588"/>
  <c r="D87" i="615"/>
  <c r="D78" i="614"/>
  <c r="D87" i="611"/>
  <c r="D78" i="610"/>
  <c r="D78" i="608"/>
  <c r="D87" i="603"/>
  <c r="D78" i="602"/>
  <c r="D78" i="600"/>
  <c r="D78" i="596"/>
  <c r="D87" i="585"/>
  <c r="D78" i="580"/>
  <c r="D87" i="571"/>
  <c r="D78" i="568"/>
  <c r="D87" i="563"/>
  <c r="D78" i="562"/>
  <c r="D78" i="556"/>
  <c r="D87" i="553"/>
  <c r="D78" i="552"/>
  <c r="D78" i="586"/>
  <c r="D78" i="584"/>
  <c r="D78" i="582"/>
  <c r="D87" i="577"/>
  <c r="D87" i="575"/>
  <c r="D78" i="574"/>
  <c r="D78" i="570"/>
  <c r="D78" i="566"/>
  <c r="D87" i="579"/>
  <c r="D78" i="578"/>
  <c r="D87" i="573"/>
  <c r="D78" i="572"/>
  <c r="D87" i="567"/>
  <c r="D87" i="561"/>
  <c r="D87" i="551"/>
  <c r="D87" i="583"/>
  <c r="D87" i="581"/>
  <c r="D78" i="576"/>
  <c r="D87" i="569"/>
  <c r="D87" i="565"/>
  <c r="D78" i="564"/>
  <c r="D78" i="560"/>
  <c r="D87" i="557"/>
  <c r="D78" i="550"/>
  <c r="D78" i="558"/>
  <c r="D78" i="548"/>
  <c r="D87" i="541"/>
  <c r="D87" i="531"/>
  <c r="D78" i="528"/>
  <c r="D87" i="559"/>
  <c r="D87" i="555"/>
  <c r="D78" i="554"/>
  <c r="D87" i="547"/>
  <c r="D78" i="546"/>
  <c r="D87" i="543"/>
  <c r="D78" i="540"/>
  <c r="D87" i="536"/>
  <c r="D87" i="533"/>
  <c r="D87" i="523"/>
  <c r="D87" i="545"/>
  <c r="D78" i="542"/>
  <c r="D78" i="532"/>
  <c r="D78" i="530"/>
  <c r="D87" i="525"/>
  <c r="D87" i="549"/>
  <c r="D78" i="544"/>
  <c r="D87" i="539"/>
  <c r="D78" i="537"/>
  <c r="D78" i="535"/>
  <c r="D78" i="534"/>
  <c r="D87" i="529"/>
  <c r="D87" i="527"/>
  <c r="D78" i="526"/>
  <c r="D78" i="524"/>
  <c r="D53" i="567"/>
  <c r="D44" i="568"/>
  <c r="D84" i="693"/>
  <c r="D84" i="691"/>
  <c r="D84" i="689"/>
  <c r="D75" i="694"/>
  <c r="D75" i="692"/>
  <c r="D75" i="690"/>
  <c r="D75" i="696"/>
  <c r="D84" i="695"/>
  <c r="D75" i="684"/>
  <c r="D84" i="679"/>
  <c r="D75" i="678"/>
  <c r="D84" i="677"/>
  <c r="D75" i="676"/>
  <c r="D84" i="673"/>
  <c r="D75" i="686"/>
  <c r="D84" i="681"/>
  <c r="D75" i="680"/>
  <c r="D84" i="671"/>
  <c r="D84" i="687"/>
  <c r="D84" i="675"/>
  <c r="D75" i="674"/>
  <c r="D75" i="672"/>
  <c r="D75" i="688"/>
  <c r="D84" i="685"/>
  <c r="D84" i="683"/>
  <c r="D75" i="682"/>
  <c r="D75" i="670"/>
  <c r="D84" i="667"/>
  <c r="D84" i="665"/>
  <c r="D75" i="662"/>
  <c r="D75" i="656"/>
  <c r="D84" i="655"/>
  <c r="D75" i="668"/>
  <c r="D75" i="666"/>
  <c r="D75" i="664"/>
  <c r="D84" i="661"/>
  <c r="D75" i="660"/>
  <c r="D84" i="669"/>
  <c r="D84" i="663"/>
  <c r="D84" i="659"/>
  <c r="D84" i="657"/>
  <c r="D75" i="644"/>
  <c r="D84" i="641"/>
  <c r="D75" i="640"/>
  <c r="D75" i="654"/>
  <c r="D84" i="651"/>
  <c r="D84" i="649"/>
  <c r="D75" i="648"/>
  <c r="D84" i="645"/>
  <c r="D75" i="658"/>
  <c r="D84" i="653"/>
  <c r="D75" i="650"/>
  <c r="D84" i="643"/>
  <c r="D84" i="639"/>
  <c r="D75" i="652"/>
  <c r="D84" i="647"/>
  <c r="D75" i="646"/>
  <c r="D75" i="642"/>
  <c r="D75" i="632"/>
  <c r="D84" i="629"/>
  <c r="D75" i="628"/>
  <c r="D84" i="623"/>
  <c r="D84" i="635"/>
  <c r="D84" i="625"/>
  <c r="D75" i="622"/>
  <c r="D75" i="638"/>
  <c r="D75" i="634"/>
  <c r="D84" i="631"/>
  <c r="D75" i="630"/>
  <c r="D84" i="627"/>
  <c r="D75" i="624"/>
  <c r="D75" i="620"/>
  <c r="D84" i="637"/>
  <c r="D75" i="636"/>
  <c r="D84" i="633"/>
  <c r="D75" i="626"/>
  <c r="D84" i="621"/>
  <c r="D84" i="615"/>
  <c r="D75" i="614"/>
  <c r="D84" i="611"/>
  <c r="D75" i="610"/>
  <c r="D75" i="608"/>
  <c r="D84" i="603"/>
  <c r="D75" i="602"/>
  <c r="D75" i="600"/>
  <c r="D75" i="596"/>
  <c r="D84" i="617"/>
  <c r="D75" i="616"/>
  <c r="D75" i="612"/>
  <c r="D84" i="605"/>
  <c r="D84" i="597"/>
  <c r="D84" i="589"/>
  <c r="D84" i="619"/>
  <c r="D84" i="613"/>
  <c r="D84" i="609"/>
  <c r="D84" i="607"/>
  <c r="D75" i="604"/>
  <c r="D84" i="601"/>
  <c r="D84" i="599"/>
  <c r="D84" i="595"/>
  <c r="D84" i="593"/>
  <c r="D75" i="592"/>
  <c r="D84" i="587"/>
  <c r="D75" i="618"/>
  <c r="D75" i="606"/>
  <c r="D75" i="598"/>
  <c r="D75" i="594"/>
  <c r="D84" i="591"/>
  <c r="D75" i="590"/>
  <c r="D75" i="588"/>
  <c r="D84" i="583"/>
  <c r="D84" i="581"/>
  <c r="D75" i="576"/>
  <c r="D84" i="569"/>
  <c r="D84" i="565"/>
  <c r="D75" i="564"/>
  <c r="D75" i="560"/>
  <c r="D84" i="557"/>
  <c r="D84" i="585"/>
  <c r="D75" i="580"/>
  <c r="D84" i="571"/>
  <c r="D75" i="568"/>
  <c r="D84" i="563"/>
  <c r="D75" i="562"/>
  <c r="D75" i="586"/>
  <c r="D75" i="584"/>
  <c r="D75" i="582"/>
  <c r="D84" i="577"/>
  <c r="D84" i="575"/>
  <c r="D75" i="574"/>
  <c r="D75" i="570"/>
  <c r="D75" i="566"/>
  <c r="D84" i="559"/>
  <c r="D75" i="558"/>
  <c r="D84" i="555"/>
  <c r="D75" i="554"/>
  <c r="D84" i="549"/>
  <c r="D84" i="579"/>
  <c r="D75" i="578"/>
  <c r="D84" i="573"/>
  <c r="D75" i="572"/>
  <c r="D84" i="567"/>
  <c r="D84" i="561"/>
  <c r="D84" i="551"/>
  <c r="D75" i="544"/>
  <c r="D84" i="539"/>
  <c r="D75" i="537"/>
  <c r="D75" i="535"/>
  <c r="D75" i="534"/>
  <c r="D84" i="529"/>
  <c r="D84" i="527"/>
  <c r="D75" i="526"/>
  <c r="D75" i="524"/>
  <c r="D75" i="556"/>
  <c r="D84" i="553"/>
  <c r="D75" i="550"/>
  <c r="D75" i="548"/>
  <c r="D84" i="541"/>
  <c r="D84" i="531"/>
  <c r="D75" i="528"/>
  <c r="D75" i="552"/>
  <c r="D84" i="547"/>
  <c r="D75" i="546"/>
  <c r="D84" i="543"/>
  <c r="D75" i="540"/>
  <c r="D84" i="536"/>
  <c r="D84" i="533"/>
  <c r="D84" i="523"/>
  <c r="D84" i="545"/>
  <c r="D75" i="542"/>
  <c r="D75" i="532"/>
  <c r="D75" i="530"/>
  <c r="D84" i="525"/>
  <c r="D76" i="696"/>
  <c r="D85" i="695"/>
  <c r="D85" i="693"/>
  <c r="D85" i="691"/>
  <c r="D85" i="689"/>
  <c r="D76" i="694"/>
  <c r="D76" i="692"/>
  <c r="D76" i="690"/>
  <c r="D76" i="688"/>
  <c r="D85" i="685"/>
  <c r="D85" i="683"/>
  <c r="D76" i="682"/>
  <c r="D76" i="684"/>
  <c r="D85" i="679"/>
  <c r="D76" i="678"/>
  <c r="D85" i="677"/>
  <c r="D76" i="676"/>
  <c r="D85" i="673"/>
  <c r="D76" i="686"/>
  <c r="D85" i="681"/>
  <c r="D76" i="680"/>
  <c r="D85" i="687"/>
  <c r="D85" i="675"/>
  <c r="D76" i="674"/>
  <c r="D76" i="672"/>
  <c r="D85" i="663"/>
  <c r="D85" i="659"/>
  <c r="D85" i="657"/>
  <c r="D76" i="670"/>
  <c r="D85" i="667"/>
  <c r="D85" i="665"/>
  <c r="D76" i="662"/>
  <c r="D85" i="671"/>
  <c r="D76" i="668"/>
  <c r="D76" i="666"/>
  <c r="D76" i="664"/>
  <c r="D85" i="661"/>
  <c r="D76" i="660"/>
  <c r="D76" i="658"/>
  <c r="D76" i="654"/>
  <c r="D85" i="669"/>
  <c r="D76" i="652"/>
  <c r="D85" i="647"/>
  <c r="D76" i="646"/>
  <c r="D76" i="642"/>
  <c r="D76" i="638"/>
  <c r="D85" i="655"/>
  <c r="D76" i="644"/>
  <c r="D85" i="641"/>
  <c r="D76" i="640"/>
  <c r="D85" i="651"/>
  <c r="D85" i="649"/>
  <c r="D76" i="648"/>
  <c r="D85" i="645"/>
  <c r="D76" i="656"/>
  <c r="D85" i="653"/>
  <c r="D76" i="650"/>
  <c r="D85" i="643"/>
  <c r="D85" i="637"/>
  <c r="D76" i="636"/>
  <c r="D85" i="633"/>
  <c r="D76" i="626"/>
  <c r="D85" i="621"/>
  <c r="D76" i="632"/>
  <c r="D85" i="629"/>
  <c r="D76" i="628"/>
  <c r="D85" i="623"/>
  <c r="D85" i="635"/>
  <c r="D85" i="625"/>
  <c r="D76" i="622"/>
  <c r="D85" i="639"/>
  <c r="D76" i="634"/>
  <c r="D85" i="631"/>
  <c r="D76" i="630"/>
  <c r="D85" i="627"/>
  <c r="D76" i="624"/>
  <c r="D76" i="620"/>
  <c r="D76" i="618"/>
  <c r="D76" i="606"/>
  <c r="D76" i="598"/>
  <c r="D76" i="594"/>
  <c r="D85" i="591"/>
  <c r="D76" i="590"/>
  <c r="D76" i="588"/>
  <c r="D85" i="615"/>
  <c r="D76" i="614"/>
  <c r="D85" i="611"/>
  <c r="D76" i="610"/>
  <c r="D76" i="608"/>
  <c r="D85" i="603"/>
  <c r="D76" i="602"/>
  <c r="D76" i="600"/>
  <c r="D76" i="596"/>
  <c r="D85" i="617"/>
  <c r="D76" i="616"/>
  <c r="D76" i="612"/>
  <c r="D85" i="605"/>
  <c r="D85" i="597"/>
  <c r="D85" i="589"/>
  <c r="D85" i="619"/>
  <c r="D85" i="613"/>
  <c r="D85" i="609"/>
  <c r="D85" i="607"/>
  <c r="D76" i="604"/>
  <c r="D85" i="601"/>
  <c r="D85" i="599"/>
  <c r="D85" i="595"/>
  <c r="D85" i="593"/>
  <c r="D76" i="592"/>
  <c r="D85" i="579"/>
  <c r="D76" i="578"/>
  <c r="D85" i="573"/>
  <c r="D76" i="572"/>
  <c r="D85" i="567"/>
  <c r="D85" i="561"/>
  <c r="D85" i="551"/>
  <c r="D85" i="583"/>
  <c r="D85" i="581"/>
  <c r="D76" i="576"/>
  <c r="D85" i="569"/>
  <c r="D85" i="565"/>
  <c r="D76" i="564"/>
  <c r="D85" i="585"/>
  <c r="D76" i="580"/>
  <c r="D85" i="571"/>
  <c r="D76" i="568"/>
  <c r="D85" i="563"/>
  <c r="D76" i="562"/>
  <c r="D76" i="556"/>
  <c r="D85" i="553"/>
  <c r="D76" i="552"/>
  <c r="D85" i="587"/>
  <c r="D76" i="586"/>
  <c r="D76" i="584"/>
  <c r="D76" i="582"/>
  <c r="D85" i="577"/>
  <c r="D85" i="575"/>
  <c r="D76" i="574"/>
  <c r="D76" i="570"/>
  <c r="D76" i="566"/>
  <c r="D85" i="559"/>
  <c r="D76" i="558"/>
  <c r="D85" i="555"/>
  <c r="D76" i="554"/>
  <c r="D85" i="549"/>
  <c r="D85" i="545"/>
  <c r="D76" i="542"/>
  <c r="D76" i="532"/>
  <c r="D76" i="530"/>
  <c r="D85" i="525"/>
  <c r="D76" i="544"/>
  <c r="D85" i="539"/>
  <c r="D76" i="537"/>
  <c r="D76" i="535"/>
  <c r="D76" i="534"/>
  <c r="D85" i="529"/>
  <c r="D85" i="527"/>
  <c r="D76" i="526"/>
  <c r="D76" i="524"/>
  <c r="D85" i="557"/>
  <c r="D76" i="550"/>
  <c r="D76" i="548"/>
  <c r="D85" i="541"/>
  <c r="D85" i="531"/>
  <c r="D76" i="528"/>
  <c r="D76" i="560"/>
  <c r="D85" i="547"/>
  <c r="D76" i="546"/>
  <c r="D85" i="543"/>
  <c r="D76" i="540"/>
  <c r="D85" i="536"/>
  <c r="D85" i="533"/>
  <c r="D85" i="523"/>
  <c r="D77" i="694"/>
  <c r="D77" i="692"/>
  <c r="D77" i="690"/>
  <c r="D77" i="696"/>
  <c r="D86" i="695"/>
  <c r="D86" i="693"/>
  <c r="D86" i="691"/>
  <c r="D86" i="689"/>
  <c r="D86" i="687"/>
  <c r="D86" i="675"/>
  <c r="D77" i="674"/>
  <c r="D77" i="672"/>
  <c r="D77" i="688"/>
  <c r="D86" i="685"/>
  <c r="D86" i="683"/>
  <c r="D77" i="682"/>
  <c r="D77" i="684"/>
  <c r="D86" i="679"/>
  <c r="D77" i="678"/>
  <c r="D86" i="677"/>
  <c r="D77" i="676"/>
  <c r="D86" i="673"/>
  <c r="D77" i="686"/>
  <c r="D86" i="681"/>
  <c r="D77" i="680"/>
  <c r="D86" i="669"/>
  <c r="D86" i="663"/>
  <c r="D86" i="659"/>
  <c r="D77" i="670"/>
  <c r="D86" i="667"/>
  <c r="D86" i="665"/>
  <c r="D77" i="662"/>
  <c r="D77" i="656"/>
  <c r="D86" i="655"/>
  <c r="D86" i="671"/>
  <c r="D77" i="668"/>
  <c r="D77" i="666"/>
  <c r="D77" i="664"/>
  <c r="D86" i="661"/>
  <c r="D77" i="660"/>
  <c r="D77" i="658"/>
  <c r="D77" i="654"/>
  <c r="D86" i="653"/>
  <c r="D77" i="650"/>
  <c r="D86" i="643"/>
  <c r="D86" i="639"/>
  <c r="D86" i="657"/>
  <c r="D77" i="652"/>
  <c r="D86" i="647"/>
  <c r="D77" i="646"/>
  <c r="D77" i="642"/>
  <c r="D77" i="638"/>
  <c r="D77" i="644"/>
  <c r="D86" i="641"/>
  <c r="D77" i="640"/>
  <c r="D86" i="651"/>
  <c r="D86" i="649"/>
  <c r="D77" i="648"/>
  <c r="D86" i="645"/>
  <c r="D77" i="634"/>
  <c r="D86" i="631"/>
  <c r="D77" i="630"/>
  <c r="D86" i="627"/>
  <c r="D77" i="624"/>
  <c r="D77" i="620"/>
  <c r="D86" i="637"/>
  <c r="D77" i="636"/>
  <c r="D86" i="633"/>
  <c r="D77" i="626"/>
  <c r="D86" i="621"/>
  <c r="D77" i="632"/>
  <c r="D86" i="629"/>
  <c r="D77" i="628"/>
  <c r="D86" i="623"/>
  <c r="D86" i="619"/>
  <c r="D86" i="635"/>
  <c r="D86" i="625"/>
  <c r="D77" i="622"/>
  <c r="D86" i="613"/>
  <c r="D86" i="609"/>
  <c r="D86" i="607"/>
  <c r="D77" i="604"/>
  <c r="D86" i="601"/>
  <c r="D86" i="599"/>
  <c r="D86" i="595"/>
  <c r="D86" i="593"/>
  <c r="D77" i="592"/>
  <c r="D86" i="587"/>
  <c r="D77" i="618"/>
  <c r="D77" i="606"/>
  <c r="D77" i="598"/>
  <c r="D77" i="594"/>
  <c r="D86" i="591"/>
  <c r="D77" i="590"/>
  <c r="D77" i="588"/>
  <c r="D86" i="615"/>
  <c r="D77" i="614"/>
  <c r="D86" i="611"/>
  <c r="D77" i="610"/>
  <c r="D77" i="608"/>
  <c r="D86" i="603"/>
  <c r="D77" i="602"/>
  <c r="D77" i="600"/>
  <c r="D77" i="596"/>
  <c r="D86" i="617"/>
  <c r="D77" i="616"/>
  <c r="D77" i="612"/>
  <c r="D86" i="605"/>
  <c r="D86" i="597"/>
  <c r="D86" i="589"/>
  <c r="D77" i="586"/>
  <c r="D77" i="584"/>
  <c r="D77" i="582"/>
  <c r="D86" i="577"/>
  <c r="D86" i="575"/>
  <c r="D77" i="574"/>
  <c r="D77" i="570"/>
  <c r="D77" i="566"/>
  <c r="D86" i="559"/>
  <c r="D77" i="558"/>
  <c r="D86" i="555"/>
  <c r="D77" i="554"/>
  <c r="D86" i="579"/>
  <c r="D77" i="578"/>
  <c r="D86" i="573"/>
  <c r="D77" i="572"/>
  <c r="D86" i="567"/>
  <c r="D86" i="561"/>
  <c r="D86" i="583"/>
  <c r="D86" i="581"/>
  <c r="D77" i="576"/>
  <c r="D86" i="569"/>
  <c r="D86" i="565"/>
  <c r="D77" i="564"/>
  <c r="D77" i="560"/>
  <c r="D86" i="557"/>
  <c r="D77" i="550"/>
  <c r="D86" i="585"/>
  <c r="D77" i="580"/>
  <c r="D86" i="571"/>
  <c r="D77" i="568"/>
  <c r="D86" i="563"/>
  <c r="D77" i="562"/>
  <c r="D77" i="556"/>
  <c r="D86" i="553"/>
  <c r="D77" i="552"/>
  <c r="D86" i="547"/>
  <c r="D77" i="546"/>
  <c r="D86" i="543"/>
  <c r="D77" i="540"/>
  <c r="D86" i="536"/>
  <c r="D86" i="533"/>
  <c r="D86" i="523"/>
  <c r="D86" i="551"/>
  <c r="D86" i="545"/>
  <c r="D77" i="542"/>
  <c r="D77" i="532"/>
  <c r="D77" i="530"/>
  <c r="D86" i="525"/>
  <c r="D86" i="549"/>
  <c r="D77" i="544"/>
  <c r="D86" i="539"/>
  <c r="D77" i="537"/>
  <c r="D77" i="535"/>
  <c r="D77" i="534"/>
  <c r="D86" i="529"/>
  <c r="D86" i="527"/>
  <c r="D77" i="526"/>
  <c r="D77" i="524"/>
  <c r="D77" i="548"/>
  <c r="D86" i="541"/>
  <c r="D86" i="531"/>
  <c r="D77" i="528"/>
  <c r="D69" i="694"/>
  <c r="D69" i="692"/>
  <c r="D69" i="690"/>
  <c r="D69" i="696"/>
  <c r="D78" i="695"/>
  <c r="D78" i="693"/>
  <c r="D78" i="691"/>
  <c r="D78" i="687"/>
  <c r="D78" i="675"/>
  <c r="D69" i="674"/>
  <c r="D69" i="672"/>
  <c r="D69" i="688"/>
  <c r="D78" i="685"/>
  <c r="D78" i="683"/>
  <c r="D69" i="682"/>
  <c r="D78" i="689"/>
  <c r="D69" i="684"/>
  <c r="D78" i="679"/>
  <c r="D69" i="678"/>
  <c r="D78" i="677"/>
  <c r="D69" i="676"/>
  <c r="D78" i="673"/>
  <c r="D69" i="686"/>
  <c r="D78" i="681"/>
  <c r="D69" i="680"/>
  <c r="D78" i="669"/>
  <c r="D78" i="671"/>
  <c r="D78" i="663"/>
  <c r="D78" i="659"/>
  <c r="D69" i="670"/>
  <c r="D78" i="667"/>
  <c r="D78" i="665"/>
  <c r="D69" i="662"/>
  <c r="D69" i="656"/>
  <c r="D78" i="655"/>
  <c r="D69" i="668"/>
  <c r="D69" i="666"/>
  <c r="D69" i="664"/>
  <c r="D78" i="661"/>
  <c r="D69" i="660"/>
  <c r="D69" i="658"/>
  <c r="D78" i="653"/>
  <c r="D69" i="650"/>
  <c r="D78" i="643"/>
  <c r="D78" i="639"/>
  <c r="D69" i="652"/>
  <c r="D78" i="647"/>
  <c r="D69" i="646"/>
  <c r="D69" i="642"/>
  <c r="D78" i="657"/>
  <c r="D69" i="644"/>
  <c r="D78" i="641"/>
  <c r="D69" i="640"/>
  <c r="D69" i="654"/>
  <c r="D78" i="651"/>
  <c r="D78" i="649"/>
  <c r="D69" i="648"/>
  <c r="D78" i="645"/>
  <c r="D69" i="638"/>
  <c r="D69" i="634"/>
  <c r="D78" i="631"/>
  <c r="D69" i="630"/>
  <c r="D78" i="627"/>
  <c r="D69" i="624"/>
  <c r="D69" i="620"/>
  <c r="D78" i="637"/>
  <c r="D69" i="636"/>
  <c r="D78" i="633"/>
  <c r="D69" i="626"/>
  <c r="D69" i="632"/>
  <c r="D78" i="629"/>
  <c r="D69" i="628"/>
  <c r="D78" i="623"/>
  <c r="D78" i="635"/>
  <c r="D78" i="625"/>
  <c r="D69" i="622"/>
  <c r="D78" i="619"/>
  <c r="D78" i="613"/>
  <c r="D78" i="609"/>
  <c r="D78" i="607"/>
  <c r="D69" i="604"/>
  <c r="D78" i="601"/>
  <c r="D78" i="599"/>
  <c r="D78" i="595"/>
  <c r="D78" i="593"/>
  <c r="D69" i="592"/>
  <c r="D78" i="587"/>
  <c r="D78" i="621"/>
  <c r="D69" i="618"/>
  <c r="D69" i="606"/>
  <c r="D69" i="598"/>
  <c r="D69" i="594"/>
  <c r="D78" i="591"/>
  <c r="D69" i="590"/>
  <c r="D69" i="588"/>
  <c r="D78" i="615"/>
  <c r="D69" i="614"/>
  <c r="D78" i="611"/>
  <c r="D69" i="610"/>
  <c r="D69" i="608"/>
  <c r="D78" i="603"/>
  <c r="D69" i="602"/>
  <c r="D69" i="600"/>
  <c r="D69" i="596"/>
  <c r="D78" i="617"/>
  <c r="D69" i="616"/>
  <c r="D69" i="612"/>
  <c r="D78" i="605"/>
  <c r="D78" i="597"/>
  <c r="D78" i="589"/>
  <c r="D69" i="586"/>
  <c r="D69" i="584"/>
  <c r="D69" i="582"/>
  <c r="D78" i="577"/>
  <c r="D78" i="575"/>
  <c r="D69" i="574"/>
  <c r="D69" i="570"/>
  <c r="D69" i="566"/>
  <c r="D78" i="559"/>
  <c r="D69" i="558"/>
  <c r="D78" i="555"/>
  <c r="D69" i="554"/>
  <c r="D78" i="579"/>
  <c r="D69" i="578"/>
  <c r="D78" i="573"/>
  <c r="D69" i="572"/>
  <c r="D78" i="567"/>
  <c r="D78" i="561"/>
  <c r="D78" i="583"/>
  <c r="D78" i="581"/>
  <c r="D69" i="576"/>
  <c r="D78" i="569"/>
  <c r="D78" i="565"/>
  <c r="D69" i="564"/>
  <c r="D69" i="560"/>
  <c r="D78" i="557"/>
  <c r="D69" i="550"/>
  <c r="D78" i="585"/>
  <c r="D69" i="580"/>
  <c r="D78" i="571"/>
  <c r="D69" i="568"/>
  <c r="D78" i="563"/>
  <c r="D69" i="562"/>
  <c r="D69" i="556"/>
  <c r="D78" i="553"/>
  <c r="D69" i="552"/>
  <c r="D78" i="547"/>
  <c r="D69" i="546"/>
  <c r="D78" i="543"/>
  <c r="D69" i="540"/>
  <c r="D78" i="536"/>
  <c r="D78" i="533"/>
  <c r="D78" i="523"/>
  <c r="D78" i="545"/>
  <c r="D69" i="542"/>
  <c r="D69" i="532"/>
  <c r="D69" i="530"/>
  <c r="D78" i="525"/>
  <c r="D78" i="551"/>
  <c r="D69" i="544"/>
  <c r="D78" i="539"/>
  <c r="D69" i="537"/>
  <c r="D69" i="535"/>
  <c r="D69" i="534"/>
  <c r="D78" i="529"/>
  <c r="D78" i="527"/>
  <c r="D69" i="526"/>
  <c r="D69" i="524"/>
  <c r="D78" i="549"/>
  <c r="D69" i="548"/>
  <c r="D78" i="541"/>
  <c r="D78" i="531"/>
  <c r="D69" i="528"/>
  <c r="Q70" i="19"/>
  <c r="Q71" i="19"/>
  <c r="Q72" i="19"/>
  <c r="Q73" i="19"/>
  <c r="Q66" i="19"/>
  <c r="Q32" i="19"/>
  <c r="Q44" i="19"/>
  <c r="P25" i="15"/>
  <c r="E8" i="561" s="1"/>
  <c r="P44" i="15"/>
  <c r="E8" i="599" s="1"/>
  <c r="P32" i="15"/>
  <c r="E8" i="575" s="1"/>
  <c r="P66" i="15"/>
  <c r="E8" i="641" s="1"/>
  <c r="P71" i="15"/>
  <c r="E8" i="651" s="1"/>
  <c r="R72" i="15"/>
  <c r="P73" i="15"/>
  <c r="E8" i="655" s="1"/>
  <c r="BF68" i="21"/>
  <c r="BF73" i="21"/>
  <c r="BF75" i="21"/>
  <c r="BF27" i="21"/>
  <c r="BF34" i="21"/>
  <c r="BF72" i="21"/>
  <c r="BF74" i="21"/>
  <c r="BF46" i="21"/>
  <c r="R25" i="15"/>
  <c r="R69" i="15"/>
  <c r="R71" i="15"/>
  <c r="R73" i="15"/>
  <c r="Q32" i="15"/>
  <c r="Q44" i="15"/>
  <c r="Q66" i="15"/>
  <c r="Q70" i="15"/>
  <c r="Q72" i="15"/>
  <c r="R32" i="15"/>
  <c r="R44" i="15"/>
  <c r="R66" i="15"/>
  <c r="R70" i="15"/>
  <c r="Q25" i="15"/>
  <c r="Q69" i="15"/>
  <c r="Q71" i="15"/>
  <c r="Q73" i="15"/>
  <c r="C72" i="21"/>
  <c r="C73" i="21"/>
  <c r="C68" i="21"/>
  <c r="CC68" i="21" s="1"/>
  <c r="C75" i="21"/>
  <c r="CC75" i="21" s="1"/>
  <c r="C46" i="21"/>
  <c r="CC46" i="21" s="1"/>
  <c r="C34" i="21"/>
  <c r="C74" i="21"/>
  <c r="BU46" i="21"/>
  <c r="D46" i="21"/>
  <c r="BU75" i="21"/>
  <c r="BU74" i="21"/>
  <c r="D75" i="21"/>
  <c r="BU73" i="21"/>
  <c r="D74" i="21"/>
  <c r="BU72" i="21"/>
  <c r="D73" i="21"/>
  <c r="BU68" i="21"/>
  <c r="D72" i="21"/>
  <c r="D68" i="21"/>
  <c r="BU34" i="21"/>
  <c r="D34" i="21"/>
  <c r="P72" i="15"/>
  <c r="E8" i="653" s="1"/>
  <c r="P70" i="15"/>
  <c r="E8" i="649" s="1"/>
  <c r="P69" i="15"/>
  <c r="E8" i="647" s="1"/>
  <c r="L10" i="22"/>
  <c r="C27" i="21"/>
  <c r="BU27" i="21"/>
  <c r="D27" i="21"/>
  <c r="D57" i="20"/>
  <c r="D100" i="698" l="1"/>
  <c r="E100" i="698" s="1"/>
  <c r="E105" i="698" s="1"/>
  <c r="E126" i="698" s="1"/>
  <c r="D100" i="692"/>
  <c r="E100" i="692" s="1"/>
  <c r="E105" i="692" s="1"/>
  <c r="E126" i="692" s="1"/>
  <c r="D100" i="690"/>
  <c r="E100" i="690" s="1"/>
  <c r="E105" i="690" s="1"/>
  <c r="E126" i="690" s="1"/>
  <c r="D100" i="696"/>
  <c r="E100" i="696" s="1"/>
  <c r="E105" i="696" s="1"/>
  <c r="E126" i="696" s="1"/>
  <c r="D100" i="680"/>
  <c r="E100" i="680" s="1"/>
  <c r="E105" i="680" s="1"/>
  <c r="E126" i="680" s="1"/>
  <c r="D100" i="674"/>
  <c r="E100" i="674" s="1"/>
  <c r="E105" i="674" s="1"/>
  <c r="E126" i="674" s="1"/>
  <c r="D100" i="672"/>
  <c r="E100" i="672" s="1"/>
  <c r="E105" i="672" s="1"/>
  <c r="E126" i="672" s="1"/>
  <c r="D100" i="688"/>
  <c r="E100" i="688" s="1"/>
  <c r="E105" i="688" s="1"/>
  <c r="E126" i="688" s="1"/>
  <c r="D100" i="682"/>
  <c r="E100" i="682" s="1"/>
  <c r="E105" i="682" s="1"/>
  <c r="E126" i="682" s="1"/>
  <c r="D100" i="684"/>
  <c r="E100" i="684" s="1"/>
  <c r="E105" i="684" s="1"/>
  <c r="E126" i="684" s="1"/>
  <c r="D100" i="668"/>
  <c r="E100" i="668" s="1"/>
  <c r="E105" i="668" s="1"/>
  <c r="E126" i="668" s="1"/>
  <c r="D100" i="664"/>
  <c r="E100" i="664" s="1"/>
  <c r="E105" i="664" s="1"/>
  <c r="E126" i="664" s="1"/>
  <c r="D100" i="660"/>
  <c r="E100" i="660" s="1"/>
  <c r="E105" i="660" s="1"/>
  <c r="E126" i="660" s="1"/>
  <c r="D100" i="658"/>
  <c r="E100" i="658" s="1"/>
  <c r="E105" i="658" s="1"/>
  <c r="E126" i="658" s="1"/>
  <c r="D100" i="654"/>
  <c r="E100" i="654" s="1"/>
  <c r="E105" i="654" s="1"/>
  <c r="E126" i="654" s="1"/>
  <c r="D100" i="670"/>
  <c r="E100" i="670" s="1"/>
  <c r="E105" i="670" s="1"/>
  <c r="E126" i="670" s="1"/>
  <c r="D100" i="666"/>
  <c r="E100" i="666" s="1"/>
  <c r="E105" i="666" s="1"/>
  <c r="E126" i="666" s="1"/>
  <c r="D100" i="662"/>
  <c r="E100" i="662" s="1"/>
  <c r="E105" i="662" s="1"/>
  <c r="E126" i="662" s="1"/>
  <c r="D100" i="656"/>
  <c r="E100" i="656" s="1"/>
  <c r="E105" i="656" s="1"/>
  <c r="E126" i="656" s="1"/>
  <c r="D100" i="648"/>
  <c r="E100" i="648" s="1"/>
  <c r="E105" i="648" s="1"/>
  <c r="E126" i="648" s="1"/>
  <c r="D100" i="650"/>
  <c r="E100" i="650" s="1"/>
  <c r="E105" i="650" s="1"/>
  <c r="E126" i="650" s="1"/>
  <c r="D100" i="652"/>
  <c r="E100" i="652" s="1"/>
  <c r="E105" i="652" s="1"/>
  <c r="E126" i="652" s="1"/>
  <c r="D100" i="646"/>
  <c r="E100" i="646" s="1"/>
  <c r="E105" i="646" s="1"/>
  <c r="E126" i="646" s="1"/>
  <c r="D100" i="642"/>
  <c r="E100" i="642" s="1"/>
  <c r="E105" i="642" s="1"/>
  <c r="E126" i="642" s="1"/>
  <c r="D100" i="638"/>
  <c r="E100" i="638" s="1"/>
  <c r="E105" i="638" s="1"/>
  <c r="E126" i="638" s="1"/>
  <c r="D100" i="644"/>
  <c r="E100" i="644" s="1"/>
  <c r="E105" i="644" s="1"/>
  <c r="E126" i="644" s="1"/>
  <c r="D100" i="640"/>
  <c r="E100" i="640" s="1"/>
  <c r="E105" i="640" s="1"/>
  <c r="E126" i="640" s="1"/>
  <c r="D100" i="622"/>
  <c r="E100" i="622" s="1"/>
  <c r="E105" i="622" s="1"/>
  <c r="E126" i="622" s="1"/>
  <c r="D100" i="634"/>
  <c r="E100" i="634" s="1"/>
  <c r="E105" i="634" s="1"/>
  <c r="E126" i="634" s="1"/>
  <c r="D100" i="630"/>
  <c r="E100" i="630" s="1"/>
  <c r="E105" i="630" s="1"/>
  <c r="E126" i="630" s="1"/>
  <c r="D100" i="624"/>
  <c r="E100" i="624" s="1"/>
  <c r="E105" i="624" s="1"/>
  <c r="E126" i="624" s="1"/>
  <c r="D100" i="636"/>
  <c r="E100" i="636" s="1"/>
  <c r="E105" i="636" s="1"/>
  <c r="E126" i="636" s="1"/>
  <c r="D100" i="628"/>
  <c r="E100" i="628" s="1"/>
  <c r="E105" i="628" s="1"/>
  <c r="E126" i="628" s="1"/>
  <c r="D100" i="626"/>
  <c r="E100" i="626" s="1"/>
  <c r="E105" i="626" s="1"/>
  <c r="E126" i="626" s="1"/>
  <c r="D100" i="632"/>
  <c r="E100" i="632" s="1"/>
  <c r="E105" i="632" s="1"/>
  <c r="E126" i="632" s="1"/>
  <c r="D100" i="616"/>
  <c r="E100" i="616" s="1"/>
  <c r="E105" i="616" s="1"/>
  <c r="E126" i="616" s="1"/>
  <c r="D100" i="612"/>
  <c r="E100" i="612" s="1"/>
  <c r="E105" i="612" s="1"/>
  <c r="E126" i="612" s="1"/>
  <c r="D100" i="620"/>
  <c r="E100" i="620" s="1"/>
  <c r="E105" i="620" s="1"/>
  <c r="E126" i="620" s="1"/>
  <c r="D100" i="604"/>
  <c r="E100" i="604" s="1"/>
  <c r="E105" i="604" s="1"/>
  <c r="E126" i="604" s="1"/>
  <c r="D100" i="592"/>
  <c r="E100" i="592" s="1"/>
  <c r="E105" i="592" s="1"/>
  <c r="E126" i="592" s="1"/>
  <c r="D100" i="588"/>
  <c r="E100" i="588" s="1"/>
  <c r="E105" i="588" s="1"/>
  <c r="E126" i="588" s="1"/>
  <c r="D100" i="586"/>
  <c r="E100" i="586" s="1"/>
  <c r="E105" i="586" s="1"/>
  <c r="E126" i="586" s="1"/>
  <c r="D100" i="618"/>
  <c r="E100" i="618" s="1"/>
  <c r="E105" i="618" s="1"/>
  <c r="E126" i="618" s="1"/>
  <c r="D100" i="606"/>
  <c r="E100" i="606" s="1"/>
  <c r="E105" i="606" s="1"/>
  <c r="E126" i="606" s="1"/>
  <c r="D100" i="598"/>
  <c r="E100" i="598" s="1"/>
  <c r="E105" i="598" s="1"/>
  <c r="E126" i="598" s="1"/>
  <c r="D100" i="594"/>
  <c r="E100" i="594" s="1"/>
  <c r="E105" i="594" s="1"/>
  <c r="E126" i="594" s="1"/>
  <c r="D100" i="590"/>
  <c r="E100" i="590" s="1"/>
  <c r="E105" i="590" s="1"/>
  <c r="E126" i="590" s="1"/>
  <c r="D100" i="614"/>
  <c r="E100" i="614" s="1"/>
  <c r="E105" i="614" s="1"/>
  <c r="E126" i="614" s="1"/>
  <c r="D100" i="610"/>
  <c r="E100" i="610" s="1"/>
  <c r="E105" i="610" s="1"/>
  <c r="E126" i="610" s="1"/>
  <c r="D100" i="608"/>
  <c r="E100" i="608" s="1"/>
  <c r="E105" i="608" s="1"/>
  <c r="E126" i="608" s="1"/>
  <c r="D100" i="602"/>
  <c r="E100" i="602" s="1"/>
  <c r="E105" i="602" s="1"/>
  <c r="E126" i="602" s="1"/>
  <c r="D100" i="600"/>
  <c r="E100" i="600" s="1"/>
  <c r="E105" i="600" s="1"/>
  <c r="E126" i="600" s="1"/>
  <c r="D100" i="596"/>
  <c r="E100" i="596" s="1"/>
  <c r="E105" i="596" s="1"/>
  <c r="E126" i="596" s="1"/>
  <c r="D100" i="580"/>
  <c r="E100" i="580" s="1"/>
  <c r="E105" i="580" s="1"/>
  <c r="E126" i="580" s="1"/>
  <c r="D100" i="568"/>
  <c r="E100" i="568" s="1"/>
  <c r="E105" i="568" s="1"/>
  <c r="E126" i="568" s="1"/>
  <c r="D100" i="562"/>
  <c r="E100" i="562" s="1"/>
  <c r="E105" i="562" s="1"/>
  <c r="E126" i="562" s="1"/>
  <c r="D100" i="556"/>
  <c r="E100" i="556" s="1"/>
  <c r="E105" i="556" s="1"/>
  <c r="E126" i="556" s="1"/>
  <c r="D100" i="552"/>
  <c r="E100" i="552" s="1"/>
  <c r="E105" i="552" s="1"/>
  <c r="E126" i="552" s="1"/>
  <c r="D100" i="584"/>
  <c r="E100" i="584" s="1"/>
  <c r="E105" i="584" s="1"/>
  <c r="E126" i="584" s="1"/>
  <c r="D100" i="582"/>
  <c r="E100" i="582" s="1"/>
  <c r="E105" i="582" s="1"/>
  <c r="E126" i="582" s="1"/>
  <c r="D100" i="574"/>
  <c r="E100" i="574" s="1"/>
  <c r="E105" i="574" s="1"/>
  <c r="E126" i="574" s="1"/>
  <c r="D100" i="570"/>
  <c r="E100" i="570" s="1"/>
  <c r="E105" i="570" s="1"/>
  <c r="E126" i="570" s="1"/>
  <c r="D100" i="578"/>
  <c r="E100" i="578" s="1"/>
  <c r="E105" i="578" s="1"/>
  <c r="E126" i="578" s="1"/>
  <c r="D100" i="572"/>
  <c r="E100" i="572" s="1"/>
  <c r="E105" i="572" s="1"/>
  <c r="E126" i="572" s="1"/>
  <c r="D100" i="576"/>
  <c r="E100" i="576" s="1"/>
  <c r="E105" i="576" s="1"/>
  <c r="E126" i="576" s="1"/>
  <c r="D100" i="564"/>
  <c r="E100" i="564" s="1"/>
  <c r="E105" i="564" s="1"/>
  <c r="E126" i="564" s="1"/>
  <c r="D100" i="560"/>
  <c r="E100" i="560" s="1"/>
  <c r="E105" i="560" s="1"/>
  <c r="E126" i="560" s="1"/>
  <c r="D100" i="550"/>
  <c r="E100" i="550" s="1"/>
  <c r="E105" i="550" s="1"/>
  <c r="E126" i="550" s="1"/>
  <c r="D100" i="548"/>
  <c r="E100" i="548" s="1"/>
  <c r="E105" i="548" s="1"/>
  <c r="E126" i="548" s="1"/>
  <c r="D100" i="528"/>
  <c r="E100" i="528" s="1"/>
  <c r="E105" i="528" s="1"/>
  <c r="E126" i="528" s="1"/>
  <c r="D100" i="558"/>
  <c r="E100" i="558" s="1"/>
  <c r="E105" i="558" s="1"/>
  <c r="E126" i="558" s="1"/>
  <c r="D100" i="540"/>
  <c r="E100" i="540" s="1"/>
  <c r="E105" i="540" s="1"/>
  <c r="E126" i="540" s="1"/>
  <c r="D100" i="530"/>
  <c r="E100" i="530" s="1"/>
  <c r="E105" i="530" s="1"/>
  <c r="E126" i="530" s="1"/>
  <c r="D100" i="554"/>
  <c r="E100" i="554" s="1"/>
  <c r="E105" i="554" s="1"/>
  <c r="E126" i="554" s="1"/>
  <c r="D100" i="542"/>
  <c r="E100" i="542" s="1"/>
  <c r="E105" i="542" s="1"/>
  <c r="E126" i="542" s="1"/>
  <c r="D100" i="532"/>
  <c r="E100" i="532" s="1"/>
  <c r="E105" i="532" s="1"/>
  <c r="E126" i="532" s="1"/>
  <c r="D100" i="544"/>
  <c r="E100" i="544" s="1"/>
  <c r="E105" i="544" s="1"/>
  <c r="E126" i="544" s="1"/>
  <c r="D100" i="537"/>
  <c r="E100" i="537" s="1"/>
  <c r="E105" i="537" s="1"/>
  <c r="E126" i="537" s="1"/>
  <c r="D100" i="534"/>
  <c r="E100" i="534" s="1"/>
  <c r="E105" i="534" s="1"/>
  <c r="E126" i="534" s="1"/>
  <c r="D100" i="526"/>
  <c r="E100" i="526" s="1"/>
  <c r="E105" i="526" s="1"/>
  <c r="E126" i="526" s="1"/>
  <c r="D100" i="524"/>
  <c r="E100" i="524" s="1"/>
  <c r="E105" i="524" s="1"/>
  <c r="E126" i="524" s="1"/>
  <c r="D100" i="566"/>
  <c r="E100" i="566" s="1"/>
  <c r="E105" i="566" s="1"/>
  <c r="E126" i="566" s="1"/>
  <c r="D100" i="686"/>
  <c r="E100" i="686" s="1"/>
  <c r="E105" i="686" s="1"/>
  <c r="E126" i="686" s="1"/>
  <c r="D100" i="676"/>
  <c r="E100" i="676" s="1"/>
  <c r="E105" i="676" s="1"/>
  <c r="E126" i="676" s="1"/>
  <c r="D100" i="694"/>
  <c r="E100" i="694" s="1"/>
  <c r="E105" i="694" s="1"/>
  <c r="E126" i="694" s="1"/>
  <c r="D100" i="678"/>
  <c r="E100" i="678" s="1"/>
  <c r="E105" i="678" s="1"/>
  <c r="E126" i="678" s="1"/>
  <c r="D100" i="546"/>
  <c r="E100" i="546" s="1"/>
  <c r="E105" i="546" s="1"/>
  <c r="E126" i="546" s="1"/>
  <c r="M44" i="19"/>
  <c r="O44" i="19"/>
  <c r="N44" i="19"/>
  <c r="M32" i="19"/>
  <c r="O32" i="19"/>
  <c r="N32" i="19"/>
  <c r="M73" i="19"/>
  <c r="O73" i="19"/>
  <c r="N73" i="19"/>
  <c r="M72" i="19"/>
  <c r="O72" i="19"/>
  <c r="N72" i="19"/>
  <c r="M66" i="19"/>
  <c r="O66" i="19"/>
  <c r="N66" i="19"/>
  <c r="M25" i="19"/>
  <c r="O25" i="19"/>
  <c r="N25" i="19"/>
  <c r="M70" i="19"/>
  <c r="O70" i="19"/>
  <c r="N70" i="19"/>
  <c r="M71" i="19"/>
  <c r="O71" i="19"/>
  <c r="N71" i="19"/>
  <c r="AH27" i="21"/>
  <c r="CE27" i="21"/>
  <c r="CD27" i="21"/>
  <c r="AH68" i="21"/>
  <c r="CE68" i="21"/>
  <c r="CD68" i="21"/>
  <c r="AH72" i="21"/>
  <c r="CE72" i="21"/>
  <c r="CD72" i="21"/>
  <c r="AH74" i="21"/>
  <c r="CE74" i="21"/>
  <c r="CD74" i="21"/>
  <c r="AH34" i="21"/>
  <c r="CE34" i="21"/>
  <c r="CD34" i="21"/>
  <c r="AH46" i="21"/>
  <c r="CE46" i="21"/>
  <c r="CD46" i="21"/>
  <c r="AH73" i="21"/>
  <c r="CE73" i="21"/>
  <c r="CD73" i="21"/>
  <c r="AH75" i="21"/>
  <c r="CE75" i="21"/>
  <c r="CD75" i="21"/>
  <c r="CC74" i="21"/>
  <c r="CC34" i="21"/>
  <c r="CC73" i="21"/>
  <c r="CC72" i="21"/>
  <c r="CC27" i="21"/>
  <c r="L11" i="22" l="1"/>
  <c r="J73" i="19"/>
  <c r="J70" i="19"/>
  <c r="J32" i="19"/>
  <c r="J72" i="19"/>
  <c r="J25" i="19"/>
  <c r="J44" i="19"/>
  <c r="J71" i="19"/>
  <c r="J66" i="19"/>
  <c r="BN95" i="21" l="1"/>
  <c r="N95" i="21"/>
  <c r="D88" i="15"/>
  <c r="D87" i="15"/>
  <c r="D86" i="15"/>
  <c r="D85" i="15"/>
  <c r="D84" i="15"/>
  <c r="D83" i="15"/>
  <c r="D80" i="15"/>
  <c r="D79" i="15"/>
  <c r="D78" i="15"/>
  <c r="D77" i="15"/>
  <c r="D76" i="15"/>
  <c r="D75" i="15"/>
  <c r="D74" i="15"/>
  <c r="D68" i="15"/>
  <c r="D67" i="15"/>
  <c r="D65" i="15"/>
  <c r="D63" i="15"/>
  <c r="D62" i="15"/>
  <c r="D60" i="15"/>
  <c r="D59" i="15"/>
  <c r="D58" i="15"/>
  <c r="D57" i="15"/>
  <c r="D56" i="15"/>
  <c r="D55" i="15"/>
  <c r="D54" i="15"/>
  <c r="D53" i="15"/>
  <c r="D52" i="15"/>
  <c r="D51" i="15"/>
  <c r="D50" i="15"/>
  <c r="D49" i="15"/>
  <c r="D48" i="15"/>
  <c r="D47" i="15"/>
  <c r="D46" i="15"/>
  <c r="D45" i="15"/>
  <c r="D43" i="15"/>
  <c r="D42" i="15"/>
  <c r="D41" i="15"/>
  <c r="D40" i="15"/>
  <c r="D39" i="15"/>
  <c r="D38" i="15"/>
  <c r="D37" i="15"/>
  <c r="D36" i="15"/>
  <c r="D35" i="15"/>
  <c r="D34" i="15"/>
  <c r="D33" i="15"/>
  <c r="D31" i="15"/>
  <c r="D30" i="15"/>
  <c r="D29" i="15"/>
  <c r="D28" i="15"/>
  <c r="D27" i="15"/>
  <c r="D26" i="15"/>
  <c r="D24" i="15"/>
  <c r="D23" i="15"/>
  <c r="D22" i="15"/>
  <c r="D21" i="15"/>
  <c r="D20" i="15"/>
  <c r="D19" i="15"/>
  <c r="D18" i="15"/>
  <c r="D17" i="15"/>
  <c r="D16" i="15"/>
  <c r="D14" i="15"/>
  <c r="D13" i="15"/>
  <c r="D12" i="15"/>
  <c r="D11" i="15"/>
  <c r="D9" i="15"/>
  <c r="D7" i="15"/>
  <c r="D6" i="15"/>
  <c r="D5" i="15"/>
  <c r="E5" i="454" l="1"/>
  <c r="D142" i="20"/>
  <c r="D138" i="20" l="1"/>
  <c r="D122" i="20"/>
  <c r="D113" i="20"/>
  <c r="D78" i="20"/>
  <c r="D75" i="20"/>
  <c r="D71" i="20"/>
  <c r="D66" i="20"/>
  <c r="D61" i="20"/>
  <c r="D51" i="20"/>
  <c r="D45" i="20"/>
  <c r="B92" i="21"/>
  <c r="A92" i="21"/>
  <c r="Q90" i="19"/>
  <c r="D33" i="20"/>
  <c r="B89" i="21"/>
  <c r="A89" i="21"/>
  <c r="Q87" i="19"/>
  <c r="D31" i="20"/>
  <c r="B87" i="21"/>
  <c r="A87" i="21"/>
  <c r="Q85" i="19"/>
  <c r="D29" i="20"/>
  <c r="B77" i="21"/>
  <c r="A77" i="21"/>
  <c r="Q75" i="19"/>
  <c r="D23" i="20"/>
  <c r="D19" i="20"/>
  <c r="G6" i="454"/>
  <c r="E7" i="454"/>
  <c r="D100" i="454" s="1"/>
  <c r="A131" i="454"/>
  <c r="A130" i="454"/>
  <c r="A129" i="454"/>
  <c r="A128" i="454"/>
  <c r="B127" i="454"/>
  <c r="A127" i="454"/>
  <c r="A126" i="454"/>
  <c r="A125" i="454"/>
  <c r="A124" i="454"/>
  <c r="A123" i="454"/>
  <c r="A122" i="454"/>
  <c r="E121" i="454"/>
  <c r="A121" i="454"/>
  <c r="A119" i="454"/>
  <c r="A117" i="454"/>
  <c r="A116" i="454"/>
  <c r="B115" i="454"/>
  <c r="A115" i="454"/>
  <c r="C114" i="454"/>
  <c r="B114" i="454"/>
  <c r="A114" i="454"/>
  <c r="C113" i="454"/>
  <c r="B113" i="454"/>
  <c r="A113" i="454"/>
  <c r="D112" i="454"/>
  <c r="C112" i="454"/>
  <c r="B112" i="454"/>
  <c r="A112" i="454"/>
  <c r="B111" i="454"/>
  <c r="A111" i="454"/>
  <c r="B110" i="454"/>
  <c r="A110" i="454"/>
  <c r="C109" i="454"/>
  <c r="B109" i="454"/>
  <c r="A109" i="454"/>
  <c r="A107" i="454"/>
  <c r="A105" i="454"/>
  <c r="E104" i="454"/>
  <c r="B104" i="454"/>
  <c r="A104" i="454"/>
  <c r="B103" i="454"/>
  <c r="A103" i="454"/>
  <c r="B102" i="454"/>
  <c r="A102" i="454"/>
  <c r="B101" i="454"/>
  <c r="A101" i="454"/>
  <c r="B100" i="454"/>
  <c r="A100" i="454"/>
  <c r="E99" i="454"/>
  <c r="D99" i="454"/>
  <c r="B99" i="454"/>
  <c r="A99" i="454"/>
  <c r="A97" i="454"/>
  <c r="A95" i="454"/>
  <c r="B94" i="454"/>
  <c r="A94" i="454"/>
  <c r="B93" i="454"/>
  <c r="A93" i="454"/>
  <c r="B92" i="454"/>
  <c r="A92" i="454"/>
  <c r="E91" i="454"/>
  <c r="D91" i="454"/>
  <c r="B91" i="454"/>
  <c r="A91" i="454"/>
  <c r="A89" i="454"/>
  <c r="D88" i="454"/>
  <c r="B88" i="454"/>
  <c r="A88" i="454"/>
  <c r="E87" i="454"/>
  <c r="D87" i="454"/>
  <c r="B87" i="454"/>
  <c r="A87" i="454"/>
  <c r="A85" i="454"/>
  <c r="B84" i="454"/>
  <c r="A84" i="454"/>
  <c r="E83" i="454"/>
  <c r="D83" i="454"/>
  <c r="B83" i="454"/>
  <c r="A83" i="454"/>
  <c r="A81" i="454"/>
  <c r="B80" i="454"/>
  <c r="A80" i="454"/>
  <c r="B79" i="454"/>
  <c r="A79" i="454"/>
  <c r="B78" i="454"/>
  <c r="A78" i="454"/>
  <c r="B77" i="454"/>
  <c r="A77" i="454"/>
  <c r="B76" i="454"/>
  <c r="A76" i="454"/>
  <c r="B75" i="454"/>
  <c r="A75" i="454"/>
  <c r="E74" i="454"/>
  <c r="D74" i="454"/>
  <c r="B74" i="454"/>
  <c r="A74" i="454"/>
  <c r="A72" i="454"/>
  <c r="A70" i="454"/>
  <c r="B69" i="454"/>
  <c r="A69" i="454"/>
  <c r="B68" i="454"/>
  <c r="A68" i="454"/>
  <c r="B67" i="454"/>
  <c r="A67" i="454"/>
  <c r="B66" i="454"/>
  <c r="A66" i="454"/>
  <c r="B65" i="454"/>
  <c r="A65" i="454"/>
  <c r="B64" i="454"/>
  <c r="A64" i="454"/>
  <c r="B63" i="454"/>
  <c r="A63" i="454"/>
  <c r="E62" i="454"/>
  <c r="D62" i="454"/>
  <c r="B62" i="454"/>
  <c r="A62" i="454"/>
  <c r="A60" i="454"/>
  <c r="A58" i="454"/>
  <c r="B57" i="454"/>
  <c r="A57" i="454"/>
  <c r="B56" i="454"/>
  <c r="A56" i="454"/>
  <c r="B55" i="454"/>
  <c r="A55" i="454"/>
  <c r="E54" i="454"/>
  <c r="B54" i="454"/>
  <c r="A54" i="454"/>
  <c r="A52" i="454"/>
  <c r="B51" i="454"/>
  <c r="A51" i="454"/>
  <c r="B50" i="454"/>
  <c r="A50" i="454"/>
  <c r="B49" i="454"/>
  <c r="A49" i="454"/>
  <c r="B48" i="454"/>
  <c r="A48" i="454"/>
  <c r="B47" i="454"/>
  <c r="A47" i="454"/>
  <c r="B46" i="454"/>
  <c r="A46" i="454"/>
  <c r="B45" i="454"/>
  <c r="A45" i="454"/>
  <c r="B44" i="454"/>
  <c r="A44" i="454"/>
  <c r="E43" i="454"/>
  <c r="D43" i="454"/>
  <c r="B43" i="454"/>
  <c r="A43" i="454"/>
  <c r="A41" i="454"/>
  <c r="B40" i="454"/>
  <c r="A40" i="454"/>
  <c r="B39" i="454"/>
  <c r="B38" i="454"/>
  <c r="A38" i="454"/>
  <c r="B37" i="454"/>
  <c r="A37" i="454"/>
  <c r="E36" i="454"/>
  <c r="D36" i="454"/>
  <c r="B36" i="454"/>
  <c r="A36" i="454"/>
  <c r="A34" i="454"/>
  <c r="D33" i="454"/>
  <c r="B33" i="454"/>
  <c r="A33" i="454"/>
  <c r="D32" i="454"/>
  <c r="B32" i="454"/>
  <c r="A32" i="454"/>
  <c r="D31" i="454"/>
  <c r="B31" i="454"/>
  <c r="A31" i="454"/>
  <c r="D30" i="454"/>
  <c r="B30" i="454"/>
  <c r="A30" i="454"/>
  <c r="D29" i="454"/>
  <c r="B29" i="454"/>
  <c r="A29" i="454"/>
  <c r="D28" i="454"/>
  <c r="B28" i="454"/>
  <c r="A28" i="454"/>
  <c r="D27" i="454"/>
  <c r="B27" i="454"/>
  <c r="A27" i="454"/>
  <c r="D26" i="454"/>
  <c r="B26" i="454"/>
  <c r="A26" i="454"/>
  <c r="E25" i="454"/>
  <c r="D25" i="454"/>
  <c r="B25" i="454"/>
  <c r="A25" i="454"/>
  <c r="A23" i="454"/>
  <c r="A21" i="454"/>
  <c r="B20" i="454"/>
  <c r="A20" i="454"/>
  <c r="B19" i="454"/>
  <c r="A19" i="454"/>
  <c r="B18" i="454"/>
  <c r="A18" i="454"/>
  <c r="B17" i="454"/>
  <c r="A17" i="454"/>
  <c r="B16" i="454"/>
  <c r="A16" i="454"/>
  <c r="B15" i="454"/>
  <c r="A15" i="454"/>
  <c r="B14" i="454"/>
  <c r="A14" i="454"/>
  <c r="B13" i="454"/>
  <c r="A13" i="454"/>
  <c r="E12" i="454"/>
  <c r="D12" i="454"/>
  <c r="B12" i="454"/>
  <c r="A12" i="454"/>
  <c r="A10" i="454"/>
  <c r="B8" i="454"/>
  <c r="A8" i="454"/>
  <c r="B7" i="454"/>
  <c r="A7" i="454"/>
  <c r="B6" i="454"/>
  <c r="A6" i="454"/>
  <c r="B5" i="454"/>
  <c r="A5" i="454"/>
  <c r="B4" i="454"/>
  <c r="A4" i="454"/>
  <c r="A3" i="454"/>
  <c r="A1" i="454"/>
  <c r="B6" i="21"/>
  <c r="A6" i="21"/>
  <c r="A4" i="19"/>
  <c r="D4" i="15"/>
  <c r="C5" i="18"/>
  <c r="E8" i="698" l="1"/>
  <c r="D16" i="698" s="1"/>
  <c r="G18" i="697"/>
  <c r="I18" i="697" s="1" a="1"/>
  <c r="I18" i="697" s="1"/>
  <c r="G14" i="697"/>
  <c r="I14" i="697" s="1" a="1"/>
  <c r="I14" i="697" s="1"/>
  <c r="D51" i="698"/>
  <c r="E51" i="698" s="1"/>
  <c r="C15" i="697"/>
  <c r="C18" i="697"/>
  <c r="E6" i="698"/>
  <c r="E13" i="698" s="1"/>
  <c r="D45" i="698"/>
  <c r="E45" i="698" s="1"/>
  <c r="D49" i="698"/>
  <c r="E49" i="698" s="1"/>
  <c r="H64" i="19"/>
  <c r="D15" i="697"/>
  <c r="D18" i="697"/>
  <c r="D48" i="698"/>
  <c r="E48" i="698" s="1"/>
  <c r="I66" i="21"/>
  <c r="C19" i="697"/>
  <c r="D19" i="697"/>
  <c r="D46" i="698"/>
  <c r="E46" i="698" s="1"/>
  <c r="D50" i="698"/>
  <c r="E50" i="698" s="1"/>
  <c r="G66" i="21"/>
  <c r="G15" i="697"/>
  <c r="C14" i="697"/>
  <c r="D14" i="697"/>
  <c r="D47" i="698"/>
  <c r="E47" i="698" s="1"/>
  <c r="H66" i="21"/>
  <c r="G64" i="19"/>
  <c r="G19" i="697"/>
  <c r="K64" i="19"/>
  <c r="W11" i="19"/>
  <c r="D53" i="581"/>
  <c r="D44" i="582"/>
  <c r="D45" i="528"/>
  <c r="E45" i="528" s="1"/>
  <c r="D53" i="533"/>
  <c r="D44" i="534"/>
  <c r="D44" i="535"/>
  <c r="D53" i="541"/>
  <c r="D44" i="542"/>
  <c r="D53" i="545"/>
  <c r="D44" i="546"/>
  <c r="D53" i="549"/>
  <c r="D44" i="550"/>
  <c r="D53" i="693"/>
  <c r="D44" i="694"/>
  <c r="D53" i="645"/>
  <c r="D44" i="646"/>
  <c r="D53" i="569"/>
  <c r="D44" i="570"/>
  <c r="D53" i="601"/>
  <c r="D44" i="602"/>
  <c r="D53" i="659"/>
  <c r="D44" i="660"/>
  <c r="D46" i="696"/>
  <c r="E46" i="696" s="1"/>
  <c r="C19" i="695"/>
  <c r="C15" i="695"/>
  <c r="D51" i="692"/>
  <c r="E51" i="692" s="1"/>
  <c r="D47" i="692"/>
  <c r="E47" i="692" s="1"/>
  <c r="E6" i="690"/>
  <c r="E13" i="690" s="1"/>
  <c r="D50" i="688"/>
  <c r="E50" i="688" s="1"/>
  <c r="D46" i="688"/>
  <c r="E46" i="688" s="1"/>
  <c r="E8" i="686"/>
  <c r="D16" i="686" s="1"/>
  <c r="D50" i="684"/>
  <c r="E50" i="684" s="1"/>
  <c r="D46" i="684"/>
  <c r="E46" i="684" s="1"/>
  <c r="D49" i="676"/>
  <c r="E49" i="676" s="1"/>
  <c r="D45" i="676"/>
  <c r="E45" i="676" s="1"/>
  <c r="D51" i="674"/>
  <c r="E51" i="674" s="1"/>
  <c r="D51" i="666"/>
  <c r="E51" i="666" s="1"/>
  <c r="D47" i="666"/>
  <c r="E47" i="666" s="1"/>
  <c r="E6" i="666"/>
  <c r="E13" i="666" s="1"/>
  <c r="G18" i="695"/>
  <c r="I18" i="695" s="1" a="1"/>
  <c r="I18" i="695" s="1"/>
  <c r="G14" i="695"/>
  <c r="I14" i="695" s="1" a="1"/>
  <c r="I14" i="695" s="1"/>
  <c r="G19" i="695"/>
  <c r="D18" i="693"/>
  <c r="D14" i="693"/>
  <c r="D48" i="692"/>
  <c r="E48" i="692" s="1"/>
  <c r="E8" i="692"/>
  <c r="D16" i="692" s="1"/>
  <c r="D51" i="688"/>
  <c r="E51" i="688" s="1"/>
  <c r="D47" i="688"/>
  <c r="E47" i="688" s="1"/>
  <c r="D51" i="684"/>
  <c r="E51" i="684" s="1"/>
  <c r="D47" i="684"/>
  <c r="E47" i="684" s="1"/>
  <c r="D51" i="682"/>
  <c r="E51" i="682" s="1"/>
  <c r="D45" i="680"/>
  <c r="E45" i="680" s="1"/>
  <c r="D50" i="676"/>
  <c r="E50" i="676" s="1"/>
  <c r="D46" i="676"/>
  <c r="E46" i="676" s="1"/>
  <c r="D18" i="695"/>
  <c r="D14" i="695"/>
  <c r="D49" i="692"/>
  <c r="E49" i="692" s="1"/>
  <c r="D45" i="692"/>
  <c r="E45" i="692" s="1"/>
  <c r="E8" i="690"/>
  <c r="D16" i="690" s="1"/>
  <c r="D51" i="690"/>
  <c r="E51" i="690" s="1"/>
  <c r="D48" i="688"/>
  <c r="E48" i="688" s="1"/>
  <c r="D46" i="692"/>
  <c r="E46" i="692" s="1"/>
  <c r="D49" i="688"/>
  <c r="E49" i="688" s="1"/>
  <c r="E8" i="688"/>
  <c r="D16" i="688" s="1"/>
  <c r="C19" i="685"/>
  <c r="D48" i="684"/>
  <c r="E48" i="684" s="1"/>
  <c r="D49" i="680"/>
  <c r="E49" i="680" s="1"/>
  <c r="D18" i="679"/>
  <c r="D47" i="676"/>
  <c r="E47" i="676" s="1"/>
  <c r="D14" i="675"/>
  <c r="E8" i="674"/>
  <c r="D16" i="674" s="1"/>
  <c r="G19" i="673"/>
  <c r="E6" i="668"/>
  <c r="E13" i="668" s="1"/>
  <c r="D49" i="666"/>
  <c r="E49" i="666" s="1"/>
  <c r="D46" i="666"/>
  <c r="E46" i="666" s="1"/>
  <c r="C19" i="665"/>
  <c r="G14" i="665"/>
  <c r="I14" i="665" s="1" a="1"/>
  <c r="I14" i="665" s="1"/>
  <c r="C19" i="659"/>
  <c r="C19" i="657"/>
  <c r="D18" i="655"/>
  <c r="G14" i="655"/>
  <c r="I14" i="655" s="1" a="1"/>
  <c r="I14" i="655" s="1"/>
  <c r="D51" i="654"/>
  <c r="E51" i="654" s="1"/>
  <c r="D47" i="654"/>
  <c r="E47" i="654" s="1"/>
  <c r="G19" i="653"/>
  <c r="D14" i="653"/>
  <c r="E8" i="652"/>
  <c r="D16" i="652" s="1"/>
  <c r="C15" i="651"/>
  <c r="G19" i="651"/>
  <c r="D51" i="650"/>
  <c r="E51" i="650" s="1"/>
  <c r="D47" i="650"/>
  <c r="E47" i="650" s="1"/>
  <c r="C19" i="649"/>
  <c r="G15" i="649"/>
  <c r="D50" i="648"/>
  <c r="E50" i="648" s="1"/>
  <c r="G18" i="647"/>
  <c r="I18" i="647" s="1" a="1"/>
  <c r="I18" i="647" s="1"/>
  <c r="G14" i="647"/>
  <c r="I14" i="647" s="1" a="1"/>
  <c r="I14" i="647" s="1"/>
  <c r="G19" i="647"/>
  <c r="D51" i="646"/>
  <c r="E51" i="646" s="1"/>
  <c r="D49" i="644"/>
  <c r="E49" i="644" s="1"/>
  <c r="D45" i="644"/>
  <c r="E45" i="644" s="1"/>
  <c r="D18" i="643"/>
  <c r="G14" i="643"/>
  <c r="I14" i="643" s="1" a="1"/>
  <c r="I14" i="643" s="1"/>
  <c r="C19" i="641"/>
  <c r="C15" i="641"/>
  <c r="E6" i="640"/>
  <c r="E13" i="640" s="1"/>
  <c r="C15" i="693"/>
  <c r="D45" i="688"/>
  <c r="E45" i="688" s="1"/>
  <c r="G18" i="685"/>
  <c r="I18" i="685" s="1" a="1"/>
  <c r="I18" i="685" s="1"/>
  <c r="D49" i="684"/>
  <c r="E49" i="684" s="1"/>
  <c r="G15" i="683"/>
  <c r="E6" i="682"/>
  <c r="E13" i="682" s="1"/>
  <c r="G14" i="681"/>
  <c r="I14" i="681" s="1" a="1"/>
  <c r="I14" i="681" s="1"/>
  <c r="G19" i="679"/>
  <c r="D48" i="676"/>
  <c r="E48" i="676" s="1"/>
  <c r="G19" i="675"/>
  <c r="C15" i="673"/>
  <c r="E6" i="670"/>
  <c r="E13" i="670" s="1"/>
  <c r="G14" i="669"/>
  <c r="I14" i="669" s="1" a="1"/>
  <c r="I14" i="669" s="1"/>
  <c r="G18" i="667"/>
  <c r="I18" i="667" s="1" a="1"/>
  <c r="I18" i="667" s="1"/>
  <c r="D50" i="666"/>
  <c r="E50" i="666" s="1"/>
  <c r="G18" i="665"/>
  <c r="I18" i="665" s="1" a="1"/>
  <c r="I18" i="665" s="1"/>
  <c r="D51" i="664"/>
  <c r="E51" i="664" s="1"/>
  <c r="C15" i="663"/>
  <c r="G19" i="661"/>
  <c r="G15" i="661"/>
  <c r="D51" i="660"/>
  <c r="E51" i="660" s="1"/>
  <c r="G18" i="659"/>
  <c r="I18" i="659" s="1" a="1"/>
  <c r="I18" i="659" s="1"/>
  <c r="D51" i="658"/>
  <c r="E51" i="658" s="1"/>
  <c r="G18" i="657"/>
  <c r="I18" i="657" s="1" a="1"/>
  <c r="I18" i="657" s="1"/>
  <c r="E8" i="656"/>
  <c r="D16" i="656" s="1"/>
  <c r="D51" i="656"/>
  <c r="E51" i="656" s="1"/>
  <c r="G19" i="655"/>
  <c r="D14" i="655"/>
  <c r="D48" i="654"/>
  <c r="E48" i="654" s="1"/>
  <c r="E8" i="654"/>
  <c r="D16" i="654" s="1"/>
  <c r="C19" i="653"/>
  <c r="G15" i="653"/>
  <c r="D51" i="652"/>
  <c r="E51" i="652" s="1"/>
  <c r="C19" i="651"/>
  <c r="G14" i="651"/>
  <c r="I14" i="651" s="1" a="1"/>
  <c r="I14" i="651" s="1"/>
  <c r="D48" i="650"/>
  <c r="E48" i="650" s="1"/>
  <c r="E8" i="650"/>
  <c r="D16" i="650" s="1"/>
  <c r="G18" i="649"/>
  <c r="I18" i="649" s="1" a="1"/>
  <c r="I18" i="649" s="1"/>
  <c r="C15" i="649"/>
  <c r="E54" i="649" s="1"/>
  <c r="D46" i="648"/>
  <c r="E46" i="648" s="1"/>
  <c r="D18" i="647"/>
  <c r="D14" i="647"/>
  <c r="G19" i="645"/>
  <c r="G15" i="645"/>
  <c r="D50" i="644"/>
  <c r="E50" i="644" s="1"/>
  <c r="D46" i="644"/>
  <c r="E46" i="644" s="1"/>
  <c r="G19" i="643"/>
  <c r="D14" i="643"/>
  <c r="G18" i="641"/>
  <c r="I18" i="641" s="1" a="1"/>
  <c r="I18" i="641" s="1"/>
  <c r="G14" i="641"/>
  <c r="I14" i="641" s="1" a="1"/>
  <c r="I14" i="641" s="1"/>
  <c r="G18" i="639"/>
  <c r="I18" i="639" s="1" a="1"/>
  <c r="I18" i="639" s="1"/>
  <c r="C19" i="683"/>
  <c r="C15" i="683"/>
  <c r="C19" i="681"/>
  <c r="C15" i="679"/>
  <c r="G15" i="677"/>
  <c r="D51" i="676"/>
  <c r="E51" i="676" s="1"/>
  <c r="E8" i="672"/>
  <c r="D16" i="672" s="1"/>
  <c r="D51" i="672"/>
  <c r="E51" i="672" s="1"/>
  <c r="C19" i="669"/>
  <c r="G19" i="667"/>
  <c r="C19" i="661"/>
  <c r="G14" i="661"/>
  <c r="I14" i="661" s="1" a="1"/>
  <c r="I14" i="661" s="1"/>
  <c r="C19" i="655"/>
  <c r="G15" i="655"/>
  <c r="D49" i="654"/>
  <c r="E49" i="654" s="1"/>
  <c r="D45" i="654"/>
  <c r="E45" i="654" s="1"/>
  <c r="G18" i="653"/>
  <c r="I18" i="653" s="1" a="1"/>
  <c r="I18" i="653" s="1"/>
  <c r="C15" i="653"/>
  <c r="G18" i="651"/>
  <c r="I18" i="651" s="1" a="1"/>
  <c r="I18" i="651" s="1"/>
  <c r="D49" i="650"/>
  <c r="E49" i="650" s="1"/>
  <c r="D45" i="650"/>
  <c r="E45" i="650" s="1"/>
  <c r="D18" i="649"/>
  <c r="G14" i="649"/>
  <c r="I14" i="649" s="1" a="1"/>
  <c r="I14" i="649" s="1"/>
  <c r="G19" i="649"/>
  <c r="C19" i="645"/>
  <c r="C15" i="645"/>
  <c r="D51" i="644"/>
  <c r="E51" i="644" s="1"/>
  <c r="D47" i="644"/>
  <c r="E47" i="644" s="1"/>
  <c r="C19" i="643"/>
  <c r="G15" i="643"/>
  <c r="E8" i="642"/>
  <c r="D16" i="642" s="1"/>
  <c r="D51" i="642"/>
  <c r="E51" i="642" s="1"/>
  <c r="D51" i="640"/>
  <c r="E51" i="640" s="1"/>
  <c r="D46" i="694"/>
  <c r="E46" i="694" s="1"/>
  <c r="D50" i="692"/>
  <c r="E50" i="692" s="1"/>
  <c r="G14" i="679"/>
  <c r="I14" i="679" s="1" a="1"/>
  <c r="I14" i="679" s="1"/>
  <c r="C15" i="667"/>
  <c r="D45" i="666"/>
  <c r="E45" i="666" s="1"/>
  <c r="C15" i="665"/>
  <c r="E6" i="664"/>
  <c r="E13" i="664" s="1"/>
  <c r="C15" i="657"/>
  <c r="D50" i="654"/>
  <c r="E50" i="654" s="1"/>
  <c r="G14" i="653"/>
  <c r="I14" i="653" s="1" a="1"/>
  <c r="I14" i="653" s="1"/>
  <c r="D46" i="650"/>
  <c r="E46" i="650" s="1"/>
  <c r="G14" i="645"/>
  <c r="I14" i="645" s="1" a="1"/>
  <c r="I14" i="645" s="1"/>
  <c r="C15" i="643"/>
  <c r="D49" i="638"/>
  <c r="E49" i="638" s="1"/>
  <c r="D45" i="638"/>
  <c r="E45" i="638" s="1"/>
  <c r="C19" i="637"/>
  <c r="C15" i="637"/>
  <c r="E6" i="636"/>
  <c r="E13" i="636" s="1"/>
  <c r="E6" i="634"/>
  <c r="E13" i="634" s="1"/>
  <c r="G18" i="633"/>
  <c r="I18" i="633" s="1" a="1"/>
  <c r="I18" i="633" s="1"/>
  <c r="G18" i="631"/>
  <c r="I18" i="631" s="1" a="1"/>
  <c r="I18" i="631" s="1"/>
  <c r="G14" i="631"/>
  <c r="I14" i="631" s="1" a="1"/>
  <c r="I14" i="631" s="1"/>
  <c r="E6" i="630"/>
  <c r="E13" i="630" s="1"/>
  <c r="G18" i="629"/>
  <c r="I18" i="629" s="1" a="1"/>
  <c r="I18" i="629" s="1"/>
  <c r="D48" i="628"/>
  <c r="E48" i="628" s="1"/>
  <c r="C19" i="627"/>
  <c r="G15" i="627"/>
  <c r="G19" i="621"/>
  <c r="G15" i="621"/>
  <c r="G19" i="617"/>
  <c r="G15" i="617"/>
  <c r="D50" i="616"/>
  <c r="E50" i="616" s="1"/>
  <c r="D46" i="616"/>
  <c r="E46" i="616" s="1"/>
  <c r="C19" i="613"/>
  <c r="C15" i="613"/>
  <c r="D51" i="612"/>
  <c r="E51" i="612" s="1"/>
  <c r="D47" i="612"/>
  <c r="E47" i="612" s="1"/>
  <c r="E6" i="612"/>
  <c r="E13" i="612" s="1"/>
  <c r="E6" i="610"/>
  <c r="E13" i="610" s="1"/>
  <c r="G18" i="607"/>
  <c r="I18" i="607" s="1" a="1"/>
  <c r="I18" i="607" s="1"/>
  <c r="E6" i="606"/>
  <c r="E13" i="606" s="1"/>
  <c r="G18" i="605"/>
  <c r="I18" i="605" s="1" a="1"/>
  <c r="I18" i="605" s="1"/>
  <c r="D45" i="684"/>
  <c r="E45" i="684" s="1"/>
  <c r="D51" i="670"/>
  <c r="E51" i="670" s="1"/>
  <c r="D48" i="666"/>
  <c r="E48" i="666" s="1"/>
  <c r="D14" i="661"/>
  <c r="C15" i="655"/>
  <c r="D46" i="654"/>
  <c r="E46" i="654" s="1"/>
  <c r="E6" i="652"/>
  <c r="E13" i="652" s="1"/>
  <c r="C19" i="647"/>
  <c r="D48" i="644"/>
  <c r="E48" i="644" s="1"/>
  <c r="G19" i="641"/>
  <c r="D50" i="638"/>
  <c r="E50" i="638" s="1"/>
  <c r="D46" i="638"/>
  <c r="E46" i="638" s="1"/>
  <c r="G18" i="637"/>
  <c r="I18" i="637" s="1" a="1"/>
  <c r="I18" i="637" s="1"/>
  <c r="G14" i="637"/>
  <c r="I14" i="637" s="1" a="1"/>
  <c r="I14" i="637" s="1"/>
  <c r="G19" i="637"/>
  <c r="C15" i="635"/>
  <c r="G19" i="635"/>
  <c r="D51" i="632"/>
  <c r="E51" i="632" s="1"/>
  <c r="D46" i="628"/>
  <c r="E46" i="628" s="1"/>
  <c r="G18" i="627"/>
  <c r="I18" i="627" s="1" a="1"/>
  <c r="I18" i="627" s="1"/>
  <c r="C15" i="627"/>
  <c r="D51" i="626"/>
  <c r="E51" i="626" s="1"/>
  <c r="C15" i="625"/>
  <c r="G19" i="625"/>
  <c r="D51" i="624"/>
  <c r="E51" i="624" s="1"/>
  <c r="C15" i="623"/>
  <c r="G19" i="623"/>
  <c r="C19" i="621"/>
  <c r="C15" i="621"/>
  <c r="D51" i="620"/>
  <c r="E51" i="620" s="1"/>
  <c r="G18" i="619"/>
  <c r="I18" i="619" s="1" a="1"/>
  <c r="I18" i="619" s="1"/>
  <c r="C19" i="617"/>
  <c r="C15" i="617"/>
  <c r="D51" i="616"/>
  <c r="E51" i="616" s="1"/>
  <c r="D47" i="616"/>
  <c r="E47" i="616" s="1"/>
  <c r="C19" i="615"/>
  <c r="C15" i="615"/>
  <c r="G18" i="681"/>
  <c r="I18" i="681" s="1" a="1"/>
  <c r="I18" i="681" s="1"/>
  <c r="G18" i="679"/>
  <c r="I18" i="679" s="1" a="1"/>
  <c r="I18" i="679" s="1"/>
  <c r="G18" i="673"/>
  <c r="I18" i="673" s="1" a="1"/>
  <c r="I18" i="673" s="1"/>
  <c r="G18" i="663"/>
  <c r="I18" i="663" s="1" a="1"/>
  <c r="I18" i="663" s="1"/>
  <c r="D18" i="653"/>
  <c r="D14" i="649"/>
  <c r="G18" i="645"/>
  <c r="I18" i="645" s="1" a="1"/>
  <c r="I18" i="645" s="1"/>
  <c r="G18" i="643"/>
  <c r="I18" i="643" s="1" a="1"/>
  <c r="I18" i="643" s="1"/>
  <c r="D51" i="638"/>
  <c r="E51" i="638" s="1"/>
  <c r="D47" i="638"/>
  <c r="E47" i="638" s="1"/>
  <c r="E6" i="638"/>
  <c r="E13" i="638" s="1"/>
  <c r="D18" i="637"/>
  <c r="D14" i="637"/>
  <c r="D51" i="636"/>
  <c r="E51" i="636" s="1"/>
  <c r="C19" i="635"/>
  <c r="G14" i="635"/>
  <c r="I14" i="635" s="1" a="1"/>
  <c r="I14" i="635" s="1"/>
  <c r="E8" i="634"/>
  <c r="D16" i="634" s="1"/>
  <c r="D51" i="634"/>
  <c r="E51" i="634" s="1"/>
  <c r="C15" i="633"/>
  <c r="G19" i="633"/>
  <c r="G19" i="631"/>
  <c r="G15" i="631"/>
  <c r="D51" i="630"/>
  <c r="E51" i="630" s="1"/>
  <c r="C15" i="629"/>
  <c r="G19" i="629"/>
  <c r="D18" i="627"/>
  <c r="G14" i="627"/>
  <c r="I14" i="627" s="1" a="1"/>
  <c r="I14" i="627" s="1"/>
  <c r="C19" i="625"/>
  <c r="G14" i="625"/>
  <c r="I14" i="625" s="1" a="1"/>
  <c r="I14" i="625" s="1"/>
  <c r="C19" i="623"/>
  <c r="G14" i="623"/>
  <c r="I14" i="623" s="1" a="1"/>
  <c r="I14" i="623" s="1"/>
  <c r="G18" i="621"/>
  <c r="I18" i="621" s="1" a="1"/>
  <c r="I18" i="621" s="1"/>
  <c r="G14" i="621"/>
  <c r="I14" i="621" s="1" a="1"/>
  <c r="I14" i="621" s="1"/>
  <c r="D51" i="618"/>
  <c r="E51" i="618" s="1"/>
  <c r="G18" i="617"/>
  <c r="I18" i="617" s="1" a="1"/>
  <c r="I18" i="617" s="1"/>
  <c r="G14" i="617"/>
  <c r="I14" i="617" s="1" a="1"/>
  <c r="I14" i="617" s="1"/>
  <c r="D48" i="616"/>
  <c r="E48" i="616" s="1"/>
  <c r="G18" i="615"/>
  <c r="I18" i="615" s="1" a="1"/>
  <c r="I18" i="615" s="1"/>
  <c r="G14" i="615"/>
  <c r="I14" i="615" s="1" a="1"/>
  <c r="I14" i="615" s="1"/>
  <c r="G19" i="615"/>
  <c r="D51" i="614"/>
  <c r="E51" i="614" s="1"/>
  <c r="D49" i="612"/>
  <c r="E49" i="612" s="1"/>
  <c r="D45" i="612"/>
  <c r="E45" i="612" s="1"/>
  <c r="G18" i="611"/>
  <c r="I18" i="611" s="1" a="1"/>
  <c r="I18" i="611" s="1"/>
  <c r="G14" i="611"/>
  <c r="I14" i="611" s="1" a="1"/>
  <c r="I14" i="611" s="1"/>
  <c r="G19" i="611"/>
  <c r="D51" i="610"/>
  <c r="E51" i="610" s="1"/>
  <c r="C19" i="609"/>
  <c r="G14" i="609"/>
  <c r="I14" i="609" s="1" a="1"/>
  <c r="I14" i="609" s="1"/>
  <c r="C15" i="607"/>
  <c r="G19" i="607"/>
  <c r="D51" i="606"/>
  <c r="E51" i="606" s="1"/>
  <c r="C15" i="605"/>
  <c r="G19" i="605"/>
  <c r="D51" i="604"/>
  <c r="E51" i="604" s="1"/>
  <c r="C19" i="603"/>
  <c r="C15" i="603"/>
  <c r="D48" i="680"/>
  <c r="E48" i="680" s="1"/>
  <c r="G15" i="675"/>
  <c r="D18" i="661"/>
  <c r="G18" i="655"/>
  <c r="I18" i="655" s="1" a="1"/>
  <c r="I18" i="655" s="1"/>
  <c r="C19" i="633"/>
  <c r="D50" i="628"/>
  <c r="E50" i="628" s="1"/>
  <c r="G19" i="627"/>
  <c r="E6" i="626"/>
  <c r="E13" i="626" s="1"/>
  <c r="E6" i="624"/>
  <c r="E13" i="624" s="1"/>
  <c r="G19" i="613"/>
  <c r="G14" i="613"/>
  <c r="I14" i="613" s="1" a="1"/>
  <c r="I14" i="613" s="1"/>
  <c r="D48" i="612"/>
  <c r="E48" i="612" s="1"/>
  <c r="D18" i="611"/>
  <c r="G18" i="609"/>
  <c r="I18" i="609" s="1" a="1"/>
  <c r="I18" i="609" s="1"/>
  <c r="E6" i="608"/>
  <c r="E13" i="608" s="1"/>
  <c r="C19" i="605"/>
  <c r="D51" i="602"/>
  <c r="E51" i="602" s="1"/>
  <c r="C19" i="601"/>
  <c r="G14" i="601"/>
  <c r="I14" i="601" s="1" a="1"/>
  <c r="I14" i="601" s="1"/>
  <c r="C19" i="599"/>
  <c r="G18" i="597"/>
  <c r="I18" i="597" s="1" a="1"/>
  <c r="I18" i="597" s="1"/>
  <c r="C19" i="595"/>
  <c r="G14" i="595"/>
  <c r="I14" i="595" s="1" a="1"/>
  <c r="I14" i="595" s="1"/>
  <c r="D48" i="594"/>
  <c r="E48" i="594" s="1"/>
  <c r="G18" i="593"/>
  <c r="I18" i="593" s="1" a="1"/>
  <c r="I18" i="593" s="1"/>
  <c r="C15" i="593"/>
  <c r="G19" i="591"/>
  <c r="D14" i="591"/>
  <c r="G18" i="589"/>
  <c r="I18" i="589" s="1" a="1"/>
  <c r="I18" i="589" s="1"/>
  <c r="D48" i="588"/>
  <c r="E48" i="588" s="1"/>
  <c r="D18" i="587"/>
  <c r="G14" i="587"/>
  <c r="I14" i="587" s="1" a="1"/>
  <c r="I14" i="587" s="1"/>
  <c r="D51" i="586"/>
  <c r="E51" i="586" s="1"/>
  <c r="D47" i="586"/>
  <c r="E47" i="586" s="1"/>
  <c r="G18" i="585"/>
  <c r="I18" i="585" s="1" a="1"/>
  <c r="I18" i="585" s="1"/>
  <c r="C15" i="585"/>
  <c r="C18" i="583"/>
  <c r="G18" i="581"/>
  <c r="I18" i="581" s="1" a="1"/>
  <c r="I18" i="581" s="1"/>
  <c r="D49" i="578"/>
  <c r="E49" i="578" s="1"/>
  <c r="D45" i="578"/>
  <c r="E45" i="578" s="1"/>
  <c r="C19" i="577"/>
  <c r="G15" i="577"/>
  <c r="C19" i="575"/>
  <c r="D51" i="574"/>
  <c r="E51" i="574" s="1"/>
  <c r="G18" i="573"/>
  <c r="I18" i="573" s="1" a="1"/>
  <c r="I18" i="573" s="1"/>
  <c r="G14" i="573"/>
  <c r="I14" i="573" s="1" a="1"/>
  <c r="I14" i="573" s="1"/>
  <c r="D51" i="572"/>
  <c r="E51" i="572" s="1"/>
  <c r="C19" i="571"/>
  <c r="G14" i="571"/>
  <c r="I14" i="571" s="1" a="1"/>
  <c r="I14" i="571" s="1"/>
  <c r="G18" i="569"/>
  <c r="I18" i="569" s="1" a="1"/>
  <c r="I18" i="569" s="1"/>
  <c r="C19" i="567"/>
  <c r="C15" i="567"/>
  <c r="E6" i="566"/>
  <c r="E13" i="566" s="1"/>
  <c r="D51" i="564"/>
  <c r="E51" i="564" s="1"/>
  <c r="G18" i="563"/>
  <c r="I18" i="563" s="1" a="1"/>
  <c r="I18" i="563" s="1"/>
  <c r="C15" i="563"/>
  <c r="C19" i="561"/>
  <c r="G14" i="561"/>
  <c r="I14" i="561" s="1" a="1"/>
  <c r="I14" i="561" s="1"/>
  <c r="D51" i="560"/>
  <c r="E51" i="560" s="1"/>
  <c r="C15" i="559"/>
  <c r="G19" i="559"/>
  <c r="E6" i="558"/>
  <c r="E13" i="558" s="1"/>
  <c r="C15" i="557"/>
  <c r="G19" i="557"/>
  <c r="G19" i="555"/>
  <c r="G15" i="555"/>
  <c r="D48" i="554"/>
  <c r="E48" i="554" s="1"/>
  <c r="E6" i="552"/>
  <c r="E13" i="552" s="1"/>
  <c r="D51" i="550"/>
  <c r="E51" i="550" s="1"/>
  <c r="G18" i="549"/>
  <c r="I18" i="549" s="1" a="1"/>
  <c r="I18" i="549" s="1"/>
  <c r="G14" i="549"/>
  <c r="I14" i="549" s="1" a="1"/>
  <c r="I14" i="549" s="1"/>
  <c r="E8" i="544"/>
  <c r="D16" i="544" s="1"/>
  <c r="G18" i="543"/>
  <c r="I18" i="543" s="1" a="1"/>
  <c r="I18" i="543" s="1"/>
  <c r="C15" i="541"/>
  <c r="G19" i="541"/>
  <c r="D51" i="540"/>
  <c r="E51" i="540" s="1"/>
  <c r="G18" i="539"/>
  <c r="I18" i="539" s="1" a="1"/>
  <c r="I18" i="539" s="1"/>
  <c r="G14" i="539"/>
  <c r="I14" i="539" s="1" a="1"/>
  <c r="I14" i="539" s="1"/>
  <c r="G18" i="536"/>
  <c r="I18" i="536" s="1" a="1"/>
  <c r="I18" i="536" s="1"/>
  <c r="C15" i="533"/>
  <c r="C19" i="531"/>
  <c r="G14" i="531"/>
  <c r="I14" i="531" s="1" a="1"/>
  <c r="I14" i="531" s="1"/>
  <c r="D51" i="530"/>
  <c r="E51" i="530" s="1"/>
  <c r="D47" i="530"/>
  <c r="E47" i="530" s="1"/>
  <c r="C19" i="529"/>
  <c r="G15" i="529"/>
  <c r="D49" i="528"/>
  <c r="E49" i="528" s="1"/>
  <c r="G19" i="527"/>
  <c r="D14" i="527"/>
  <c r="D48" i="526"/>
  <c r="E48" i="526" s="1"/>
  <c r="C19" i="693"/>
  <c r="G18" i="683"/>
  <c r="I18" i="683" s="1" a="1"/>
  <c r="I18" i="683" s="1"/>
  <c r="G19" i="665"/>
  <c r="D51" i="662"/>
  <c r="E51" i="662" s="1"/>
  <c r="D50" i="650"/>
  <c r="E50" i="650" s="1"/>
  <c r="C15" i="647"/>
  <c r="G18" i="635"/>
  <c r="I18" i="635" s="1" a="1"/>
  <c r="I18" i="635" s="1"/>
  <c r="C15" i="631"/>
  <c r="G14" i="629"/>
  <c r="I14" i="629" s="1" a="1"/>
  <c r="I14" i="629" s="1"/>
  <c r="G18" i="625"/>
  <c r="I18" i="625" s="1" a="1"/>
  <c r="I18" i="625" s="1"/>
  <c r="G18" i="623"/>
  <c r="I18" i="623" s="1" a="1"/>
  <c r="I18" i="623" s="1"/>
  <c r="C15" i="619"/>
  <c r="D14" i="615"/>
  <c r="G18" i="613"/>
  <c r="I18" i="613" s="1" a="1"/>
  <c r="I18" i="613" s="1"/>
  <c r="D46" i="612"/>
  <c r="E46" i="612" s="1"/>
  <c r="G19" i="609"/>
  <c r="C19" i="607"/>
  <c r="G15" i="603"/>
  <c r="G18" i="601"/>
  <c r="I18" i="601" s="1" a="1"/>
  <c r="I18" i="601" s="1"/>
  <c r="E8" i="600"/>
  <c r="D16" i="600" s="1"/>
  <c r="D51" i="600"/>
  <c r="E51" i="600" s="1"/>
  <c r="E54" i="595"/>
  <c r="G18" i="595"/>
  <c r="I18" i="595" s="1" a="1"/>
  <c r="I18" i="595" s="1"/>
  <c r="D49" i="594"/>
  <c r="E49" i="594" s="1"/>
  <c r="D45" i="594"/>
  <c r="E45" i="594" s="1"/>
  <c r="D18" i="593"/>
  <c r="G14" i="593"/>
  <c r="I14" i="593" s="1" a="1"/>
  <c r="I14" i="593" s="1"/>
  <c r="C19" i="591"/>
  <c r="G15" i="591"/>
  <c r="E6" i="590"/>
  <c r="E13" i="590" s="1"/>
  <c r="D49" i="588"/>
  <c r="E49" i="588" s="1"/>
  <c r="D45" i="588"/>
  <c r="E45" i="588" s="1"/>
  <c r="G19" i="587"/>
  <c r="D14" i="587"/>
  <c r="D48" i="586"/>
  <c r="E48" i="586" s="1"/>
  <c r="D18" i="585"/>
  <c r="G14" i="585"/>
  <c r="I14" i="585" s="1" a="1"/>
  <c r="I14" i="585" s="1"/>
  <c r="D51" i="584"/>
  <c r="E51" i="584" s="1"/>
  <c r="E6" i="582"/>
  <c r="E13" i="582" s="1"/>
  <c r="G19" i="579"/>
  <c r="G15" i="579"/>
  <c r="D50" i="578"/>
  <c r="E50" i="578" s="1"/>
  <c r="D46" i="578"/>
  <c r="E46" i="578" s="1"/>
  <c r="G18" i="577"/>
  <c r="I18" i="577" s="1" a="1"/>
  <c r="I18" i="577" s="1"/>
  <c r="C15" i="577"/>
  <c r="C18" i="575"/>
  <c r="G18" i="571"/>
  <c r="I18" i="571" s="1" a="1"/>
  <c r="I18" i="571" s="1"/>
  <c r="E6" i="570"/>
  <c r="E13" i="570" s="1"/>
  <c r="D51" i="568"/>
  <c r="E51" i="568" s="1"/>
  <c r="G18" i="567"/>
  <c r="I18" i="567" s="1" a="1"/>
  <c r="I18" i="567" s="1"/>
  <c r="G14" i="567"/>
  <c r="I14" i="567" s="1" a="1"/>
  <c r="I14" i="567" s="1"/>
  <c r="D18" i="563"/>
  <c r="G14" i="563"/>
  <c r="I14" i="563" s="1" a="1"/>
  <c r="I14" i="563" s="1"/>
  <c r="E8" i="562"/>
  <c r="D16" i="562" s="1"/>
  <c r="G18" i="561"/>
  <c r="I18" i="561" s="1" a="1"/>
  <c r="I18" i="561" s="1"/>
  <c r="C19" i="559"/>
  <c r="G14" i="559"/>
  <c r="I14" i="559" s="1" a="1"/>
  <c r="I14" i="559" s="1"/>
  <c r="C19" i="557"/>
  <c r="G14" i="557"/>
  <c r="I14" i="557" s="1" a="1"/>
  <c r="I14" i="557" s="1"/>
  <c r="C19" i="555"/>
  <c r="C15" i="555"/>
  <c r="D49" i="554"/>
  <c r="E49" i="554" s="1"/>
  <c r="D45" i="554"/>
  <c r="E45" i="554" s="1"/>
  <c r="C19" i="553"/>
  <c r="C15" i="553"/>
  <c r="C15" i="551"/>
  <c r="G19" i="551"/>
  <c r="G19" i="547"/>
  <c r="G15" i="547"/>
  <c r="G15" i="545"/>
  <c r="D51" i="542"/>
  <c r="E51" i="542" s="1"/>
  <c r="C19" i="541"/>
  <c r="G14" i="541"/>
  <c r="I14" i="541" s="1" a="1"/>
  <c r="I14" i="541" s="1"/>
  <c r="G14" i="685"/>
  <c r="I14" i="685" s="1" a="1"/>
  <c r="I14" i="685" s="1"/>
  <c r="G15" i="641"/>
  <c r="G14" i="633"/>
  <c r="I14" i="633" s="1" a="1"/>
  <c r="I14" i="633" s="1"/>
  <c r="D14" i="627"/>
  <c r="D49" i="616"/>
  <c r="E49" i="616" s="1"/>
  <c r="C15" i="611"/>
  <c r="C15" i="609"/>
  <c r="D51" i="608"/>
  <c r="E51" i="608" s="1"/>
  <c r="G14" i="605"/>
  <c r="I14" i="605" s="1" a="1"/>
  <c r="I14" i="605" s="1"/>
  <c r="G19" i="603"/>
  <c r="G14" i="603"/>
  <c r="I14" i="603" s="1" a="1"/>
  <c r="I14" i="603" s="1"/>
  <c r="E6" i="602"/>
  <c r="E13" i="602" s="1"/>
  <c r="C15" i="597"/>
  <c r="E6" i="596"/>
  <c r="E13" i="596" s="1"/>
  <c r="D50" i="594"/>
  <c r="E50" i="594" s="1"/>
  <c r="D46" i="594"/>
  <c r="E46" i="594" s="1"/>
  <c r="G19" i="593"/>
  <c r="D14" i="593"/>
  <c r="D51" i="592"/>
  <c r="E51" i="592" s="1"/>
  <c r="G18" i="591"/>
  <c r="I18" i="591" s="1" a="1"/>
  <c r="I18" i="591" s="1"/>
  <c r="C15" i="591"/>
  <c r="C15" i="589"/>
  <c r="G19" i="589"/>
  <c r="D50" i="588"/>
  <c r="E50" i="588" s="1"/>
  <c r="D46" i="588"/>
  <c r="E46" i="588" s="1"/>
  <c r="C19" i="587"/>
  <c r="G15" i="587"/>
  <c r="D49" i="586"/>
  <c r="E49" i="586" s="1"/>
  <c r="D45" i="586"/>
  <c r="E45" i="586" s="1"/>
  <c r="G19" i="585"/>
  <c r="D14" i="585"/>
  <c r="D19" i="583"/>
  <c r="C15" i="583"/>
  <c r="C15" i="581"/>
  <c r="G19" i="581"/>
  <c r="D51" i="580"/>
  <c r="E51" i="580" s="1"/>
  <c r="C19" i="579"/>
  <c r="C15" i="579"/>
  <c r="D51" i="578"/>
  <c r="E51" i="578" s="1"/>
  <c r="D47" i="578"/>
  <c r="E47" i="578" s="1"/>
  <c r="D18" i="577"/>
  <c r="G14" i="577"/>
  <c r="I14" i="577" s="1" a="1"/>
  <c r="I14" i="577" s="1"/>
  <c r="G19" i="573"/>
  <c r="G15" i="573"/>
  <c r="E6" i="572"/>
  <c r="E13" i="572" s="1"/>
  <c r="C15" i="569"/>
  <c r="G19" i="569"/>
  <c r="D51" i="566"/>
  <c r="E51" i="566" s="1"/>
  <c r="C15" i="565"/>
  <c r="G19" i="565"/>
  <c r="G19" i="563"/>
  <c r="D14" i="563"/>
  <c r="E6" i="560"/>
  <c r="E13" i="560" s="1"/>
  <c r="G18" i="559"/>
  <c r="I18" i="559" s="1" a="1"/>
  <c r="I18" i="559" s="1"/>
  <c r="G18" i="557"/>
  <c r="I18" i="557" s="1" a="1"/>
  <c r="I18" i="557" s="1"/>
  <c r="D51" i="556"/>
  <c r="E51" i="556" s="1"/>
  <c r="G18" i="555"/>
  <c r="I18" i="555" s="1" a="1"/>
  <c r="I18" i="555" s="1"/>
  <c r="G14" i="555"/>
  <c r="I14" i="555" s="1" a="1"/>
  <c r="I14" i="555" s="1"/>
  <c r="D50" i="554"/>
  <c r="E50" i="554" s="1"/>
  <c r="D46" i="554"/>
  <c r="E46" i="554" s="1"/>
  <c r="G18" i="553"/>
  <c r="I18" i="553" s="1" a="1"/>
  <c r="I18" i="553" s="1"/>
  <c r="G14" i="553"/>
  <c r="I14" i="553" s="1" a="1"/>
  <c r="I14" i="553" s="1"/>
  <c r="G19" i="553"/>
  <c r="D51" i="552"/>
  <c r="E51" i="552" s="1"/>
  <c r="C19" i="551"/>
  <c r="G14" i="551"/>
  <c r="I14" i="551" s="1" a="1"/>
  <c r="I14" i="551" s="1"/>
  <c r="G19" i="549"/>
  <c r="G15" i="549"/>
  <c r="C19" i="547"/>
  <c r="C15" i="547"/>
  <c r="C15" i="543"/>
  <c r="G19" i="543"/>
  <c r="G18" i="541"/>
  <c r="I18" i="541" s="1" a="1"/>
  <c r="I18" i="541" s="1"/>
  <c r="G19" i="539"/>
  <c r="G15" i="539"/>
  <c r="C15" i="536"/>
  <c r="G19" i="536"/>
  <c r="G18" i="533"/>
  <c r="I18" i="533" s="1" a="1"/>
  <c r="I18" i="533" s="1"/>
  <c r="D49" i="530"/>
  <c r="E49" i="530" s="1"/>
  <c r="D45" i="530"/>
  <c r="E45" i="530" s="1"/>
  <c r="D18" i="529"/>
  <c r="G14" i="529"/>
  <c r="I14" i="529" s="1" a="1"/>
  <c r="I14" i="529" s="1"/>
  <c r="D51" i="528"/>
  <c r="E51" i="528" s="1"/>
  <c r="D47" i="528"/>
  <c r="E47" i="528" s="1"/>
  <c r="G18" i="527"/>
  <c r="I18" i="527" s="1" a="1"/>
  <c r="I18" i="527" s="1"/>
  <c r="C15" i="527"/>
  <c r="D50" i="526"/>
  <c r="E50" i="526" s="1"/>
  <c r="E6" i="674"/>
  <c r="E13" i="674" s="1"/>
  <c r="G18" i="669"/>
  <c r="I18" i="669" s="1" a="1"/>
  <c r="I18" i="669" s="1"/>
  <c r="G14" i="659"/>
  <c r="I14" i="659" s="1" a="1"/>
  <c r="I14" i="659" s="1"/>
  <c r="C19" i="631"/>
  <c r="D45" i="616"/>
  <c r="E45" i="616" s="1"/>
  <c r="D47" i="594"/>
  <c r="E47" i="594" s="1"/>
  <c r="G14" i="591"/>
  <c r="I14" i="591" s="1" a="1"/>
  <c r="I14" i="591" s="1"/>
  <c r="D51" i="590"/>
  <c r="E51" i="590" s="1"/>
  <c r="G14" i="589"/>
  <c r="I14" i="589" s="1" a="1"/>
  <c r="I14" i="589" s="1"/>
  <c r="D47" i="588"/>
  <c r="E47" i="588" s="1"/>
  <c r="G18" i="583"/>
  <c r="I18" i="583" s="1" a="1"/>
  <c r="I18" i="583" s="1"/>
  <c r="G14" i="579"/>
  <c r="I14" i="579" s="1" a="1"/>
  <c r="I14" i="579" s="1"/>
  <c r="D19" i="575"/>
  <c r="C19" i="573"/>
  <c r="G19" i="571"/>
  <c r="C19" i="563"/>
  <c r="C15" i="561"/>
  <c r="D47" i="554"/>
  <c r="E47" i="554" s="1"/>
  <c r="D14" i="553"/>
  <c r="G14" i="547"/>
  <c r="I14" i="547" s="1" a="1"/>
  <c r="I14" i="547" s="1"/>
  <c r="D51" i="544"/>
  <c r="E51" i="544" s="1"/>
  <c r="G14" i="543"/>
  <c r="I14" i="543" s="1" a="1"/>
  <c r="I14" i="543" s="1"/>
  <c r="C15" i="539"/>
  <c r="C19" i="536"/>
  <c r="E8" i="535"/>
  <c r="D16" i="535" s="1"/>
  <c r="D51" i="535"/>
  <c r="E51" i="535" s="1"/>
  <c r="E6" i="532"/>
  <c r="E13" i="532" s="1"/>
  <c r="C15" i="531"/>
  <c r="D50" i="530"/>
  <c r="E50" i="530" s="1"/>
  <c r="G18" i="529"/>
  <c r="I18" i="529" s="1" a="1"/>
  <c r="I18" i="529" s="1"/>
  <c r="D46" i="528"/>
  <c r="E46" i="528" s="1"/>
  <c r="G15" i="527"/>
  <c r="D47" i="526"/>
  <c r="E47" i="526" s="1"/>
  <c r="E6" i="526"/>
  <c r="E13" i="526" s="1"/>
  <c r="D18" i="525"/>
  <c r="D14" i="525"/>
  <c r="D51" i="524"/>
  <c r="E51" i="524" s="1"/>
  <c r="D19" i="523"/>
  <c r="C15" i="523"/>
  <c r="D48" i="528"/>
  <c r="E48" i="528" s="1"/>
  <c r="D49" i="526"/>
  <c r="E49" i="526" s="1"/>
  <c r="G18" i="525"/>
  <c r="I18" i="525" s="1" a="1"/>
  <c r="I18" i="525" s="1"/>
  <c r="D14" i="611"/>
  <c r="G19" i="601"/>
  <c r="D51" i="598"/>
  <c r="E51" i="598" s="1"/>
  <c r="G19" i="595"/>
  <c r="G15" i="593"/>
  <c r="G18" i="587"/>
  <c r="I18" i="587" s="1" a="1"/>
  <c r="I18" i="587" s="1"/>
  <c r="G15" i="585"/>
  <c r="D51" i="582"/>
  <c r="E51" i="582" s="1"/>
  <c r="G14" i="581"/>
  <c r="I14" i="581" s="1" a="1"/>
  <c r="I14" i="581" s="1"/>
  <c r="D48" i="578"/>
  <c r="E48" i="578" s="1"/>
  <c r="D14" i="577"/>
  <c r="C15" i="571"/>
  <c r="D51" i="570"/>
  <c r="E51" i="570" s="1"/>
  <c r="G14" i="569"/>
  <c r="I14" i="569" s="1" a="1"/>
  <c r="I14" i="569" s="1"/>
  <c r="G15" i="567"/>
  <c r="E6" i="554"/>
  <c r="E13" i="554" s="1"/>
  <c r="C15" i="549"/>
  <c r="D51" i="537"/>
  <c r="E51" i="537" s="1"/>
  <c r="D48" i="530"/>
  <c r="E48" i="530" s="1"/>
  <c r="E8" i="530"/>
  <c r="D16" i="530" s="1"/>
  <c r="C19" i="527"/>
  <c r="G14" i="527"/>
  <c r="I14" i="527" s="1" a="1"/>
  <c r="I14" i="527" s="1"/>
  <c r="G18" i="523"/>
  <c r="I18" i="523" s="1" a="1"/>
  <c r="I18" i="523" s="1"/>
  <c r="C18" i="523"/>
  <c r="G19" i="531"/>
  <c r="D14" i="529"/>
  <c r="D46" i="526"/>
  <c r="E46" i="526" s="1"/>
  <c r="G14" i="525"/>
  <c r="I14" i="525" s="1" a="1"/>
  <c r="I14" i="525" s="1"/>
  <c r="D15" i="523"/>
  <c r="C19" i="629"/>
  <c r="G15" i="613"/>
  <c r="G14" i="607"/>
  <c r="I14" i="607" s="1" a="1"/>
  <c r="I14" i="607" s="1"/>
  <c r="C15" i="601"/>
  <c r="E6" i="600"/>
  <c r="E13" i="600" s="1"/>
  <c r="C15" i="595"/>
  <c r="D18" i="591"/>
  <c r="C19" i="589"/>
  <c r="D50" i="586"/>
  <c r="E50" i="586" s="1"/>
  <c r="G18" i="579"/>
  <c r="I18" i="579" s="1" a="1"/>
  <c r="I18" i="579" s="1"/>
  <c r="D51" i="576"/>
  <c r="E51" i="576" s="1"/>
  <c r="G14" i="575"/>
  <c r="I14" i="575" s="1" a="1"/>
  <c r="I14" i="575" s="1"/>
  <c r="C15" i="573"/>
  <c r="G15" i="563"/>
  <c r="D18" i="553"/>
  <c r="D51" i="548"/>
  <c r="E51" i="548" s="1"/>
  <c r="G18" i="547"/>
  <c r="I18" i="547" s="1" a="1"/>
  <c r="I18" i="547" s="1"/>
  <c r="C19" i="543"/>
  <c r="E6" i="542"/>
  <c r="E13" i="542" s="1"/>
  <c r="C19" i="539"/>
  <c r="G14" i="536"/>
  <c r="I14" i="536" s="1" a="1"/>
  <c r="I14" i="536" s="1"/>
  <c r="E6" i="535"/>
  <c r="E13" i="535" s="1"/>
  <c r="D51" i="534"/>
  <c r="E51" i="534" s="1"/>
  <c r="D51" i="532"/>
  <c r="E51" i="532" s="1"/>
  <c r="G18" i="531"/>
  <c r="I18" i="531" s="1" a="1"/>
  <c r="I18" i="531" s="1"/>
  <c r="D46" i="530"/>
  <c r="E46" i="530" s="1"/>
  <c r="C15" i="529"/>
  <c r="D50" i="528"/>
  <c r="E50" i="528" s="1"/>
  <c r="D18" i="527"/>
  <c r="D51" i="526"/>
  <c r="E51" i="526" s="1"/>
  <c r="D45" i="526"/>
  <c r="E45" i="526" s="1"/>
  <c r="C19" i="525"/>
  <c r="C15" i="525"/>
  <c r="E6" i="524"/>
  <c r="E13" i="524" s="1"/>
  <c r="D50" i="696"/>
  <c r="E50" i="696" s="1"/>
  <c r="D48" i="638"/>
  <c r="E48" i="638" s="1"/>
  <c r="D18" i="615"/>
  <c r="D50" i="612"/>
  <c r="E50" i="612" s="1"/>
  <c r="C19" i="611"/>
  <c r="G18" i="603"/>
  <c r="I18" i="603" s="1" a="1"/>
  <c r="I18" i="603" s="1"/>
  <c r="D51" i="594"/>
  <c r="E51" i="594" s="1"/>
  <c r="C19" i="593"/>
  <c r="D51" i="588"/>
  <c r="E51" i="588" s="1"/>
  <c r="C15" i="587"/>
  <c r="D46" i="586"/>
  <c r="E46" i="586" s="1"/>
  <c r="C19" i="585"/>
  <c r="C19" i="581"/>
  <c r="G19" i="577"/>
  <c r="E8" i="576"/>
  <c r="D16" i="576" s="1"/>
  <c r="C19" i="569"/>
  <c r="G19" i="567"/>
  <c r="G14" i="565"/>
  <c r="I14" i="565" s="1" a="1"/>
  <c r="I14" i="565" s="1"/>
  <c r="G19" i="561"/>
  <c r="D51" i="554"/>
  <c r="E51" i="554" s="1"/>
  <c r="G18" i="551"/>
  <c r="I18" i="551" s="1" a="1"/>
  <c r="I18" i="551" s="1"/>
  <c r="C19" i="549"/>
  <c r="G19" i="545"/>
  <c r="E6" i="537"/>
  <c r="E13" i="537" s="1"/>
  <c r="G19" i="529"/>
  <c r="G19" i="525"/>
  <c r="D18" i="687"/>
  <c r="G15" i="687"/>
  <c r="G19" i="689"/>
  <c r="G18" i="689"/>
  <c r="I18" i="689" s="1" a="1"/>
  <c r="I18" i="689" s="1"/>
  <c r="G14" i="691"/>
  <c r="I14" i="691" s="1" a="1"/>
  <c r="I14" i="691" s="1"/>
  <c r="G15" i="691"/>
  <c r="G18" i="691"/>
  <c r="I18" i="691" s="1" a="1"/>
  <c r="I18" i="691" s="1"/>
  <c r="D51" i="546"/>
  <c r="E51" i="546" s="1"/>
  <c r="D51" i="694"/>
  <c r="E51" i="694" s="1"/>
  <c r="E6" i="694"/>
  <c r="E13" i="694" s="1"/>
  <c r="D50" i="694"/>
  <c r="E50" i="694" s="1"/>
  <c r="G14" i="663"/>
  <c r="I14" i="663" s="1" a="1"/>
  <c r="I14" i="663" s="1"/>
  <c r="C19" i="667"/>
  <c r="D18" i="675"/>
  <c r="C19" i="679"/>
  <c r="G19" i="681"/>
  <c r="G19" i="683"/>
  <c r="D50" i="680"/>
  <c r="E50" i="680" s="1"/>
  <c r="D51" i="696"/>
  <c r="E51" i="696" s="1"/>
  <c r="D45" i="696"/>
  <c r="E45" i="696" s="1"/>
  <c r="C14" i="695"/>
  <c r="C16" i="695" s="1"/>
  <c r="G15" i="695"/>
  <c r="D47" i="680"/>
  <c r="E47" i="680" s="1"/>
  <c r="D49" i="648"/>
  <c r="E49" i="648" s="1"/>
  <c r="D48" i="648"/>
  <c r="E48" i="648" s="1"/>
  <c r="D51" i="628"/>
  <c r="E51" i="628" s="1"/>
  <c r="D45" i="628"/>
  <c r="E45" i="628" s="1"/>
  <c r="D19" i="693"/>
  <c r="D51" i="558"/>
  <c r="E51" i="558" s="1"/>
  <c r="D15" i="691"/>
  <c r="D19" i="691"/>
  <c r="D15" i="689"/>
  <c r="D48" i="690"/>
  <c r="E48" i="690" s="1"/>
  <c r="E6" i="688"/>
  <c r="E13" i="688" s="1"/>
  <c r="D19" i="685"/>
  <c r="D14" i="685"/>
  <c r="D48" i="686"/>
  <c r="E48" i="686" s="1"/>
  <c r="G15" i="685"/>
  <c r="C14" i="683"/>
  <c r="C18" i="683"/>
  <c r="D15" i="681"/>
  <c r="D18" i="681"/>
  <c r="D45" i="682"/>
  <c r="E45" i="682" s="1"/>
  <c r="D49" i="682"/>
  <c r="E49" i="682" s="1"/>
  <c r="E6" i="680"/>
  <c r="E13" i="680" s="1"/>
  <c r="C15" i="677"/>
  <c r="C14" i="677"/>
  <c r="D19" i="677"/>
  <c r="E6" i="678"/>
  <c r="E13" i="678" s="1"/>
  <c r="D46" i="678"/>
  <c r="E46" i="678" s="1"/>
  <c r="D50" i="678"/>
  <c r="E50" i="678" s="1"/>
  <c r="C15" i="675"/>
  <c r="D15" i="675"/>
  <c r="D19" i="675"/>
  <c r="C14" i="673"/>
  <c r="D46" i="674"/>
  <c r="E46" i="674" s="1"/>
  <c r="D50" i="674"/>
  <c r="E50" i="674" s="1"/>
  <c r="G15" i="673"/>
  <c r="D19" i="671"/>
  <c r="G15" i="671"/>
  <c r="G14" i="671"/>
  <c r="I14" i="671" s="1" a="1"/>
  <c r="I14" i="671" s="1"/>
  <c r="D45" i="672"/>
  <c r="E45" i="672" s="1"/>
  <c r="D49" i="672"/>
  <c r="E49" i="672" s="1"/>
  <c r="D14" i="669"/>
  <c r="D48" i="670"/>
  <c r="E48" i="670" s="1"/>
  <c r="C14" i="669"/>
  <c r="C14" i="667"/>
  <c r="D14" i="667"/>
  <c r="D45" i="668"/>
  <c r="E45" i="668" s="1"/>
  <c r="D49" i="668"/>
  <c r="E49" i="668" s="1"/>
  <c r="D19" i="665"/>
  <c r="G15" i="663"/>
  <c r="D15" i="663"/>
  <c r="D46" i="664"/>
  <c r="E46" i="664" s="1"/>
  <c r="D50" i="664"/>
  <c r="E50" i="664" s="1"/>
  <c r="D15" i="661"/>
  <c r="D48" i="662"/>
  <c r="E48" i="662" s="1"/>
  <c r="D18" i="659"/>
  <c r="D45" i="660"/>
  <c r="E45" i="660" s="1"/>
  <c r="D49" i="660"/>
  <c r="E49" i="660" s="1"/>
  <c r="D19" i="659"/>
  <c r="G15" i="659"/>
  <c r="C14" i="657"/>
  <c r="D45" i="658"/>
  <c r="E45" i="658" s="1"/>
  <c r="D49" i="658"/>
  <c r="E49" i="658" s="1"/>
  <c r="C14" i="655"/>
  <c r="D19" i="655"/>
  <c r="D48" i="656"/>
  <c r="E48" i="656" s="1"/>
  <c r="C18" i="651"/>
  <c r="C20" i="651" s="1"/>
  <c r="D14" i="651"/>
  <c r="D48" i="652"/>
  <c r="E48" i="652" s="1"/>
  <c r="E6" i="650"/>
  <c r="E13" i="650" s="1"/>
  <c r="C14" i="647"/>
  <c r="C18" i="645"/>
  <c r="D18" i="645"/>
  <c r="D48" i="646"/>
  <c r="E48" i="646" s="1"/>
  <c r="G14" i="687"/>
  <c r="I14" i="687" s="1" a="1"/>
  <c r="I14" i="687" s="1"/>
  <c r="G18" i="687"/>
  <c r="I18" i="687" s="1" a="1"/>
  <c r="I18" i="687" s="1"/>
  <c r="G19" i="691"/>
  <c r="D47" i="694"/>
  <c r="E47" i="694" s="1"/>
  <c r="D49" i="694"/>
  <c r="E49" i="694" s="1"/>
  <c r="G18" i="661"/>
  <c r="I18" i="661" s="1" a="1"/>
  <c r="I18" i="661" s="1"/>
  <c r="D18" i="665"/>
  <c r="G14" i="667"/>
  <c r="I14" i="667" s="1" a="1"/>
  <c r="I14" i="667" s="1"/>
  <c r="C19" i="673"/>
  <c r="D14" i="677"/>
  <c r="G15" i="679"/>
  <c r="D18" i="683"/>
  <c r="D14" i="683"/>
  <c r="G19" i="693"/>
  <c r="D49" i="696"/>
  <c r="E49" i="696" s="1"/>
  <c r="D48" i="696"/>
  <c r="E48" i="696" s="1"/>
  <c r="D19" i="695"/>
  <c r="E6" i="686"/>
  <c r="E13" i="686" s="1"/>
  <c r="D51" i="680"/>
  <c r="E51" i="680" s="1"/>
  <c r="E6" i="648"/>
  <c r="E13" i="648" s="1"/>
  <c r="D49" i="628"/>
  <c r="E49" i="628" s="1"/>
  <c r="D51" i="596"/>
  <c r="E51" i="596" s="1"/>
  <c r="D15" i="693"/>
  <c r="G15" i="693"/>
  <c r="E6" i="692"/>
  <c r="E13" i="692" s="1"/>
  <c r="C18" i="689"/>
  <c r="D14" i="689"/>
  <c r="D45" i="690"/>
  <c r="E45" i="690" s="1"/>
  <c r="D49" i="690"/>
  <c r="E49" i="690" s="1"/>
  <c r="C14" i="687"/>
  <c r="C18" i="687"/>
  <c r="C14" i="685"/>
  <c r="D18" i="685"/>
  <c r="D45" i="686"/>
  <c r="E45" i="686" s="1"/>
  <c r="D49" i="686"/>
  <c r="E49" i="686" s="1"/>
  <c r="C18" i="681"/>
  <c r="D46" i="682"/>
  <c r="E46" i="682" s="1"/>
  <c r="D50" i="682"/>
  <c r="E50" i="682" s="1"/>
  <c r="G15" i="681"/>
  <c r="C14" i="679"/>
  <c r="C18" i="679"/>
  <c r="G18" i="677"/>
  <c r="I18" i="677" s="1" a="1"/>
  <c r="I18" i="677" s="1"/>
  <c r="D15" i="677"/>
  <c r="D47" i="678"/>
  <c r="E47" i="678" s="1"/>
  <c r="G18" i="675"/>
  <c r="I18" i="675" s="1" a="1"/>
  <c r="I18" i="675" s="1"/>
  <c r="D15" i="673"/>
  <c r="D47" i="674"/>
  <c r="E47" i="674" s="1"/>
  <c r="C15" i="671"/>
  <c r="C14" i="671"/>
  <c r="C19" i="671"/>
  <c r="D46" i="672"/>
  <c r="E46" i="672" s="1"/>
  <c r="D50" i="672"/>
  <c r="E50" i="672" s="1"/>
  <c r="D18" i="669"/>
  <c r="D45" i="670"/>
  <c r="E45" i="670" s="1"/>
  <c r="D49" i="670"/>
  <c r="E49" i="670" s="1"/>
  <c r="D15" i="669"/>
  <c r="D15" i="667"/>
  <c r="D18" i="667"/>
  <c r="D46" i="668"/>
  <c r="E46" i="668" s="1"/>
  <c r="D50" i="668"/>
  <c r="E50" i="668" s="1"/>
  <c r="D15" i="665"/>
  <c r="C18" i="663"/>
  <c r="D18" i="663"/>
  <c r="D47" i="664"/>
  <c r="E47" i="664" s="1"/>
  <c r="D45" i="662"/>
  <c r="E45" i="662" s="1"/>
  <c r="D49" i="662"/>
  <c r="E49" i="662" s="1"/>
  <c r="D46" i="660"/>
  <c r="E46" i="660" s="1"/>
  <c r="D50" i="660"/>
  <c r="E50" i="660" s="1"/>
  <c r="C14" i="659"/>
  <c r="D19" i="657"/>
  <c r="G14" i="657"/>
  <c r="I14" i="657" s="1" a="1"/>
  <c r="I14" i="657" s="1"/>
  <c r="D46" i="658"/>
  <c r="E46" i="658" s="1"/>
  <c r="D50" i="658"/>
  <c r="E50" i="658" s="1"/>
  <c r="D15" i="655"/>
  <c r="E6" i="656"/>
  <c r="E13" i="656" s="1"/>
  <c r="D45" i="656"/>
  <c r="E45" i="656" s="1"/>
  <c r="D49" i="656"/>
  <c r="E49" i="656" s="1"/>
  <c r="C14" i="653"/>
  <c r="C18" i="653"/>
  <c r="D19" i="651"/>
  <c r="D18" i="651"/>
  <c r="D45" i="652"/>
  <c r="E45" i="652" s="1"/>
  <c r="D49" i="652"/>
  <c r="E49" i="652" s="1"/>
  <c r="G19" i="687"/>
  <c r="C19" i="687"/>
  <c r="C19" i="689"/>
  <c r="D14" i="691"/>
  <c r="D48" i="694"/>
  <c r="E48" i="694" s="1"/>
  <c r="D45" i="694"/>
  <c r="E45" i="694" s="1"/>
  <c r="C15" i="659"/>
  <c r="C15" i="661"/>
  <c r="D14" i="665"/>
  <c r="C15" i="669"/>
  <c r="G14" i="673"/>
  <c r="I14" i="673" s="1" a="1"/>
  <c r="I14" i="673" s="1"/>
  <c r="G19" i="677"/>
  <c r="G14" i="683"/>
  <c r="I14" i="683" s="1" a="1"/>
  <c r="I14" i="683" s="1"/>
  <c r="C15" i="685"/>
  <c r="D51" i="648"/>
  <c r="E51" i="648" s="1"/>
  <c r="G14" i="693"/>
  <c r="I14" i="693" s="1" a="1"/>
  <c r="I14" i="693" s="1"/>
  <c r="D47" i="696"/>
  <c r="E47" i="696" s="1"/>
  <c r="D15" i="695"/>
  <c r="E6" i="696"/>
  <c r="E13" i="696" s="1"/>
  <c r="D46" i="680"/>
  <c r="E46" i="680" s="1"/>
  <c r="E8" i="648"/>
  <c r="D16" i="648" s="1"/>
  <c r="D51" i="622"/>
  <c r="E51" i="622" s="1"/>
  <c r="C18" i="693"/>
  <c r="D51" i="562"/>
  <c r="E51" i="562" s="1"/>
  <c r="C14" i="691"/>
  <c r="C18" i="691"/>
  <c r="D19" i="689"/>
  <c r="D18" i="689"/>
  <c r="D46" i="690"/>
  <c r="E46" i="690" s="1"/>
  <c r="D50" i="690"/>
  <c r="E50" i="690" s="1"/>
  <c r="G15" i="689"/>
  <c r="D15" i="685"/>
  <c r="D46" i="686"/>
  <c r="E46" i="686" s="1"/>
  <c r="D50" i="686"/>
  <c r="E50" i="686" s="1"/>
  <c r="D15" i="683"/>
  <c r="D19" i="683"/>
  <c r="E6" i="684"/>
  <c r="E13" i="684" s="1"/>
  <c r="D19" i="681"/>
  <c r="D47" i="682"/>
  <c r="E47" i="682" s="1"/>
  <c r="C19" i="677"/>
  <c r="D18" i="677"/>
  <c r="D48" i="678"/>
  <c r="E48" i="678" s="1"/>
  <c r="C19" i="675"/>
  <c r="C18" i="675"/>
  <c r="E6" i="676"/>
  <c r="E13" i="676" s="1"/>
  <c r="C18" i="673"/>
  <c r="C20" i="673" s="1"/>
  <c r="D14" i="673"/>
  <c r="D48" i="674"/>
  <c r="E48" i="674" s="1"/>
  <c r="D14" i="687"/>
  <c r="C19" i="663"/>
  <c r="G18" i="693"/>
  <c r="I18" i="693" s="1" a="1"/>
  <c r="I18" i="693" s="1"/>
  <c r="C14" i="693"/>
  <c r="D15" i="687"/>
  <c r="C18" i="685"/>
  <c r="C14" i="681"/>
  <c r="D15" i="679"/>
  <c r="G14" i="677"/>
  <c r="I14" i="677" s="1" a="1"/>
  <c r="I14" i="677" s="1"/>
  <c r="G14" i="675"/>
  <c r="I14" i="675" s="1" a="1"/>
  <c r="I14" i="675" s="1"/>
  <c r="D19" i="673"/>
  <c r="D49" i="674"/>
  <c r="E49" i="674" s="1"/>
  <c r="G19" i="671"/>
  <c r="E6" i="672"/>
  <c r="E13" i="672" s="1"/>
  <c r="D51" i="668"/>
  <c r="E51" i="668" s="1"/>
  <c r="G15" i="667"/>
  <c r="C18" i="665"/>
  <c r="G15" i="665"/>
  <c r="C14" i="663"/>
  <c r="D48" i="664"/>
  <c r="E48" i="664" s="1"/>
  <c r="D19" i="661"/>
  <c r="G15" i="657"/>
  <c r="D14" i="657"/>
  <c r="D47" i="658"/>
  <c r="E47" i="658" s="1"/>
  <c r="C18" i="655"/>
  <c r="D47" i="656"/>
  <c r="E47" i="656" s="1"/>
  <c r="C14" i="651"/>
  <c r="C16" i="651" s="1"/>
  <c r="D47" i="652"/>
  <c r="E47" i="652" s="1"/>
  <c r="C18" i="649"/>
  <c r="D19" i="647"/>
  <c r="D15" i="645"/>
  <c r="D14" i="645"/>
  <c r="D49" i="646"/>
  <c r="E49" i="646" s="1"/>
  <c r="D15" i="643"/>
  <c r="D19" i="643"/>
  <c r="E6" i="644"/>
  <c r="E13" i="644" s="1"/>
  <c r="D15" i="641"/>
  <c r="D18" i="641"/>
  <c r="D48" i="642"/>
  <c r="E48" i="642" s="1"/>
  <c r="G15" i="639"/>
  <c r="C14" i="639"/>
  <c r="C19" i="639"/>
  <c r="D47" i="640"/>
  <c r="E47" i="640" s="1"/>
  <c r="C14" i="637"/>
  <c r="G15" i="637"/>
  <c r="D15" i="635"/>
  <c r="D46" i="636"/>
  <c r="E46" i="636" s="1"/>
  <c r="D50" i="636"/>
  <c r="E50" i="636" s="1"/>
  <c r="D19" i="633"/>
  <c r="D45" i="634"/>
  <c r="E45" i="634" s="1"/>
  <c r="D49" i="634"/>
  <c r="E49" i="634" s="1"/>
  <c r="D14" i="631"/>
  <c r="D47" i="632"/>
  <c r="E47" i="632" s="1"/>
  <c r="C18" i="629"/>
  <c r="D14" i="629"/>
  <c r="D48" i="630"/>
  <c r="E48" i="630" s="1"/>
  <c r="D19" i="625"/>
  <c r="D46" i="626"/>
  <c r="E46" i="626" s="1"/>
  <c r="D50" i="626"/>
  <c r="E50" i="626" s="1"/>
  <c r="D19" i="623"/>
  <c r="D46" i="624"/>
  <c r="E46" i="624" s="1"/>
  <c r="D50" i="624"/>
  <c r="E50" i="624" s="1"/>
  <c r="D15" i="621"/>
  <c r="D48" i="622"/>
  <c r="E48" i="622" s="1"/>
  <c r="C14" i="619"/>
  <c r="C19" i="619"/>
  <c r="D48" i="620"/>
  <c r="E48" i="620" s="1"/>
  <c r="E6" i="620"/>
  <c r="E13" i="620" s="1"/>
  <c r="E6" i="618"/>
  <c r="E13" i="618" s="1"/>
  <c r="D45" i="618"/>
  <c r="E45" i="618" s="1"/>
  <c r="D49" i="618"/>
  <c r="E49" i="618" s="1"/>
  <c r="C18" i="615"/>
  <c r="D14" i="613"/>
  <c r="D47" i="614"/>
  <c r="E47" i="614" s="1"/>
  <c r="D15" i="611"/>
  <c r="D15" i="609"/>
  <c r="D46" i="610"/>
  <c r="E46" i="610" s="1"/>
  <c r="D50" i="610"/>
  <c r="E50" i="610" s="1"/>
  <c r="D19" i="607"/>
  <c r="D14" i="607"/>
  <c r="D48" i="608"/>
  <c r="E48" i="608" s="1"/>
  <c r="C18" i="605"/>
  <c r="D18" i="605"/>
  <c r="D45" i="606"/>
  <c r="E45" i="606" s="1"/>
  <c r="D49" i="606"/>
  <c r="E49" i="606" s="1"/>
  <c r="D15" i="603"/>
  <c r="D18" i="603"/>
  <c r="D48" i="604"/>
  <c r="E48" i="604" s="1"/>
  <c r="C14" i="601"/>
  <c r="C16" i="601" s="1"/>
  <c r="D18" i="601"/>
  <c r="D45" i="602"/>
  <c r="E45" i="602" s="1"/>
  <c r="D49" i="602"/>
  <c r="E49" i="602" s="1"/>
  <c r="G18" i="599"/>
  <c r="I18" i="599" s="1" a="1"/>
  <c r="I18" i="599" s="1"/>
  <c r="D45" i="600"/>
  <c r="E45" i="600" s="1"/>
  <c r="D49" i="600"/>
  <c r="E49" i="600" s="1"/>
  <c r="D18" i="597"/>
  <c r="D15" i="597"/>
  <c r="D46" i="598"/>
  <c r="E46" i="598" s="1"/>
  <c r="D50" i="598"/>
  <c r="E50" i="598" s="1"/>
  <c r="D19" i="595"/>
  <c r="D46" i="596"/>
  <c r="E46" i="596" s="1"/>
  <c r="D50" i="596"/>
  <c r="E50" i="596" s="1"/>
  <c r="C14" i="593"/>
  <c r="C18" i="593"/>
  <c r="C18" i="591"/>
  <c r="D48" i="592"/>
  <c r="E48" i="592" s="1"/>
  <c r="D19" i="589"/>
  <c r="D14" i="589"/>
  <c r="C15" i="689"/>
  <c r="D14" i="679"/>
  <c r="G19" i="685"/>
  <c r="D47" i="648"/>
  <c r="E47" i="648" s="1"/>
  <c r="C14" i="689"/>
  <c r="D19" i="687"/>
  <c r="D14" i="681"/>
  <c r="D48" i="682"/>
  <c r="E48" i="682" s="1"/>
  <c r="D19" i="679"/>
  <c r="C18" i="677"/>
  <c r="D45" i="678"/>
  <c r="E45" i="678" s="1"/>
  <c r="D15" i="671"/>
  <c r="D47" i="672"/>
  <c r="E47" i="672" s="1"/>
  <c r="D46" i="670"/>
  <c r="E46" i="670" s="1"/>
  <c r="C18" i="669"/>
  <c r="G15" i="669"/>
  <c r="D19" i="663"/>
  <c r="D49" i="664"/>
  <c r="E49" i="664" s="1"/>
  <c r="D46" i="662"/>
  <c r="E46" i="662" s="1"/>
  <c r="D14" i="659"/>
  <c r="D47" i="660"/>
  <c r="E47" i="660" s="1"/>
  <c r="D48" i="658"/>
  <c r="E48" i="658" s="1"/>
  <c r="D50" i="656"/>
  <c r="E50" i="656" s="1"/>
  <c r="D19" i="653"/>
  <c r="E6" i="654"/>
  <c r="E13" i="654" s="1"/>
  <c r="D15" i="651"/>
  <c r="D50" i="652"/>
  <c r="E50" i="652" s="1"/>
  <c r="G15" i="651"/>
  <c r="C14" i="649"/>
  <c r="D19" i="649"/>
  <c r="D45" i="646"/>
  <c r="E45" i="646" s="1"/>
  <c r="D50" i="646"/>
  <c r="E50" i="646" s="1"/>
  <c r="E6" i="642"/>
  <c r="E13" i="642" s="1"/>
  <c r="D45" i="642"/>
  <c r="E45" i="642" s="1"/>
  <c r="D49" i="642"/>
  <c r="E49" i="642" s="1"/>
  <c r="C15" i="639"/>
  <c r="D19" i="639"/>
  <c r="D48" i="640"/>
  <c r="E48" i="640" s="1"/>
  <c r="D19" i="637"/>
  <c r="C18" i="635"/>
  <c r="D47" i="636"/>
  <c r="E47" i="636" s="1"/>
  <c r="C14" i="633"/>
  <c r="C16" i="633" s="1"/>
  <c r="D46" i="634"/>
  <c r="E46" i="634" s="1"/>
  <c r="D50" i="634"/>
  <c r="E50" i="634" s="1"/>
  <c r="C18" i="631"/>
  <c r="D18" i="631"/>
  <c r="D48" i="632"/>
  <c r="E48" i="632" s="1"/>
  <c r="D19" i="629"/>
  <c r="D18" i="629"/>
  <c r="D45" i="630"/>
  <c r="E45" i="630" s="1"/>
  <c r="D49" i="630"/>
  <c r="E49" i="630" s="1"/>
  <c r="D15" i="627"/>
  <c r="D19" i="627"/>
  <c r="E6" i="628"/>
  <c r="E13" i="628" s="1"/>
  <c r="C14" i="625"/>
  <c r="D47" i="626"/>
  <c r="E47" i="626" s="1"/>
  <c r="C14" i="623"/>
  <c r="D47" i="624"/>
  <c r="E47" i="624" s="1"/>
  <c r="D14" i="621"/>
  <c r="D45" i="622"/>
  <c r="E45" i="622" s="1"/>
  <c r="D49" i="622"/>
  <c r="E49" i="622" s="1"/>
  <c r="D18" i="619"/>
  <c r="D15" i="619"/>
  <c r="D45" i="620"/>
  <c r="E45" i="620" s="1"/>
  <c r="D49" i="620"/>
  <c r="E49" i="620" s="1"/>
  <c r="C18" i="617"/>
  <c r="C20" i="617" s="1"/>
  <c r="D46" i="618"/>
  <c r="E46" i="618" s="1"/>
  <c r="D50" i="618"/>
  <c r="E50" i="618" s="1"/>
  <c r="C14" i="615"/>
  <c r="E6" i="616"/>
  <c r="E13" i="616" s="1"/>
  <c r="C18" i="613"/>
  <c r="D18" i="613"/>
  <c r="D48" i="614"/>
  <c r="E48" i="614" s="1"/>
  <c r="C18" i="611"/>
  <c r="C18" i="609"/>
  <c r="D47" i="610"/>
  <c r="E47" i="610" s="1"/>
  <c r="D18" i="607"/>
  <c r="D45" i="608"/>
  <c r="E45" i="608" s="1"/>
  <c r="D49" i="608"/>
  <c r="E49" i="608" s="1"/>
  <c r="D19" i="605"/>
  <c r="D46" i="606"/>
  <c r="E46" i="606" s="1"/>
  <c r="D50" i="606"/>
  <c r="E50" i="606" s="1"/>
  <c r="E6" i="604"/>
  <c r="E13" i="604" s="1"/>
  <c r="D45" i="604"/>
  <c r="E45" i="604" s="1"/>
  <c r="D49" i="604"/>
  <c r="E49" i="604" s="1"/>
  <c r="D15" i="601"/>
  <c r="D46" i="602"/>
  <c r="E46" i="602" s="1"/>
  <c r="D50" i="602"/>
  <c r="E50" i="602" s="1"/>
  <c r="D19" i="599"/>
  <c r="G14" i="599"/>
  <c r="I14" i="599" s="1" a="1"/>
  <c r="I14" i="599" s="1"/>
  <c r="D46" i="600"/>
  <c r="E46" i="600" s="1"/>
  <c r="D50" i="600"/>
  <c r="E50" i="600" s="1"/>
  <c r="G14" i="597"/>
  <c r="I14" i="597" s="1" a="1"/>
  <c r="I14" i="597" s="1"/>
  <c r="G19" i="597"/>
  <c r="D14" i="597"/>
  <c r="C18" i="597"/>
  <c r="D47" i="598"/>
  <c r="E47" i="598" s="1"/>
  <c r="C14" i="595"/>
  <c r="C15" i="687"/>
  <c r="D18" i="691"/>
  <c r="C15" i="691"/>
  <c r="G19" i="659"/>
  <c r="G19" i="669"/>
  <c r="D51" i="678"/>
  <c r="E51" i="678" s="1"/>
  <c r="E54" i="695"/>
  <c r="D47" i="690"/>
  <c r="E47" i="690" s="1"/>
  <c r="D49" i="678"/>
  <c r="E49" i="678" s="1"/>
  <c r="C18" i="671"/>
  <c r="D18" i="671"/>
  <c r="D48" i="672"/>
  <c r="E48" i="672" s="1"/>
  <c r="D47" i="670"/>
  <c r="E47" i="670" s="1"/>
  <c r="D19" i="669"/>
  <c r="C18" i="667"/>
  <c r="D47" i="668"/>
  <c r="E47" i="668" s="1"/>
  <c r="G19" i="663"/>
  <c r="C14" i="661"/>
  <c r="E6" i="662"/>
  <c r="E13" i="662" s="1"/>
  <c r="D47" i="662"/>
  <c r="E47" i="662" s="1"/>
  <c r="D48" i="660"/>
  <c r="E48" i="660" s="1"/>
  <c r="D15" i="659"/>
  <c r="E6" i="660"/>
  <c r="E13" i="660" s="1"/>
  <c r="C18" i="657"/>
  <c r="D15" i="649"/>
  <c r="D15" i="647"/>
  <c r="G15" i="647"/>
  <c r="D19" i="645"/>
  <c r="E6" i="646"/>
  <c r="E13" i="646" s="1"/>
  <c r="D46" i="646"/>
  <c r="E46" i="646" s="1"/>
  <c r="C14" i="643"/>
  <c r="C18" i="643"/>
  <c r="C18" i="641"/>
  <c r="D46" i="642"/>
  <c r="E46" i="642" s="1"/>
  <c r="D50" i="642"/>
  <c r="E50" i="642" s="1"/>
  <c r="D18" i="639"/>
  <c r="C18" i="639"/>
  <c r="G14" i="639"/>
  <c r="I14" i="639" s="1" a="1"/>
  <c r="I14" i="639" s="1"/>
  <c r="D45" i="640"/>
  <c r="E45" i="640" s="1"/>
  <c r="D49" i="640"/>
  <c r="E49" i="640" s="1"/>
  <c r="D15" i="637"/>
  <c r="D19" i="635"/>
  <c r="D14" i="635"/>
  <c r="D48" i="636"/>
  <c r="E48" i="636" s="1"/>
  <c r="G15" i="635"/>
  <c r="D15" i="633"/>
  <c r="D14" i="633"/>
  <c r="D47" i="634"/>
  <c r="E47" i="634" s="1"/>
  <c r="C14" i="631"/>
  <c r="D19" i="631"/>
  <c r="E6" i="632"/>
  <c r="E13" i="632" s="1"/>
  <c r="D45" i="632"/>
  <c r="E45" i="632" s="1"/>
  <c r="D49" i="632"/>
  <c r="E49" i="632" s="1"/>
  <c r="C14" i="629"/>
  <c r="D46" i="630"/>
  <c r="E46" i="630" s="1"/>
  <c r="D50" i="630"/>
  <c r="E50" i="630" s="1"/>
  <c r="G15" i="629"/>
  <c r="D15" i="625"/>
  <c r="D14" i="625"/>
  <c r="D48" i="626"/>
  <c r="E48" i="626" s="1"/>
  <c r="G15" i="625"/>
  <c r="D15" i="623"/>
  <c r="D14" i="623"/>
  <c r="D48" i="624"/>
  <c r="E48" i="624" s="1"/>
  <c r="G15" i="623"/>
  <c r="C18" i="621"/>
  <c r="D18" i="621"/>
  <c r="D46" i="622"/>
  <c r="E46" i="622" s="1"/>
  <c r="D50" i="622"/>
  <c r="E50" i="622" s="1"/>
  <c r="G19" i="619"/>
  <c r="D14" i="619"/>
  <c r="C18" i="619"/>
  <c r="D46" i="620"/>
  <c r="E46" i="620" s="1"/>
  <c r="D50" i="620"/>
  <c r="E50" i="620" s="1"/>
  <c r="C14" i="617"/>
  <c r="D19" i="617"/>
  <c r="D14" i="617"/>
  <c r="D47" i="618"/>
  <c r="E47" i="618" s="1"/>
  <c r="D19" i="615"/>
  <c r="C14" i="613"/>
  <c r="D19" i="613"/>
  <c r="E6" i="614"/>
  <c r="E13" i="614" s="1"/>
  <c r="D45" i="614"/>
  <c r="E45" i="614" s="1"/>
  <c r="D49" i="614"/>
  <c r="E49" i="614" s="1"/>
  <c r="C14" i="611"/>
  <c r="D19" i="609"/>
  <c r="D14" i="609"/>
  <c r="D48" i="610"/>
  <c r="E48" i="610" s="1"/>
  <c r="G15" i="609"/>
  <c r="G14" i="689"/>
  <c r="I14" i="689" s="1" a="1"/>
  <c r="I14" i="689" s="1"/>
  <c r="D45" i="648"/>
  <c r="E45" i="648" s="1"/>
  <c r="C18" i="659"/>
  <c r="C20" i="659" s="1"/>
  <c r="D15" i="657"/>
  <c r="D46" i="652"/>
  <c r="E46" i="652" s="1"/>
  <c r="G19" i="639"/>
  <c r="D15" i="639"/>
  <c r="D46" i="640"/>
  <c r="E46" i="640" s="1"/>
  <c r="D49" i="636"/>
  <c r="E49" i="636" s="1"/>
  <c r="D48" i="634"/>
  <c r="E48" i="634" s="1"/>
  <c r="D15" i="631"/>
  <c r="D18" i="625"/>
  <c r="D45" i="626"/>
  <c r="E45" i="626" s="1"/>
  <c r="D18" i="623"/>
  <c r="D45" i="624"/>
  <c r="E45" i="624" s="1"/>
  <c r="G14" i="619"/>
  <c r="I14" i="619" s="1" a="1"/>
  <c r="I14" i="619" s="1"/>
  <c r="D47" i="620"/>
  <c r="E47" i="620" s="1"/>
  <c r="D15" i="617"/>
  <c r="D48" i="618"/>
  <c r="E48" i="618" s="1"/>
  <c r="D15" i="615"/>
  <c r="G15" i="615"/>
  <c r="D19" i="611"/>
  <c r="G15" i="611"/>
  <c r="C14" i="609"/>
  <c r="D18" i="609"/>
  <c r="D45" i="610"/>
  <c r="E45" i="610" s="1"/>
  <c r="D15" i="607"/>
  <c r="D46" i="608"/>
  <c r="E46" i="608" s="1"/>
  <c r="D14" i="605"/>
  <c r="D47" i="606"/>
  <c r="E47" i="606" s="1"/>
  <c r="C18" i="603"/>
  <c r="D46" i="604"/>
  <c r="E46" i="604" s="1"/>
  <c r="D48" i="602"/>
  <c r="E48" i="602" s="1"/>
  <c r="C18" i="599"/>
  <c r="C14" i="597"/>
  <c r="D49" i="598"/>
  <c r="E49" i="598" s="1"/>
  <c r="C18" i="595"/>
  <c r="D47" i="596"/>
  <c r="E47" i="596" s="1"/>
  <c r="G15" i="595"/>
  <c r="D15" i="591"/>
  <c r="D47" i="592"/>
  <c r="E47" i="592" s="1"/>
  <c r="D15" i="589"/>
  <c r="D48" i="590"/>
  <c r="E48" i="590" s="1"/>
  <c r="G15" i="589"/>
  <c r="C14" i="587"/>
  <c r="C18" i="587"/>
  <c r="E6" i="588"/>
  <c r="E13" i="588" s="1"/>
  <c r="C14" i="585"/>
  <c r="C18" i="585"/>
  <c r="D18" i="583"/>
  <c r="D15" i="583"/>
  <c r="G14" i="583"/>
  <c r="I14" i="583" s="1" a="1"/>
  <c r="I14" i="583" s="1"/>
  <c r="D46" i="584"/>
  <c r="E46" i="584" s="1"/>
  <c r="D50" i="584"/>
  <c r="E50" i="584" s="1"/>
  <c r="D19" i="581"/>
  <c r="D14" i="581"/>
  <c r="D48" i="582"/>
  <c r="E48" i="582" s="1"/>
  <c r="G15" i="581"/>
  <c r="C18" i="579"/>
  <c r="D18" i="579"/>
  <c r="D48" i="580"/>
  <c r="E48" i="580" s="1"/>
  <c r="D18" i="575"/>
  <c r="D15" i="575"/>
  <c r="D46" i="576"/>
  <c r="E46" i="576" s="1"/>
  <c r="D50" i="576"/>
  <c r="E50" i="576" s="1"/>
  <c r="D14" i="573"/>
  <c r="D47" i="574"/>
  <c r="E47" i="574" s="1"/>
  <c r="C14" i="571"/>
  <c r="D18" i="571"/>
  <c r="D45" i="572"/>
  <c r="E45" i="572" s="1"/>
  <c r="D49" i="572"/>
  <c r="E49" i="572" s="1"/>
  <c r="C14" i="569"/>
  <c r="D18" i="569"/>
  <c r="D45" i="570"/>
  <c r="E45" i="570" s="1"/>
  <c r="D49" i="570"/>
  <c r="E49" i="570" s="1"/>
  <c r="D15" i="567"/>
  <c r="D18" i="567"/>
  <c r="D48" i="568"/>
  <c r="E48" i="568" s="1"/>
  <c r="D19" i="565"/>
  <c r="D46" i="566"/>
  <c r="E46" i="566" s="1"/>
  <c r="D50" i="566"/>
  <c r="E50" i="566" s="1"/>
  <c r="D15" i="563"/>
  <c r="D48" i="564"/>
  <c r="E48" i="564" s="1"/>
  <c r="C18" i="561"/>
  <c r="D18" i="561"/>
  <c r="D45" i="562"/>
  <c r="E45" i="562" s="1"/>
  <c r="D49" i="562"/>
  <c r="E49" i="562" s="1"/>
  <c r="C18" i="559"/>
  <c r="D18" i="559"/>
  <c r="D45" i="560"/>
  <c r="E45" i="560" s="1"/>
  <c r="D49" i="560"/>
  <c r="E49" i="560" s="1"/>
  <c r="C18" i="557"/>
  <c r="C14" i="557"/>
  <c r="D46" i="558"/>
  <c r="E46" i="558" s="1"/>
  <c r="D50" i="558"/>
  <c r="E50" i="558" s="1"/>
  <c r="G15" i="557"/>
  <c r="D15" i="555"/>
  <c r="D18" i="555"/>
  <c r="D48" i="556"/>
  <c r="E48" i="556" s="1"/>
  <c r="D19" i="553"/>
  <c r="C14" i="551"/>
  <c r="D18" i="551"/>
  <c r="D45" i="552"/>
  <c r="E45" i="552" s="1"/>
  <c r="D49" i="552"/>
  <c r="E49" i="552" s="1"/>
  <c r="D14" i="549"/>
  <c r="D47" i="550"/>
  <c r="E47" i="550" s="1"/>
  <c r="C14" i="547"/>
  <c r="D19" i="547"/>
  <c r="D46" i="548"/>
  <c r="E46" i="548" s="1"/>
  <c r="D50" i="548"/>
  <c r="E50" i="548" s="1"/>
  <c r="G14" i="545"/>
  <c r="I14" i="545" s="1" a="1"/>
  <c r="I14" i="545" s="1"/>
  <c r="D15" i="545"/>
  <c r="D46" i="546"/>
  <c r="E46" i="546" s="1"/>
  <c r="D50" i="546"/>
  <c r="E50" i="546" s="1"/>
  <c r="C15" i="681"/>
  <c r="D47" i="628"/>
  <c r="E47" i="628" s="1"/>
  <c r="G18" i="671"/>
  <c r="I18" i="671" s="1" a="1"/>
  <c r="I18" i="671" s="1"/>
  <c r="D50" i="670"/>
  <c r="E50" i="670" s="1"/>
  <c r="D45" i="664"/>
  <c r="E45" i="664" s="1"/>
  <c r="C18" i="661"/>
  <c r="D50" i="662"/>
  <c r="E50" i="662" s="1"/>
  <c r="C18" i="647"/>
  <c r="D14" i="641"/>
  <c r="D50" i="640"/>
  <c r="E50" i="640" s="1"/>
  <c r="C18" i="633"/>
  <c r="D46" i="632"/>
  <c r="E46" i="632" s="1"/>
  <c r="D47" i="630"/>
  <c r="E47" i="630" s="1"/>
  <c r="D49" i="626"/>
  <c r="E49" i="626" s="1"/>
  <c r="D49" i="624"/>
  <c r="E49" i="624" s="1"/>
  <c r="C14" i="621"/>
  <c r="E6" i="622"/>
  <c r="E13" i="622" s="1"/>
  <c r="D47" i="622"/>
  <c r="E47" i="622" s="1"/>
  <c r="G15" i="619"/>
  <c r="D15" i="613"/>
  <c r="D49" i="610"/>
  <c r="E49" i="610" s="1"/>
  <c r="C18" i="607"/>
  <c r="D47" i="608"/>
  <c r="E47" i="608" s="1"/>
  <c r="C14" i="605"/>
  <c r="D48" i="606"/>
  <c r="E48" i="606" s="1"/>
  <c r="D19" i="603"/>
  <c r="D47" i="604"/>
  <c r="E47" i="604" s="1"/>
  <c r="G19" i="599"/>
  <c r="D18" i="599"/>
  <c r="D15" i="599"/>
  <c r="G15" i="597"/>
  <c r="D19" i="597"/>
  <c r="D48" i="596"/>
  <c r="E48" i="596" s="1"/>
  <c r="D19" i="593"/>
  <c r="E6" i="594"/>
  <c r="E13" i="594" s="1"/>
  <c r="D49" i="592"/>
  <c r="E49" i="592" s="1"/>
  <c r="C18" i="589"/>
  <c r="D18" i="589"/>
  <c r="D45" i="590"/>
  <c r="E45" i="590" s="1"/>
  <c r="D49" i="590"/>
  <c r="E49" i="590" s="1"/>
  <c r="G19" i="583"/>
  <c r="D14" i="583"/>
  <c r="C19" i="583"/>
  <c r="D47" i="584"/>
  <c r="E47" i="584" s="1"/>
  <c r="C14" i="581"/>
  <c r="D18" i="581"/>
  <c r="D45" i="582"/>
  <c r="E45" i="582" s="1"/>
  <c r="D49" i="582"/>
  <c r="E49" i="582" s="1"/>
  <c r="C14" i="579"/>
  <c r="D19" i="579"/>
  <c r="E6" i="580"/>
  <c r="E13" i="580" s="1"/>
  <c r="D45" i="580"/>
  <c r="E45" i="580" s="1"/>
  <c r="D49" i="580"/>
  <c r="E49" i="580" s="1"/>
  <c r="D15" i="577"/>
  <c r="D19" i="577"/>
  <c r="E6" i="578"/>
  <c r="E13" i="578" s="1"/>
  <c r="C15" i="575"/>
  <c r="G19" i="575"/>
  <c r="D14" i="575"/>
  <c r="D47" i="576"/>
  <c r="E47" i="576" s="1"/>
  <c r="C18" i="573"/>
  <c r="D18" i="573"/>
  <c r="D48" i="574"/>
  <c r="E48" i="574" s="1"/>
  <c r="D15" i="571"/>
  <c r="D46" i="572"/>
  <c r="E46" i="572" s="1"/>
  <c r="D50" i="572"/>
  <c r="E50" i="572" s="1"/>
  <c r="E54" i="569"/>
  <c r="D15" i="569"/>
  <c r="D46" i="570"/>
  <c r="E46" i="570" s="1"/>
  <c r="D50" i="570"/>
  <c r="E50" i="570" s="1"/>
  <c r="E6" i="568"/>
  <c r="E13" i="568" s="1"/>
  <c r="D45" i="568"/>
  <c r="E45" i="568" s="1"/>
  <c r="D49" i="568"/>
  <c r="E49" i="568" s="1"/>
  <c r="C14" i="565"/>
  <c r="D47" i="566"/>
  <c r="E47" i="566" s="1"/>
  <c r="D45" i="564"/>
  <c r="E45" i="564" s="1"/>
  <c r="D49" i="564"/>
  <c r="E49" i="564" s="1"/>
  <c r="D19" i="561"/>
  <c r="D46" i="562"/>
  <c r="E46" i="562" s="1"/>
  <c r="D50" i="562"/>
  <c r="E50" i="562" s="1"/>
  <c r="D19" i="559"/>
  <c r="D46" i="560"/>
  <c r="E46" i="560" s="1"/>
  <c r="D50" i="560"/>
  <c r="E50" i="560" s="1"/>
  <c r="D19" i="557"/>
  <c r="D15" i="557"/>
  <c r="D47" i="558"/>
  <c r="E47" i="558" s="1"/>
  <c r="E6" i="556"/>
  <c r="E13" i="556" s="1"/>
  <c r="D45" i="556"/>
  <c r="E45" i="556" s="1"/>
  <c r="D49" i="556"/>
  <c r="E49" i="556" s="1"/>
  <c r="D15" i="553"/>
  <c r="D15" i="551"/>
  <c r="D46" i="552"/>
  <c r="E46" i="552" s="1"/>
  <c r="D50" i="552"/>
  <c r="E50" i="552" s="1"/>
  <c r="C18" i="549"/>
  <c r="C14" i="675"/>
  <c r="D48" i="668"/>
  <c r="E48" i="668" s="1"/>
  <c r="D14" i="663"/>
  <c r="D18" i="657"/>
  <c r="E6" i="658"/>
  <c r="E13" i="658" s="1"/>
  <c r="D46" i="656"/>
  <c r="E46" i="656" s="1"/>
  <c r="D15" i="653"/>
  <c r="C14" i="645"/>
  <c r="C14" i="641"/>
  <c r="D47" i="642"/>
  <c r="E47" i="642" s="1"/>
  <c r="D14" i="639"/>
  <c r="G15" i="633"/>
  <c r="D50" i="632"/>
  <c r="E50" i="632" s="1"/>
  <c r="C14" i="627"/>
  <c r="C18" i="625"/>
  <c r="C18" i="623"/>
  <c r="D19" i="621"/>
  <c r="D19" i="619"/>
  <c r="D46" i="614"/>
  <c r="E46" i="614" s="1"/>
  <c r="D50" i="608"/>
  <c r="E50" i="608" s="1"/>
  <c r="D15" i="605"/>
  <c r="D50" i="604"/>
  <c r="E50" i="604" s="1"/>
  <c r="C18" i="601"/>
  <c r="G15" i="601"/>
  <c r="G15" i="599"/>
  <c r="D14" i="599"/>
  <c r="C14" i="599"/>
  <c r="D47" i="600"/>
  <c r="E47" i="600" s="1"/>
  <c r="D45" i="598"/>
  <c r="E45" i="598" s="1"/>
  <c r="E6" i="598"/>
  <c r="E13" i="598" s="1"/>
  <c r="D14" i="595"/>
  <c r="D49" i="596"/>
  <c r="E49" i="596" s="1"/>
  <c r="D15" i="593"/>
  <c r="D19" i="591"/>
  <c r="D45" i="592"/>
  <c r="E45" i="592" s="1"/>
  <c r="D50" i="592"/>
  <c r="E50" i="592" s="1"/>
  <c r="D46" i="590"/>
  <c r="E46" i="590" s="1"/>
  <c r="D50" i="590"/>
  <c r="E50" i="590" s="1"/>
  <c r="D15" i="587"/>
  <c r="D19" i="587"/>
  <c r="D15" i="585"/>
  <c r="D19" i="585"/>
  <c r="E6" i="586"/>
  <c r="E13" i="586" s="1"/>
  <c r="G15" i="583"/>
  <c r="E6" i="584"/>
  <c r="E13" i="584" s="1"/>
  <c r="D48" i="584"/>
  <c r="E48" i="584" s="1"/>
  <c r="D15" i="581"/>
  <c r="D46" i="582"/>
  <c r="E46" i="582" s="1"/>
  <c r="D50" i="582"/>
  <c r="E50" i="582" s="1"/>
  <c r="D15" i="579"/>
  <c r="D46" i="580"/>
  <c r="E46" i="580" s="1"/>
  <c r="D50" i="580"/>
  <c r="E50" i="580" s="1"/>
  <c r="G18" i="575"/>
  <c r="I18" i="575" s="1" a="1"/>
  <c r="I18" i="575" s="1"/>
  <c r="G15" i="575"/>
  <c r="E6" i="576"/>
  <c r="E13" i="576" s="1"/>
  <c r="D48" i="576"/>
  <c r="E48" i="576" s="1"/>
  <c r="C14" i="573"/>
  <c r="D19" i="573"/>
  <c r="E6" i="574"/>
  <c r="E13" i="574" s="1"/>
  <c r="D45" i="574"/>
  <c r="E45" i="574" s="1"/>
  <c r="D49" i="574"/>
  <c r="E49" i="574" s="1"/>
  <c r="C18" i="571"/>
  <c r="D47" i="572"/>
  <c r="E47" i="572" s="1"/>
  <c r="C18" i="569"/>
  <c r="D47" i="570"/>
  <c r="E47" i="570" s="1"/>
  <c r="C18" i="567"/>
  <c r="D46" i="568"/>
  <c r="E46" i="568" s="1"/>
  <c r="D50" i="568"/>
  <c r="E50" i="568" s="1"/>
  <c r="G18" i="565"/>
  <c r="I18" i="565" s="1" a="1"/>
  <c r="I18" i="565" s="1"/>
  <c r="D15" i="565"/>
  <c r="D14" i="565"/>
  <c r="D48" i="566"/>
  <c r="E48" i="566" s="1"/>
  <c r="G15" i="565"/>
  <c r="C18" i="563"/>
  <c r="E6" i="564"/>
  <c r="E13" i="564" s="1"/>
  <c r="D46" i="564"/>
  <c r="E46" i="564" s="1"/>
  <c r="D50" i="564"/>
  <c r="E50" i="564" s="1"/>
  <c r="C14" i="561"/>
  <c r="D47" i="562"/>
  <c r="E47" i="562" s="1"/>
  <c r="C14" i="559"/>
  <c r="D47" i="560"/>
  <c r="E47" i="560" s="1"/>
  <c r="D14" i="557"/>
  <c r="D48" i="558"/>
  <c r="E48" i="558" s="1"/>
  <c r="C18" i="555"/>
  <c r="D46" i="556"/>
  <c r="E46" i="556" s="1"/>
  <c r="D50" i="556"/>
  <c r="E50" i="556" s="1"/>
  <c r="C18" i="553"/>
  <c r="C20" i="553" s="1"/>
  <c r="G15" i="553"/>
  <c r="C18" i="551"/>
  <c r="D47" i="552"/>
  <c r="E47" i="552" s="1"/>
  <c r="C14" i="549"/>
  <c r="D19" i="549"/>
  <c r="E6" i="550"/>
  <c r="E13" i="550" s="1"/>
  <c r="D45" i="550"/>
  <c r="E45" i="550" s="1"/>
  <c r="D49" i="550"/>
  <c r="E49" i="550" s="1"/>
  <c r="E6" i="548"/>
  <c r="E13" i="548" s="1"/>
  <c r="D18" i="547"/>
  <c r="D48" i="548"/>
  <c r="E48" i="548" s="1"/>
  <c r="G18" i="545"/>
  <c r="I18" i="545" s="1" a="1"/>
  <c r="I18" i="545" s="1"/>
  <c r="C18" i="545"/>
  <c r="D18" i="545"/>
  <c r="D48" i="546"/>
  <c r="E48" i="546" s="1"/>
  <c r="C19" i="691"/>
  <c r="E6" i="562"/>
  <c r="E13" i="562" s="1"/>
  <c r="C18" i="695"/>
  <c r="D51" i="686"/>
  <c r="E51" i="686" s="1"/>
  <c r="D47" i="686"/>
  <c r="E47" i="686" s="1"/>
  <c r="D18" i="673"/>
  <c r="D45" i="674"/>
  <c r="E45" i="674" s="1"/>
  <c r="D14" i="671"/>
  <c r="D19" i="667"/>
  <c r="C14" i="665"/>
  <c r="G19" i="657"/>
  <c r="D47" i="646"/>
  <c r="E47" i="646" s="1"/>
  <c r="D19" i="641"/>
  <c r="C18" i="637"/>
  <c r="C14" i="635"/>
  <c r="D18" i="635"/>
  <c r="D45" i="636"/>
  <c r="E45" i="636" s="1"/>
  <c r="D18" i="633"/>
  <c r="D15" i="629"/>
  <c r="C18" i="627"/>
  <c r="D18" i="617"/>
  <c r="D50" i="614"/>
  <c r="E50" i="614" s="1"/>
  <c r="C14" i="607"/>
  <c r="G15" i="607"/>
  <c r="G15" i="605"/>
  <c r="C14" i="603"/>
  <c r="D14" i="603"/>
  <c r="D19" i="601"/>
  <c r="D14" i="601"/>
  <c r="D47" i="602"/>
  <c r="E47" i="602" s="1"/>
  <c r="C15" i="599"/>
  <c r="D48" i="600"/>
  <c r="E48" i="600" s="1"/>
  <c r="C19" i="597"/>
  <c r="D48" i="598"/>
  <c r="E48" i="598" s="1"/>
  <c r="D15" i="595"/>
  <c r="D18" i="595"/>
  <c r="D45" i="596"/>
  <c r="E45" i="596" s="1"/>
  <c r="C14" i="591"/>
  <c r="E6" i="592"/>
  <c r="E13" i="592" s="1"/>
  <c r="D46" i="592"/>
  <c r="E46" i="592" s="1"/>
  <c r="C14" i="589"/>
  <c r="D47" i="590"/>
  <c r="E47" i="590" s="1"/>
  <c r="C14" i="583"/>
  <c r="D45" i="584"/>
  <c r="E45" i="584" s="1"/>
  <c r="D49" i="584"/>
  <c r="E49" i="584" s="1"/>
  <c r="C18" i="581"/>
  <c r="D47" i="582"/>
  <c r="E47" i="582" s="1"/>
  <c r="D45" i="576"/>
  <c r="E45" i="576" s="1"/>
  <c r="D50" i="574"/>
  <c r="E50" i="574" s="1"/>
  <c r="G15" i="571"/>
  <c r="G15" i="569"/>
  <c r="D49" i="566"/>
  <c r="E49" i="566" s="1"/>
  <c r="C14" i="563"/>
  <c r="D15" i="559"/>
  <c r="G15" i="559"/>
  <c r="D49" i="558"/>
  <c r="E49" i="558" s="1"/>
  <c r="D14" i="555"/>
  <c r="C14" i="553"/>
  <c r="D15" i="549"/>
  <c r="D50" i="550"/>
  <c r="E50" i="550" s="1"/>
  <c r="D15" i="547"/>
  <c r="D14" i="547"/>
  <c r="C19" i="545"/>
  <c r="E6" i="546"/>
  <c r="E13" i="546" s="1"/>
  <c r="D47" i="546"/>
  <c r="E47" i="546" s="1"/>
  <c r="D14" i="543"/>
  <c r="D48" i="544"/>
  <c r="E48" i="544" s="1"/>
  <c r="C14" i="543"/>
  <c r="G15" i="543"/>
  <c r="D15" i="541"/>
  <c r="D46" i="542"/>
  <c r="E46" i="542" s="1"/>
  <c r="D50" i="542"/>
  <c r="E50" i="542" s="1"/>
  <c r="D15" i="539"/>
  <c r="D46" i="540"/>
  <c r="E46" i="540" s="1"/>
  <c r="D50" i="540"/>
  <c r="E50" i="540" s="1"/>
  <c r="C14" i="536"/>
  <c r="D18" i="536"/>
  <c r="D45" i="537"/>
  <c r="E45" i="537" s="1"/>
  <c r="D49" i="537"/>
  <c r="E49" i="537" s="1"/>
  <c r="D46" i="535"/>
  <c r="E46" i="535" s="1"/>
  <c r="D50" i="535"/>
  <c r="E50" i="535" s="1"/>
  <c r="D18" i="533"/>
  <c r="D19" i="533"/>
  <c r="D47" i="534"/>
  <c r="E47" i="534" s="1"/>
  <c r="D15" i="531"/>
  <c r="D14" i="531"/>
  <c r="C18" i="527"/>
  <c r="C14" i="525"/>
  <c r="C14" i="523"/>
  <c r="G14" i="523"/>
  <c r="I14" i="523" s="1" a="1"/>
  <c r="I14" i="523" s="1"/>
  <c r="E6" i="530"/>
  <c r="E13" i="530" s="1"/>
  <c r="C19" i="523"/>
  <c r="D50" i="532"/>
  <c r="E50" i="532" s="1"/>
  <c r="D15" i="525"/>
  <c r="D14" i="579"/>
  <c r="C14" i="577"/>
  <c r="D49" i="576"/>
  <c r="E49" i="576" s="1"/>
  <c r="D14" i="567"/>
  <c r="C18" i="565"/>
  <c r="D19" i="563"/>
  <c r="D47" i="564"/>
  <c r="E47" i="564" s="1"/>
  <c r="D14" i="561"/>
  <c r="D48" i="562"/>
  <c r="E48" i="562" s="1"/>
  <c r="C14" i="555"/>
  <c r="D47" i="556"/>
  <c r="E47" i="556" s="1"/>
  <c r="D19" i="551"/>
  <c r="D14" i="551"/>
  <c r="D48" i="552"/>
  <c r="E48" i="552" s="1"/>
  <c r="D18" i="549"/>
  <c r="C18" i="547"/>
  <c r="D45" i="548"/>
  <c r="E45" i="548" s="1"/>
  <c r="D19" i="545"/>
  <c r="D49" i="546"/>
  <c r="E49" i="546" s="1"/>
  <c r="D19" i="543"/>
  <c r="D18" i="543"/>
  <c r="D45" i="544"/>
  <c r="E45" i="544" s="1"/>
  <c r="D49" i="544"/>
  <c r="E49" i="544" s="1"/>
  <c r="D15" i="543"/>
  <c r="C18" i="541"/>
  <c r="D47" i="542"/>
  <c r="E47" i="542" s="1"/>
  <c r="D14" i="539"/>
  <c r="D47" i="540"/>
  <c r="E47" i="540" s="1"/>
  <c r="D15" i="536"/>
  <c r="D46" i="537"/>
  <c r="E46" i="537" s="1"/>
  <c r="D50" i="537"/>
  <c r="E50" i="537" s="1"/>
  <c r="D47" i="535"/>
  <c r="E47" i="535" s="1"/>
  <c r="G14" i="533"/>
  <c r="I14" i="533" s="1" a="1"/>
  <c r="I14" i="533" s="1"/>
  <c r="G19" i="533"/>
  <c r="D14" i="533"/>
  <c r="C18" i="533"/>
  <c r="D48" i="534"/>
  <c r="E48" i="534" s="1"/>
  <c r="E6" i="534"/>
  <c r="E13" i="534" s="1"/>
  <c r="C18" i="531"/>
  <c r="D18" i="531"/>
  <c r="D45" i="532"/>
  <c r="E45" i="532" s="1"/>
  <c r="D49" i="532"/>
  <c r="E49" i="532" s="1"/>
  <c r="D19" i="529"/>
  <c r="G19" i="523"/>
  <c r="D49" i="524"/>
  <c r="E49" i="524" s="1"/>
  <c r="D19" i="527"/>
  <c r="D46" i="524"/>
  <c r="E46" i="524" s="1"/>
  <c r="D47" i="580"/>
  <c r="E47" i="580" s="1"/>
  <c r="C18" i="577"/>
  <c r="D15" i="573"/>
  <c r="D19" i="571"/>
  <c r="D14" i="571"/>
  <c r="D48" i="572"/>
  <c r="E48" i="572" s="1"/>
  <c r="D19" i="569"/>
  <c r="D14" i="569"/>
  <c r="D48" i="570"/>
  <c r="E48" i="570" s="1"/>
  <c r="C14" i="567"/>
  <c r="D47" i="568"/>
  <c r="E47" i="568" s="1"/>
  <c r="D14" i="559"/>
  <c r="D48" i="560"/>
  <c r="E48" i="560" s="1"/>
  <c r="D19" i="555"/>
  <c r="D46" i="550"/>
  <c r="E46" i="550" s="1"/>
  <c r="D47" i="548"/>
  <c r="E47" i="548" s="1"/>
  <c r="D14" i="545"/>
  <c r="D46" i="544"/>
  <c r="E46" i="544" s="1"/>
  <c r="D50" i="544"/>
  <c r="E50" i="544" s="1"/>
  <c r="C18" i="543"/>
  <c r="D19" i="541"/>
  <c r="D14" i="541"/>
  <c r="D48" i="542"/>
  <c r="E48" i="542" s="1"/>
  <c r="G15" i="541"/>
  <c r="C18" i="539"/>
  <c r="D18" i="539"/>
  <c r="D48" i="540"/>
  <c r="E48" i="540" s="1"/>
  <c r="C18" i="536"/>
  <c r="D47" i="537"/>
  <c r="E47" i="537" s="1"/>
  <c r="D48" i="535"/>
  <c r="E48" i="535" s="1"/>
  <c r="C14" i="533"/>
  <c r="G15" i="533"/>
  <c r="D15" i="533"/>
  <c r="D45" i="534"/>
  <c r="E45" i="534" s="1"/>
  <c r="D49" i="534"/>
  <c r="E49" i="534" s="1"/>
  <c r="D19" i="531"/>
  <c r="D46" i="532"/>
  <c r="E46" i="532" s="1"/>
  <c r="G15" i="523"/>
  <c r="C14" i="575"/>
  <c r="D46" i="574"/>
  <c r="E46" i="574" s="1"/>
  <c r="D19" i="567"/>
  <c r="C19" i="565"/>
  <c r="D18" i="565"/>
  <c r="D45" i="566"/>
  <c r="E45" i="566" s="1"/>
  <c r="D15" i="561"/>
  <c r="G15" i="561"/>
  <c r="D18" i="557"/>
  <c r="D45" i="558"/>
  <c r="E45" i="558" s="1"/>
  <c r="G15" i="551"/>
  <c r="D48" i="550"/>
  <c r="E48" i="550" s="1"/>
  <c r="D49" i="548"/>
  <c r="E49" i="548" s="1"/>
  <c r="C15" i="545"/>
  <c r="C14" i="545"/>
  <c r="D45" i="546"/>
  <c r="E45" i="546" s="1"/>
  <c r="D47" i="544"/>
  <c r="E47" i="544" s="1"/>
  <c r="E6" i="544"/>
  <c r="E13" i="544" s="1"/>
  <c r="C14" i="541"/>
  <c r="D18" i="541"/>
  <c r="D45" i="542"/>
  <c r="E45" i="542" s="1"/>
  <c r="D49" i="542"/>
  <c r="E49" i="542" s="1"/>
  <c r="C14" i="539"/>
  <c r="D19" i="539"/>
  <c r="E6" i="540"/>
  <c r="E13" i="540" s="1"/>
  <c r="D45" i="540"/>
  <c r="E45" i="540" s="1"/>
  <c r="D49" i="540"/>
  <c r="E49" i="540" s="1"/>
  <c r="D19" i="536"/>
  <c r="D14" i="536"/>
  <c r="D48" i="537"/>
  <c r="E48" i="537" s="1"/>
  <c r="G15" i="536"/>
  <c r="D45" i="535"/>
  <c r="E45" i="535" s="1"/>
  <c r="D49" i="535"/>
  <c r="E49" i="535" s="1"/>
  <c r="C19" i="533"/>
  <c r="D46" i="534"/>
  <c r="E46" i="534" s="1"/>
  <c r="D50" i="534"/>
  <c r="E50" i="534" s="1"/>
  <c r="C14" i="531"/>
  <c r="D47" i="532"/>
  <c r="E47" i="532" s="1"/>
  <c r="C14" i="529"/>
  <c r="C18" i="529"/>
  <c r="E54" i="527"/>
  <c r="C18" i="525"/>
  <c r="D47" i="524"/>
  <c r="E47" i="524" s="1"/>
  <c r="D48" i="532"/>
  <c r="E48" i="532" s="1"/>
  <c r="G15" i="531"/>
  <c r="C14" i="527"/>
  <c r="G15" i="525"/>
  <c r="D18" i="523"/>
  <c r="D48" i="524"/>
  <c r="E48" i="524" s="1"/>
  <c r="D15" i="529"/>
  <c r="D19" i="525"/>
  <c r="D14" i="523"/>
  <c r="D45" i="524"/>
  <c r="E45" i="524" s="1"/>
  <c r="D15" i="527"/>
  <c r="E6" i="528"/>
  <c r="E13" i="528" s="1"/>
  <c r="D50" i="524"/>
  <c r="E50" i="524" s="1"/>
  <c r="I12" i="21"/>
  <c r="H10" i="19"/>
  <c r="K10" i="19"/>
  <c r="G10" i="19"/>
  <c r="G12" i="21"/>
  <c r="H12" i="21"/>
  <c r="C14" i="343"/>
  <c r="D14" i="343"/>
  <c r="C18" i="343"/>
  <c r="G14" i="343"/>
  <c r="I14" i="343" s="1" a="1"/>
  <c r="I14" i="343" s="1"/>
  <c r="D18" i="343"/>
  <c r="G18" i="343"/>
  <c r="I18" i="343" s="1" a="1"/>
  <c r="I18" i="343" s="1"/>
  <c r="H84" i="21"/>
  <c r="G84" i="21"/>
  <c r="BJ84" i="21" s="1"/>
  <c r="H82" i="19"/>
  <c r="G82" i="19"/>
  <c r="I84" i="21"/>
  <c r="K82" i="19"/>
  <c r="H17" i="21"/>
  <c r="G17" i="21"/>
  <c r="BJ17" i="21" s="1"/>
  <c r="I17" i="21"/>
  <c r="G15" i="19"/>
  <c r="H15" i="19"/>
  <c r="H61" i="19"/>
  <c r="G61" i="19"/>
  <c r="K61" i="19"/>
  <c r="I63" i="21"/>
  <c r="H63" i="21"/>
  <c r="G63" i="21"/>
  <c r="BJ63" i="21" s="1"/>
  <c r="I91" i="21"/>
  <c r="G91" i="21"/>
  <c r="BJ91" i="21" s="1"/>
  <c r="K89" i="19"/>
  <c r="H91" i="21"/>
  <c r="H89" i="19"/>
  <c r="G89" i="19"/>
  <c r="H8" i="19"/>
  <c r="I10" i="21"/>
  <c r="G10" i="21"/>
  <c r="BJ10" i="21" s="1"/>
  <c r="H10" i="21"/>
  <c r="K8" i="19"/>
  <c r="G8" i="19"/>
  <c r="I83" i="21"/>
  <c r="G83" i="21"/>
  <c r="BJ83" i="21" s="1"/>
  <c r="H83" i="21"/>
  <c r="H81" i="19"/>
  <c r="G81" i="19"/>
  <c r="Q4" i="19"/>
  <c r="D103" i="454"/>
  <c r="E103" i="454" s="1"/>
  <c r="D102" i="454"/>
  <c r="E102" i="454" s="1"/>
  <c r="D101" i="454"/>
  <c r="E101" i="454" s="1"/>
  <c r="D84" i="454"/>
  <c r="D20" i="454"/>
  <c r="D19" i="454"/>
  <c r="D18" i="454"/>
  <c r="D15" i="454"/>
  <c r="E15" i="454" s="1"/>
  <c r="D14" i="454"/>
  <c r="H70" i="19"/>
  <c r="H25" i="19"/>
  <c r="H32" i="19"/>
  <c r="H66" i="19"/>
  <c r="G70" i="19"/>
  <c r="G25" i="19"/>
  <c r="G32" i="19"/>
  <c r="G66" i="19"/>
  <c r="H71" i="19"/>
  <c r="G72" i="19"/>
  <c r="H44" i="19"/>
  <c r="H73" i="19"/>
  <c r="G71" i="19"/>
  <c r="H72" i="19"/>
  <c r="G44" i="19"/>
  <c r="G73" i="19"/>
  <c r="C115" i="454"/>
  <c r="C116" i="454" s="1"/>
  <c r="D114" i="454" s="1"/>
  <c r="D51" i="454"/>
  <c r="E51" i="454" s="1"/>
  <c r="E6" i="454"/>
  <c r="BF87" i="21"/>
  <c r="BF6" i="21"/>
  <c r="BF92" i="21"/>
  <c r="BF89" i="21"/>
  <c r="BF77" i="21"/>
  <c r="M87" i="19"/>
  <c r="Q87" i="15"/>
  <c r="R87" i="15"/>
  <c r="R4" i="15"/>
  <c r="Q4" i="15"/>
  <c r="Q75" i="15"/>
  <c r="R75" i="15"/>
  <c r="Q85" i="15"/>
  <c r="R85" i="15"/>
  <c r="I46" i="21"/>
  <c r="H46" i="21"/>
  <c r="G46" i="21"/>
  <c r="BJ46" i="21" s="1"/>
  <c r="I75" i="21"/>
  <c r="G73" i="21"/>
  <c r="BJ73" i="21" s="1"/>
  <c r="I72" i="21"/>
  <c r="H68" i="21"/>
  <c r="G75" i="21"/>
  <c r="BJ75" i="21" s="1"/>
  <c r="G74" i="21"/>
  <c r="BJ74" i="21" s="1"/>
  <c r="H73" i="21"/>
  <c r="H72" i="21"/>
  <c r="G34" i="21"/>
  <c r="BJ34" i="21" s="1"/>
  <c r="K73" i="19"/>
  <c r="K71" i="19"/>
  <c r="K66" i="19"/>
  <c r="H75" i="21"/>
  <c r="H74" i="21"/>
  <c r="I73" i="21"/>
  <c r="G68" i="21"/>
  <c r="BJ68" i="21" s="1"/>
  <c r="I34" i="21"/>
  <c r="I74" i="21"/>
  <c r="G72" i="21"/>
  <c r="BJ72" i="21" s="1"/>
  <c r="I68" i="21"/>
  <c r="H34" i="21"/>
  <c r="K72" i="19"/>
  <c r="K70" i="19"/>
  <c r="K32" i="19"/>
  <c r="K25" i="19"/>
  <c r="G27" i="21"/>
  <c r="BJ27" i="21" s="1"/>
  <c r="I27" i="21"/>
  <c r="H27" i="21"/>
  <c r="C92" i="21"/>
  <c r="BU92" i="21"/>
  <c r="D92" i="21"/>
  <c r="C89" i="21"/>
  <c r="BU89" i="21"/>
  <c r="D89" i="21"/>
  <c r="P87" i="15"/>
  <c r="E8" i="683" s="1"/>
  <c r="C87" i="21"/>
  <c r="BU87" i="21"/>
  <c r="D87" i="21"/>
  <c r="P85" i="15"/>
  <c r="E8" i="679" s="1"/>
  <c r="C77" i="21"/>
  <c r="J4" i="15"/>
  <c r="BU77" i="21"/>
  <c r="D77" i="21"/>
  <c r="P75" i="15"/>
  <c r="E8" i="659" s="1"/>
  <c r="C4" i="19"/>
  <c r="C6" i="21"/>
  <c r="BU6" i="21"/>
  <c r="D6" i="21"/>
  <c r="D4" i="19"/>
  <c r="K4" i="15"/>
  <c r="P4" i="15"/>
  <c r="L4" i="15"/>
  <c r="I4" i="15"/>
  <c r="M4" i="15"/>
  <c r="I15" i="697" l="1" a="1"/>
  <c r="I15" i="697" s="1"/>
  <c r="I16" i="697" s="1"/>
  <c r="G16" i="697"/>
  <c r="E19" i="697"/>
  <c r="H19" i="697"/>
  <c r="H20" i="697" s="1"/>
  <c r="H18" i="697"/>
  <c r="E18" i="697"/>
  <c r="AM66" i="21"/>
  <c r="AJ66" i="21"/>
  <c r="AK66" i="21"/>
  <c r="J66" i="21"/>
  <c r="R66" i="21" s="1"/>
  <c r="AI66" i="21"/>
  <c r="AG66" i="21"/>
  <c r="BJ66" i="21"/>
  <c r="BO66" i="21" s="1"/>
  <c r="H15" i="697"/>
  <c r="H16" i="697" s="1"/>
  <c r="E15" i="697"/>
  <c r="E18" i="698"/>
  <c r="E19" i="698"/>
  <c r="E17" i="698"/>
  <c r="E20" i="698"/>
  <c r="E14" i="698"/>
  <c r="G20" i="697"/>
  <c r="I19" i="697" a="1"/>
  <c r="I19" i="697" s="1"/>
  <c r="I20" i="697" s="1"/>
  <c r="E14" i="697"/>
  <c r="H14" i="697"/>
  <c r="C20" i="697"/>
  <c r="E55" i="697"/>
  <c r="C16" i="697"/>
  <c r="E57" i="697"/>
  <c r="E60" i="697"/>
  <c r="E7" i="697"/>
  <c r="E56" i="697"/>
  <c r="E58" i="697"/>
  <c r="E109" i="697"/>
  <c r="E114" i="697" s="1"/>
  <c r="E135" i="697" s="1"/>
  <c r="E54" i="697"/>
  <c r="E16" i="698"/>
  <c r="C20" i="539"/>
  <c r="C16" i="587"/>
  <c r="C16" i="541"/>
  <c r="C16" i="635"/>
  <c r="E54" i="541"/>
  <c r="C16" i="575"/>
  <c r="C16" i="665"/>
  <c r="C20" i="661"/>
  <c r="C20" i="641"/>
  <c r="C16" i="593"/>
  <c r="C20" i="627"/>
  <c r="C20" i="647"/>
  <c r="C20" i="645"/>
  <c r="E54" i="635"/>
  <c r="C20" i="621"/>
  <c r="C20" i="635"/>
  <c r="C20" i="681"/>
  <c r="C20" i="555"/>
  <c r="C20" i="559"/>
  <c r="C16" i="631"/>
  <c r="C20" i="613"/>
  <c r="C20" i="615"/>
  <c r="E54" i="591"/>
  <c r="E54" i="559"/>
  <c r="E54" i="563"/>
  <c r="C16" i="527"/>
  <c r="C20" i="525"/>
  <c r="C20" i="549"/>
  <c r="C16" i="611"/>
  <c r="E54" i="637"/>
  <c r="C16" i="523"/>
  <c r="C16" i="581"/>
  <c r="C20" i="589"/>
  <c r="C20" i="531"/>
  <c r="E54" i="523"/>
  <c r="E54" i="585"/>
  <c r="C16" i="647"/>
  <c r="C16" i="533"/>
  <c r="C16" i="563"/>
  <c r="C20" i="579"/>
  <c r="C16" i="597"/>
  <c r="C20" i="603"/>
  <c r="C16" i="613"/>
  <c r="C16" i="679"/>
  <c r="C16" i="536"/>
  <c r="C16" i="561"/>
  <c r="C20" i="571"/>
  <c r="C16" i="627"/>
  <c r="C16" i="605"/>
  <c r="C16" i="621"/>
  <c r="E54" i="589"/>
  <c r="H18" i="649"/>
  <c r="C16" i="529"/>
  <c r="C16" i="567"/>
  <c r="C20" i="577"/>
  <c r="C16" i="583"/>
  <c r="C16" i="607"/>
  <c r="C20" i="551"/>
  <c r="C20" i="633"/>
  <c r="C20" i="599"/>
  <c r="C20" i="611"/>
  <c r="C20" i="669"/>
  <c r="H18" i="683"/>
  <c r="H18" i="527"/>
  <c r="E54" i="553"/>
  <c r="E54" i="693"/>
  <c r="E54" i="567"/>
  <c r="E54" i="575"/>
  <c r="E54" i="615"/>
  <c r="E54" i="655"/>
  <c r="E54" i="613"/>
  <c r="H18" i="695"/>
  <c r="C20" i="691"/>
  <c r="C20" i="581"/>
  <c r="C16" i="559"/>
  <c r="C20" i="569"/>
  <c r="C20" i="623"/>
  <c r="C16" i="645"/>
  <c r="C16" i="565"/>
  <c r="C20" i="561"/>
  <c r="C16" i="571"/>
  <c r="C16" i="623"/>
  <c r="C16" i="681"/>
  <c r="C20" i="536"/>
  <c r="C20" i="607"/>
  <c r="C16" i="577"/>
  <c r="C16" i="543"/>
  <c r="C20" i="625"/>
  <c r="C16" i="661"/>
  <c r="C20" i="671"/>
  <c r="C20" i="677"/>
  <c r="C16" i="671"/>
  <c r="E54" i="543"/>
  <c r="H18" i="577"/>
  <c r="C20" i="575"/>
  <c r="E54" i="623"/>
  <c r="C16" i="641"/>
  <c r="C21" i="641" s="1"/>
  <c r="E59" i="641" s="1"/>
  <c r="C16" i="675"/>
  <c r="C16" i="617"/>
  <c r="C20" i="657"/>
  <c r="C20" i="629"/>
  <c r="C16" i="673"/>
  <c r="C16" i="677"/>
  <c r="E54" i="549"/>
  <c r="E54" i="609"/>
  <c r="C16" i="531"/>
  <c r="C20" i="667"/>
  <c r="C16" i="615"/>
  <c r="C20" i="631"/>
  <c r="C16" i="655"/>
  <c r="C16" i="525"/>
  <c r="C20" i="543"/>
  <c r="C20" i="547"/>
  <c r="C16" i="591"/>
  <c r="C20" i="567"/>
  <c r="C16" i="609"/>
  <c r="C16" i="629"/>
  <c r="C21" i="629" s="1"/>
  <c r="E59" i="629" s="1"/>
  <c r="C16" i="643"/>
  <c r="C20" i="591"/>
  <c r="C20" i="605"/>
  <c r="C16" i="693"/>
  <c r="C20" i="687"/>
  <c r="E8" i="680"/>
  <c r="D16" i="680" s="1"/>
  <c r="E16" i="680" s="1"/>
  <c r="E8" i="660"/>
  <c r="D16" i="660" s="1"/>
  <c r="C16" i="551"/>
  <c r="C16" i="557"/>
  <c r="C20" i="619"/>
  <c r="H18" i="691"/>
  <c r="C16" i="649"/>
  <c r="C16" i="683"/>
  <c r="E54" i="619"/>
  <c r="E54" i="625"/>
  <c r="E54" i="653"/>
  <c r="C20" i="565"/>
  <c r="C16" i="549"/>
  <c r="C20" i="573"/>
  <c r="C16" i="579"/>
  <c r="C21" i="579" s="1"/>
  <c r="E59" i="579" s="1"/>
  <c r="C20" i="557"/>
  <c r="C16" i="569"/>
  <c r="C16" i="585"/>
  <c r="C20" i="595"/>
  <c r="C20" i="609"/>
  <c r="C16" i="689"/>
  <c r="C16" i="637"/>
  <c r="H18" i="563"/>
  <c r="H18" i="593"/>
  <c r="E8" i="684"/>
  <c r="D16" i="684" s="1"/>
  <c r="E16" i="684" s="1"/>
  <c r="C20" i="533"/>
  <c r="C21" i="533" s="1"/>
  <c r="E59" i="533" s="1"/>
  <c r="E18" i="527"/>
  <c r="C20" i="527"/>
  <c r="E18" i="529"/>
  <c r="C20" i="529"/>
  <c r="C16" i="589"/>
  <c r="C21" i="589" s="1"/>
  <c r="E59" i="589" s="1"/>
  <c r="E18" i="637"/>
  <c r="C20" i="637"/>
  <c r="C20" i="545"/>
  <c r="E18" i="563"/>
  <c r="C20" i="563"/>
  <c r="E18" i="643"/>
  <c r="C20" i="643"/>
  <c r="C16" i="625"/>
  <c r="C21" i="625" s="1"/>
  <c r="E59" i="625" s="1"/>
  <c r="C16" i="659"/>
  <c r="C21" i="659" s="1"/>
  <c r="E59" i="659" s="1"/>
  <c r="E18" i="679"/>
  <c r="C20" i="679"/>
  <c r="C21" i="679" s="1"/>
  <c r="E59" i="679" s="1"/>
  <c r="C16" i="657"/>
  <c r="C16" i="667"/>
  <c r="C21" i="561"/>
  <c r="E59" i="561" s="1"/>
  <c r="E19" i="575"/>
  <c r="H18" i="585"/>
  <c r="C20" i="583"/>
  <c r="E16" i="690"/>
  <c r="C16" i="539"/>
  <c r="C16" i="545"/>
  <c r="C20" i="541"/>
  <c r="C16" i="555"/>
  <c r="C16" i="573"/>
  <c r="C21" i="573" s="1"/>
  <c r="E59" i="573" s="1"/>
  <c r="C20" i="587"/>
  <c r="C21" i="587" s="1"/>
  <c r="E59" i="587" s="1"/>
  <c r="C16" i="595"/>
  <c r="C16" i="663"/>
  <c r="E18" i="693"/>
  <c r="C20" i="693"/>
  <c r="C16" i="685"/>
  <c r="C16" i="669"/>
  <c r="C21" i="669" s="1"/>
  <c r="E59" i="669" s="1"/>
  <c r="H18" i="687"/>
  <c r="C20" i="523"/>
  <c r="C21" i="531"/>
  <c r="E59" i="531" s="1"/>
  <c r="E18" i="585"/>
  <c r="C20" i="585"/>
  <c r="E18" i="653"/>
  <c r="C20" i="653"/>
  <c r="C16" i="553"/>
  <c r="C16" i="603"/>
  <c r="E18" i="695"/>
  <c r="C20" i="695"/>
  <c r="C16" i="599"/>
  <c r="C21" i="599" s="1"/>
  <c r="E59" i="599" s="1"/>
  <c r="C20" i="601"/>
  <c r="C21" i="601" s="1"/>
  <c r="E59" i="601" s="1"/>
  <c r="C16" i="547"/>
  <c r="C21" i="547" s="1"/>
  <c r="E59" i="547" s="1"/>
  <c r="C20" i="639"/>
  <c r="C20" i="597"/>
  <c r="C20" i="593"/>
  <c r="C21" i="593" s="1"/>
  <c r="E59" i="593" s="1"/>
  <c r="C16" i="619"/>
  <c r="C16" i="639"/>
  <c r="C21" i="639" s="1"/>
  <c r="E59" i="639" s="1"/>
  <c r="E18" i="649"/>
  <c r="C20" i="649"/>
  <c r="E18" i="655"/>
  <c r="C20" i="655"/>
  <c r="E18" i="665"/>
  <c r="C20" i="665"/>
  <c r="C21" i="665" s="1"/>
  <c r="E59" i="665" s="1"/>
  <c r="C20" i="685"/>
  <c r="E18" i="675"/>
  <c r="C20" i="675"/>
  <c r="C16" i="691"/>
  <c r="C16" i="653"/>
  <c r="C20" i="663"/>
  <c r="C16" i="687"/>
  <c r="C20" i="689"/>
  <c r="C20" i="683"/>
  <c r="C21" i="683" s="1"/>
  <c r="E59" i="683" s="1"/>
  <c r="H18" i="627"/>
  <c r="E54" i="545"/>
  <c r="E18" i="683"/>
  <c r="C21" i="557"/>
  <c r="E59" i="557" s="1"/>
  <c r="C21" i="651"/>
  <c r="E59" i="651" s="1"/>
  <c r="E16" i="535"/>
  <c r="C21" i="581"/>
  <c r="E59" i="581" s="1"/>
  <c r="C21" i="611"/>
  <c r="E59" i="611" s="1"/>
  <c r="E54" i="681"/>
  <c r="E54" i="671"/>
  <c r="E54" i="573"/>
  <c r="E54" i="555"/>
  <c r="E54" i="571"/>
  <c r="E54" i="529"/>
  <c r="E18" i="627"/>
  <c r="E18" i="553"/>
  <c r="E18" i="661"/>
  <c r="E54" i="547"/>
  <c r="E18" i="587"/>
  <c r="E18" i="591"/>
  <c r="E54" i="687"/>
  <c r="E54" i="539"/>
  <c r="H18" i="665"/>
  <c r="E54" i="683"/>
  <c r="H14" i="577"/>
  <c r="H18" i="611"/>
  <c r="E54" i="603"/>
  <c r="C21" i="661"/>
  <c r="E59" i="661" s="1"/>
  <c r="C21" i="673"/>
  <c r="E59" i="673" s="1"/>
  <c r="H18" i="655"/>
  <c r="E18" i="540"/>
  <c r="E17" i="540"/>
  <c r="E20" i="540"/>
  <c r="E19" i="540"/>
  <c r="E14" i="540"/>
  <c r="E18" i="565"/>
  <c r="H18" i="565"/>
  <c r="E19" i="571"/>
  <c r="H19" i="571"/>
  <c r="H20" i="571" s="1"/>
  <c r="H14" i="533"/>
  <c r="E14" i="533"/>
  <c r="H14" i="561"/>
  <c r="E14" i="561"/>
  <c r="I15" i="559" a="1"/>
  <c r="I15" i="559" s="1"/>
  <c r="I16" i="559" s="1"/>
  <c r="G16" i="559"/>
  <c r="E20" i="592"/>
  <c r="E18" i="592"/>
  <c r="E19" i="592"/>
  <c r="E14" i="592"/>
  <c r="E17" i="592"/>
  <c r="E109" i="607"/>
  <c r="E114" i="607" s="1"/>
  <c r="E135" i="607" s="1"/>
  <c r="E56" i="607"/>
  <c r="E60" i="607"/>
  <c r="E7" i="607"/>
  <c r="E55" i="607"/>
  <c r="E58" i="607"/>
  <c r="E57" i="607"/>
  <c r="E56" i="665"/>
  <c r="E109" i="665"/>
  <c r="E114" i="665" s="1"/>
  <c r="E135" i="665" s="1"/>
  <c r="E57" i="665"/>
  <c r="E60" i="665"/>
  <c r="E7" i="665"/>
  <c r="E55" i="665"/>
  <c r="E58" i="665"/>
  <c r="E19" i="573"/>
  <c r="H19" i="573"/>
  <c r="H20" i="573" s="1"/>
  <c r="E55" i="627"/>
  <c r="E7" i="627"/>
  <c r="E56" i="627"/>
  <c r="E109" i="627"/>
  <c r="E114" i="627" s="1"/>
  <c r="E135" i="627" s="1"/>
  <c r="E58" i="627"/>
  <c r="E60" i="627"/>
  <c r="E57" i="627"/>
  <c r="E16" i="674"/>
  <c r="H14" i="693"/>
  <c r="E14" i="693"/>
  <c r="H14" i="523"/>
  <c r="E14" i="523"/>
  <c r="E109" i="531"/>
  <c r="E114" i="531" s="1"/>
  <c r="E135" i="531" s="1"/>
  <c r="E56" i="531"/>
  <c r="E60" i="531"/>
  <c r="E57" i="531"/>
  <c r="E55" i="531"/>
  <c r="E7" i="531"/>
  <c r="E58" i="531"/>
  <c r="E14" i="559"/>
  <c r="H14" i="559"/>
  <c r="E19" i="529"/>
  <c r="H19" i="529"/>
  <c r="H20" i="529" s="1"/>
  <c r="E14" i="579"/>
  <c r="H14" i="579"/>
  <c r="H14" i="543"/>
  <c r="E14" i="543"/>
  <c r="G16" i="569"/>
  <c r="I15" i="569" a="1"/>
  <c r="I15" i="569" s="1"/>
  <c r="I16" i="569" s="1"/>
  <c r="E60" i="583"/>
  <c r="E7" i="583"/>
  <c r="E55" i="583"/>
  <c r="E57" i="583"/>
  <c r="E56" i="583"/>
  <c r="E109" i="583"/>
  <c r="E114" i="583" s="1"/>
  <c r="E135" i="583" s="1"/>
  <c r="E58" i="583"/>
  <c r="E14" i="603"/>
  <c r="H14" i="603"/>
  <c r="E19" i="641"/>
  <c r="H19" i="641"/>
  <c r="H20" i="641" s="1"/>
  <c r="E15" i="565"/>
  <c r="H15" i="565"/>
  <c r="H16" i="565" s="1"/>
  <c r="G16" i="575"/>
  <c r="I15" i="575" a="1"/>
  <c r="I15" i="575" s="1"/>
  <c r="I16" i="575" s="1"/>
  <c r="E19" i="591"/>
  <c r="H19" i="591"/>
  <c r="H20" i="591" s="1"/>
  <c r="E15" i="569"/>
  <c r="H15" i="569"/>
  <c r="H16" i="569" s="1"/>
  <c r="I19" i="599" a="1"/>
  <c r="I19" i="599" s="1"/>
  <c r="I20" i="599" s="1"/>
  <c r="G20" i="599"/>
  <c r="E14" i="622"/>
  <c r="E20" i="622"/>
  <c r="E19" i="622"/>
  <c r="E18" i="622"/>
  <c r="E17" i="622"/>
  <c r="G16" i="557"/>
  <c r="I15" i="557" a="1"/>
  <c r="I15" i="557" s="1"/>
  <c r="I16" i="557" s="1"/>
  <c r="E58" i="571"/>
  <c r="E109" i="571"/>
  <c r="E114" i="571" s="1"/>
  <c r="E135" i="571" s="1"/>
  <c r="E56" i="571"/>
  <c r="E60" i="571"/>
  <c r="E57" i="571"/>
  <c r="E55" i="571"/>
  <c r="E7" i="571"/>
  <c r="E14" i="581"/>
  <c r="H14" i="581"/>
  <c r="I15" i="595" a="1"/>
  <c r="I15" i="595" s="1"/>
  <c r="I16" i="595" s="1"/>
  <c r="G16" i="595"/>
  <c r="E15" i="607"/>
  <c r="H15" i="607"/>
  <c r="H16" i="607" s="1"/>
  <c r="E15" i="639"/>
  <c r="H15" i="639"/>
  <c r="H16" i="639" s="1"/>
  <c r="G16" i="609"/>
  <c r="I15" i="609" a="1"/>
  <c r="I15" i="609" s="1"/>
  <c r="I16" i="609" s="1"/>
  <c r="E109" i="631"/>
  <c r="E114" i="631" s="1"/>
  <c r="E135" i="631" s="1"/>
  <c r="E57" i="631"/>
  <c r="E60" i="631"/>
  <c r="E7" i="631"/>
  <c r="E55" i="631"/>
  <c r="E58" i="631"/>
  <c r="E56" i="631"/>
  <c r="G16" i="635"/>
  <c r="I15" i="635" a="1"/>
  <c r="I15" i="635" s="1"/>
  <c r="I16" i="635" s="1"/>
  <c r="E15" i="659"/>
  <c r="H15" i="659"/>
  <c r="H16" i="659" s="1"/>
  <c r="E109" i="595"/>
  <c r="E114" i="595" s="1"/>
  <c r="E135" i="595" s="1"/>
  <c r="E58" i="595"/>
  <c r="E60" i="595"/>
  <c r="E57" i="595"/>
  <c r="E55" i="595"/>
  <c r="E7" i="595"/>
  <c r="E56" i="595"/>
  <c r="E15" i="601"/>
  <c r="H15" i="601"/>
  <c r="H16" i="601" s="1"/>
  <c r="E15" i="627"/>
  <c r="H15" i="627"/>
  <c r="H16" i="627" s="1"/>
  <c r="E16" i="642"/>
  <c r="E19" i="642"/>
  <c r="E18" i="642"/>
  <c r="E20" i="642"/>
  <c r="E17" i="642"/>
  <c r="E14" i="642"/>
  <c r="E15" i="651"/>
  <c r="H15" i="651"/>
  <c r="H16" i="651" s="1"/>
  <c r="E19" i="623"/>
  <c r="H19" i="623"/>
  <c r="H20" i="623" s="1"/>
  <c r="G16" i="639"/>
  <c r="I15" i="639" a="1"/>
  <c r="I15" i="639" s="1"/>
  <c r="I16" i="639" s="1"/>
  <c r="E19" i="661"/>
  <c r="H19" i="661"/>
  <c r="H20" i="661" s="1"/>
  <c r="E19" i="683"/>
  <c r="H19" i="683"/>
  <c r="H20" i="683" s="1"/>
  <c r="E19" i="692"/>
  <c r="E20" i="692"/>
  <c r="E44" i="692"/>
  <c r="E52" i="692" s="1"/>
  <c r="E57" i="692" s="1"/>
  <c r="E14" i="692"/>
  <c r="E17" i="692"/>
  <c r="E18" i="692"/>
  <c r="E17" i="686"/>
  <c r="E20" i="686"/>
  <c r="E14" i="686"/>
  <c r="E18" i="686"/>
  <c r="E44" i="686"/>
  <c r="E52" i="686" s="1"/>
  <c r="E57" i="686" s="1"/>
  <c r="E19" i="686"/>
  <c r="E109" i="647"/>
  <c r="E114" i="647" s="1"/>
  <c r="E135" i="647" s="1"/>
  <c r="E58" i="647"/>
  <c r="E60" i="647"/>
  <c r="E57" i="647"/>
  <c r="E55" i="647"/>
  <c r="E7" i="647"/>
  <c r="E56" i="647"/>
  <c r="I19" i="577" a="1"/>
  <c r="I19" i="577" s="1"/>
  <c r="I20" i="577" s="1"/>
  <c r="G20" i="577"/>
  <c r="G16" i="563"/>
  <c r="I15" i="563" a="1"/>
  <c r="I15" i="563" s="1"/>
  <c r="I16" i="563" s="1"/>
  <c r="E15" i="523"/>
  <c r="H15" i="523"/>
  <c r="H16" i="523" s="1"/>
  <c r="G16" i="549"/>
  <c r="I15" i="549" a="1"/>
  <c r="I15" i="549" s="1"/>
  <c r="I16" i="549" s="1"/>
  <c r="I19" i="593" a="1"/>
  <c r="I19" i="593" s="1"/>
  <c r="I20" i="593" s="1"/>
  <c r="G20" i="593"/>
  <c r="G20" i="551"/>
  <c r="I19" i="551" a="1"/>
  <c r="I19" i="551" s="1"/>
  <c r="I20" i="551" s="1"/>
  <c r="G16" i="579"/>
  <c r="I15" i="579" a="1"/>
  <c r="I15" i="579" s="1"/>
  <c r="I16" i="579" s="1"/>
  <c r="H14" i="587"/>
  <c r="E14" i="587"/>
  <c r="E17" i="624"/>
  <c r="E18" i="624"/>
  <c r="E20" i="624"/>
  <c r="E14" i="624"/>
  <c r="E19" i="624"/>
  <c r="G16" i="675"/>
  <c r="I15" i="675" a="1"/>
  <c r="I15" i="675" s="1"/>
  <c r="I16" i="675" s="1"/>
  <c r="G20" i="631"/>
  <c r="I19" i="631" a="1"/>
  <c r="I19" i="631" s="1"/>
  <c r="I20" i="631" s="1"/>
  <c r="H14" i="649"/>
  <c r="E14" i="649"/>
  <c r="E17" i="634"/>
  <c r="E19" i="634"/>
  <c r="E18" i="634"/>
  <c r="E20" i="634"/>
  <c r="E44" i="634"/>
  <c r="E52" i="634" s="1"/>
  <c r="E57" i="634" s="1"/>
  <c r="E14" i="634"/>
  <c r="E17" i="664"/>
  <c r="E19" i="664"/>
  <c r="E14" i="664"/>
  <c r="E18" i="664"/>
  <c r="E20" i="664"/>
  <c r="H18" i="647"/>
  <c r="E18" i="647"/>
  <c r="E16" i="656"/>
  <c r="G20" i="647"/>
  <c r="I19" i="647" a="1"/>
  <c r="I19" i="647" s="1"/>
  <c r="I20" i="647" s="1"/>
  <c r="G16" i="649"/>
  <c r="I15" i="649" a="1"/>
  <c r="I15" i="649" s="1"/>
  <c r="I16" i="649" s="1"/>
  <c r="G20" i="651"/>
  <c r="I19" i="651" a="1"/>
  <c r="I19" i="651" s="1"/>
  <c r="I20" i="651" s="1"/>
  <c r="E54" i="675"/>
  <c r="E19" i="528"/>
  <c r="E18" i="528"/>
  <c r="E20" i="528"/>
  <c r="E17" i="528"/>
  <c r="E14" i="528"/>
  <c r="E19" i="525"/>
  <c r="H19" i="525"/>
  <c r="H20" i="525" s="1"/>
  <c r="I15" i="525" a="1"/>
  <c r="I15" i="525" s="1"/>
  <c r="I16" i="525" s="1"/>
  <c r="G16" i="525"/>
  <c r="H19" i="536"/>
  <c r="H20" i="536" s="1"/>
  <c r="E19" i="536"/>
  <c r="E19" i="539"/>
  <c r="H19" i="539"/>
  <c r="H20" i="539" s="1"/>
  <c r="E18" i="541"/>
  <c r="H18" i="541"/>
  <c r="G16" i="561"/>
  <c r="I15" i="561" a="1"/>
  <c r="I15" i="561" s="1"/>
  <c r="I16" i="561" s="1"/>
  <c r="E55" i="575"/>
  <c r="E58" i="575"/>
  <c r="E56" i="575"/>
  <c r="E109" i="575"/>
  <c r="E114" i="575" s="1"/>
  <c r="E135" i="575" s="1"/>
  <c r="E7" i="575"/>
  <c r="E60" i="575"/>
  <c r="E57" i="575"/>
  <c r="E19" i="531"/>
  <c r="H19" i="531"/>
  <c r="H20" i="531" s="1"/>
  <c r="G16" i="533"/>
  <c r="I15" i="533" a="1"/>
  <c r="I15" i="533" s="1"/>
  <c r="I16" i="533" s="1"/>
  <c r="G16" i="541"/>
  <c r="I15" i="541" a="1"/>
  <c r="I15" i="541" s="1"/>
  <c r="I16" i="541" s="1"/>
  <c r="E14" i="545"/>
  <c r="H14" i="545"/>
  <c r="E19" i="569"/>
  <c r="H19" i="569"/>
  <c r="H20" i="569" s="1"/>
  <c r="H15" i="573"/>
  <c r="H16" i="573" s="1"/>
  <c r="H21" i="573" s="1"/>
  <c r="H30" i="573" s="1"/>
  <c r="E15" i="573"/>
  <c r="E19" i="527"/>
  <c r="H19" i="527"/>
  <c r="H20" i="527" s="1"/>
  <c r="E14" i="534"/>
  <c r="E18" i="534"/>
  <c r="E17" i="534"/>
  <c r="E20" i="534"/>
  <c r="E19" i="534"/>
  <c r="E44" i="534"/>
  <c r="E52" i="534" s="1"/>
  <c r="E57" i="534" s="1"/>
  <c r="E19" i="533"/>
  <c r="H19" i="533"/>
  <c r="H20" i="533" s="1"/>
  <c r="E56" i="536"/>
  <c r="E109" i="536"/>
  <c r="E114" i="536" s="1"/>
  <c r="E135" i="536" s="1"/>
  <c r="E57" i="536"/>
  <c r="E60" i="536"/>
  <c r="E7" i="536"/>
  <c r="E55" i="536"/>
  <c r="E58" i="536"/>
  <c r="G16" i="543"/>
  <c r="I15" i="543" a="1"/>
  <c r="I15" i="543" s="1"/>
  <c r="I16" i="543" s="1"/>
  <c r="H15" i="547"/>
  <c r="H16" i="547" s="1"/>
  <c r="E15" i="547"/>
  <c r="H15" i="559"/>
  <c r="H16" i="559" s="1"/>
  <c r="E15" i="559"/>
  <c r="E55" i="591"/>
  <c r="E57" i="591"/>
  <c r="E7" i="591"/>
  <c r="E109" i="591"/>
  <c r="E114" i="591" s="1"/>
  <c r="E135" i="591" s="1"/>
  <c r="E56" i="591"/>
  <c r="E60" i="591"/>
  <c r="E58" i="591"/>
  <c r="E18" i="548"/>
  <c r="E20" i="548"/>
  <c r="E17" i="548"/>
  <c r="E14" i="548"/>
  <c r="E19" i="548"/>
  <c r="I15" i="553" a="1"/>
  <c r="I15" i="553" s="1"/>
  <c r="I16" i="553" s="1"/>
  <c r="G16" i="553"/>
  <c r="G16" i="565"/>
  <c r="I15" i="565" a="1"/>
  <c r="I15" i="565" s="1"/>
  <c r="I16" i="565" s="1"/>
  <c r="E55" i="573"/>
  <c r="E7" i="573"/>
  <c r="E58" i="573"/>
  <c r="E109" i="573"/>
  <c r="E114" i="573" s="1"/>
  <c r="E135" i="573" s="1"/>
  <c r="E56" i="573"/>
  <c r="E60" i="573"/>
  <c r="E57" i="573"/>
  <c r="H15" i="585"/>
  <c r="H16" i="585" s="1"/>
  <c r="E15" i="585"/>
  <c r="H15" i="593"/>
  <c r="H16" i="593" s="1"/>
  <c r="E15" i="593"/>
  <c r="G16" i="599"/>
  <c r="I15" i="599" a="1"/>
  <c r="I15" i="599" s="1"/>
  <c r="I16" i="599" s="1"/>
  <c r="E19" i="621"/>
  <c r="H19" i="621"/>
  <c r="H20" i="621" s="1"/>
  <c r="E109" i="641"/>
  <c r="E114" i="641" s="1"/>
  <c r="E135" i="641" s="1"/>
  <c r="E56" i="641"/>
  <c r="E60" i="641"/>
  <c r="E57" i="641"/>
  <c r="E55" i="641"/>
  <c r="E7" i="641"/>
  <c r="E58" i="641"/>
  <c r="E14" i="675"/>
  <c r="E55" i="675"/>
  <c r="E58" i="675"/>
  <c r="E56" i="675"/>
  <c r="E109" i="675"/>
  <c r="E114" i="675" s="1"/>
  <c r="E135" i="675" s="1"/>
  <c r="E57" i="675"/>
  <c r="E60" i="675"/>
  <c r="E7" i="675"/>
  <c r="E19" i="556"/>
  <c r="E18" i="556"/>
  <c r="E20" i="556"/>
  <c r="E17" i="556"/>
  <c r="E14" i="556"/>
  <c r="E14" i="575"/>
  <c r="H14" i="575"/>
  <c r="E19" i="580"/>
  <c r="E18" i="580"/>
  <c r="E14" i="580"/>
  <c r="E20" i="580"/>
  <c r="E17" i="580"/>
  <c r="E54" i="601"/>
  <c r="E15" i="613"/>
  <c r="H15" i="613"/>
  <c r="H16" i="613" s="1"/>
  <c r="E18" i="551"/>
  <c r="H18" i="551"/>
  <c r="G16" i="589"/>
  <c r="I15" i="589" a="1"/>
  <c r="I15" i="589" s="1"/>
  <c r="I16" i="589" s="1"/>
  <c r="E19" i="611"/>
  <c r="H19" i="611"/>
  <c r="H20" i="611" s="1"/>
  <c r="E18" i="623"/>
  <c r="H18" i="623"/>
  <c r="E54" i="673"/>
  <c r="E55" i="611"/>
  <c r="E58" i="611"/>
  <c r="E56" i="611"/>
  <c r="E109" i="611"/>
  <c r="E114" i="611" s="1"/>
  <c r="E135" i="611" s="1"/>
  <c r="E57" i="611"/>
  <c r="E60" i="611"/>
  <c r="E7" i="611"/>
  <c r="E14" i="617"/>
  <c r="H14" i="617"/>
  <c r="G20" i="619"/>
  <c r="I19" i="619" a="1"/>
  <c r="I19" i="619" s="1"/>
  <c r="I20" i="619" s="1"/>
  <c r="H14" i="623"/>
  <c r="E14" i="623"/>
  <c r="E15" i="637"/>
  <c r="H15" i="637"/>
  <c r="H16" i="637" s="1"/>
  <c r="E18" i="646"/>
  <c r="E20" i="646"/>
  <c r="E14" i="646"/>
  <c r="E19" i="646"/>
  <c r="E17" i="646"/>
  <c r="E44" i="646"/>
  <c r="E52" i="646" s="1"/>
  <c r="E57" i="646" s="1"/>
  <c r="H18" i="607"/>
  <c r="E18" i="607"/>
  <c r="E18" i="616"/>
  <c r="E20" i="616"/>
  <c r="E19" i="616"/>
  <c r="E14" i="616"/>
  <c r="E17" i="616"/>
  <c r="H15" i="619"/>
  <c r="H16" i="619" s="1"/>
  <c r="E15" i="619"/>
  <c r="E55" i="625"/>
  <c r="E7" i="625"/>
  <c r="E58" i="625"/>
  <c r="E109" i="625"/>
  <c r="E114" i="625" s="1"/>
  <c r="E135" i="625" s="1"/>
  <c r="E56" i="625"/>
  <c r="E60" i="625"/>
  <c r="E57" i="625"/>
  <c r="E54" i="643"/>
  <c r="E17" i="654"/>
  <c r="E14" i="654"/>
  <c r="E20" i="654"/>
  <c r="E18" i="654"/>
  <c r="E19" i="654"/>
  <c r="H19" i="687"/>
  <c r="H20" i="687" s="1"/>
  <c r="E19" i="687"/>
  <c r="E15" i="597"/>
  <c r="H15" i="597"/>
  <c r="H16" i="597" s="1"/>
  <c r="H15" i="603"/>
  <c r="H16" i="603" s="1"/>
  <c r="E15" i="603"/>
  <c r="E15" i="621"/>
  <c r="H15" i="621"/>
  <c r="H16" i="621" s="1"/>
  <c r="E14" i="629"/>
  <c r="H14" i="629"/>
  <c r="I15" i="667" a="1"/>
  <c r="I15" i="667" s="1"/>
  <c r="I16" i="667" s="1"/>
  <c r="G16" i="667"/>
  <c r="E18" i="676"/>
  <c r="E20" i="676"/>
  <c r="E17" i="676"/>
  <c r="E19" i="676"/>
  <c r="E14" i="676"/>
  <c r="H15" i="683"/>
  <c r="H16" i="683" s="1"/>
  <c r="H21" i="683" s="1"/>
  <c r="H30" i="683" s="1"/>
  <c r="E15" i="683"/>
  <c r="H18" i="651"/>
  <c r="E18" i="651"/>
  <c r="H15" i="655"/>
  <c r="H16" i="655" s="1"/>
  <c r="E15" i="655"/>
  <c r="H15" i="677"/>
  <c r="H16" i="677" s="1"/>
  <c r="E15" i="677"/>
  <c r="H14" i="689"/>
  <c r="E14" i="689"/>
  <c r="E17" i="648"/>
  <c r="E18" i="648"/>
  <c r="E20" i="648"/>
  <c r="E19" i="648"/>
  <c r="E14" i="648"/>
  <c r="H18" i="645"/>
  <c r="E18" i="645"/>
  <c r="E109" i="669"/>
  <c r="E114" i="669" s="1"/>
  <c r="E135" i="669" s="1"/>
  <c r="E7" i="669"/>
  <c r="E60" i="669"/>
  <c r="E56" i="669"/>
  <c r="E55" i="669"/>
  <c r="E58" i="669"/>
  <c r="E57" i="669"/>
  <c r="I15" i="673" a="1"/>
  <c r="I15" i="673" s="1"/>
  <c r="I16" i="673" s="1"/>
  <c r="G16" i="673"/>
  <c r="C21" i="677"/>
  <c r="E59" i="677" s="1"/>
  <c r="E18" i="681"/>
  <c r="H18" i="681"/>
  <c r="E19" i="685"/>
  <c r="H19" i="685"/>
  <c r="H20" i="685" s="1"/>
  <c r="H19" i="693"/>
  <c r="H20" i="693" s="1"/>
  <c r="E19" i="693"/>
  <c r="G20" i="525"/>
  <c r="I19" i="525" a="1"/>
  <c r="I19" i="525" s="1"/>
  <c r="I20" i="525" s="1"/>
  <c r="G20" i="561"/>
  <c r="I19" i="561" a="1"/>
  <c r="I19" i="561" s="1"/>
  <c r="I20" i="561" s="1"/>
  <c r="H18" i="591"/>
  <c r="H14" i="611"/>
  <c r="E14" i="611"/>
  <c r="H14" i="525"/>
  <c r="E14" i="525"/>
  <c r="G16" i="539"/>
  <c r="I15" i="539" a="1"/>
  <c r="I15" i="539" s="1"/>
  <c r="I16" i="539" s="1"/>
  <c r="G20" i="565"/>
  <c r="I19" i="565" a="1"/>
  <c r="I19" i="565" s="1"/>
  <c r="I20" i="565" s="1"/>
  <c r="G16" i="573"/>
  <c r="I15" i="573" a="1"/>
  <c r="I15" i="573" s="1"/>
  <c r="I16" i="573" s="1"/>
  <c r="H14" i="585"/>
  <c r="E14" i="585"/>
  <c r="E16" i="585" s="1"/>
  <c r="G20" i="589"/>
  <c r="I19" i="589" a="1"/>
  <c r="I19" i="589" s="1"/>
  <c r="I20" i="589" s="1"/>
  <c r="G16" i="547"/>
  <c r="I15" i="547" a="1"/>
  <c r="I15" i="547" s="1"/>
  <c r="I16" i="547" s="1"/>
  <c r="E17" i="570"/>
  <c r="E19" i="570"/>
  <c r="E20" i="570"/>
  <c r="E44" i="570"/>
  <c r="E52" i="570" s="1"/>
  <c r="E57" i="570" s="1"/>
  <c r="E14" i="570"/>
  <c r="E18" i="570"/>
  <c r="G20" i="579"/>
  <c r="I19" i="579" a="1"/>
  <c r="I19" i="579" s="1"/>
  <c r="I20" i="579" s="1"/>
  <c r="I19" i="587" a="1"/>
  <c r="I19" i="587" s="1"/>
  <c r="I20" i="587" s="1"/>
  <c r="G20" i="587"/>
  <c r="H14" i="615"/>
  <c r="G16" i="529"/>
  <c r="I15" i="529" a="1"/>
  <c r="I15" i="529" s="1"/>
  <c r="I16" i="529" s="1"/>
  <c r="G16" i="555"/>
  <c r="I15" i="555" a="1"/>
  <c r="I15" i="555" s="1"/>
  <c r="I16" i="555" s="1"/>
  <c r="E17" i="558"/>
  <c r="E18" i="558"/>
  <c r="E19" i="558"/>
  <c r="E14" i="558"/>
  <c r="E20" i="558"/>
  <c r="E17" i="626"/>
  <c r="E18" i="626"/>
  <c r="E20" i="626"/>
  <c r="E14" i="626"/>
  <c r="E19" i="626"/>
  <c r="H14" i="637"/>
  <c r="E14" i="637"/>
  <c r="G20" i="623"/>
  <c r="I19" i="623" a="1"/>
  <c r="I19" i="623" s="1"/>
  <c r="I20" i="623" s="1"/>
  <c r="G20" i="637"/>
  <c r="I19" i="637" a="1"/>
  <c r="I19" i="637" s="1"/>
  <c r="I20" i="637" s="1"/>
  <c r="E17" i="652"/>
  <c r="E20" i="652"/>
  <c r="E19" i="652"/>
  <c r="E18" i="652"/>
  <c r="E14" i="652"/>
  <c r="E17" i="636"/>
  <c r="E18" i="636"/>
  <c r="E19" i="636"/>
  <c r="E14" i="636"/>
  <c r="E20" i="636"/>
  <c r="G20" i="649"/>
  <c r="I19" i="649" a="1"/>
  <c r="I19" i="649" s="1"/>
  <c r="I20" i="649" s="1"/>
  <c r="G16" i="645"/>
  <c r="I15" i="645" a="1"/>
  <c r="I15" i="645" s="1"/>
  <c r="I16" i="645" s="1"/>
  <c r="G16" i="653"/>
  <c r="I15" i="653" a="1"/>
  <c r="I15" i="653" s="1"/>
  <c r="I16" i="653" s="1"/>
  <c r="H14" i="655"/>
  <c r="E14" i="655"/>
  <c r="G16" i="661"/>
  <c r="I15" i="661" a="1"/>
  <c r="I15" i="661" s="1"/>
  <c r="I16" i="661" s="1"/>
  <c r="E17" i="682"/>
  <c r="E19" i="682"/>
  <c r="E14" i="682"/>
  <c r="E18" i="682"/>
  <c r="E20" i="682"/>
  <c r="E44" i="682"/>
  <c r="E52" i="682" s="1"/>
  <c r="E57" i="682" s="1"/>
  <c r="E54" i="583"/>
  <c r="E54" i="565"/>
  <c r="E15" i="527"/>
  <c r="H15" i="527"/>
  <c r="H16" i="527" s="1"/>
  <c r="E15" i="529"/>
  <c r="H15" i="529"/>
  <c r="H16" i="529" s="1"/>
  <c r="H21" i="529" s="1"/>
  <c r="H30" i="529" s="1"/>
  <c r="E109" i="527"/>
  <c r="E114" i="527" s="1"/>
  <c r="E135" i="527" s="1"/>
  <c r="E58" i="527"/>
  <c r="E60" i="527"/>
  <c r="E57" i="527"/>
  <c r="E55" i="527"/>
  <c r="E7" i="527"/>
  <c r="E56" i="527"/>
  <c r="E54" i="525"/>
  <c r="E7" i="529"/>
  <c r="E55" i="529"/>
  <c r="E56" i="529"/>
  <c r="E109" i="529"/>
  <c r="E114" i="529" s="1"/>
  <c r="E135" i="529" s="1"/>
  <c r="E57" i="529"/>
  <c r="E60" i="529"/>
  <c r="E58" i="529"/>
  <c r="G16" i="536"/>
  <c r="I15" i="536" a="1"/>
  <c r="I15" i="536" s="1"/>
  <c r="I16" i="536" s="1"/>
  <c r="E55" i="539"/>
  <c r="E58" i="539"/>
  <c r="E56" i="539"/>
  <c r="E109" i="539"/>
  <c r="E114" i="539" s="1"/>
  <c r="E135" i="539" s="1"/>
  <c r="E57" i="539"/>
  <c r="E60" i="539"/>
  <c r="E7" i="539"/>
  <c r="E56" i="541"/>
  <c r="E109" i="541"/>
  <c r="E114" i="541" s="1"/>
  <c r="E135" i="541" s="1"/>
  <c r="E58" i="541"/>
  <c r="E60" i="541"/>
  <c r="E57" i="541"/>
  <c r="E55" i="541"/>
  <c r="E7" i="541"/>
  <c r="E55" i="545"/>
  <c r="E58" i="545"/>
  <c r="E56" i="545"/>
  <c r="E109" i="545"/>
  <c r="E114" i="545" s="1"/>
  <c r="E135" i="545" s="1"/>
  <c r="E57" i="545"/>
  <c r="E60" i="545"/>
  <c r="E7" i="545"/>
  <c r="G16" i="551"/>
  <c r="I15" i="551" a="1"/>
  <c r="I15" i="551" s="1"/>
  <c r="I16" i="551" s="1"/>
  <c r="I21" i="551" s="1"/>
  <c r="I30" i="551" s="1"/>
  <c r="H15" i="561"/>
  <c r="H16" i="561" s="1"/>
  <c r="E15" i="561"/>
  <c r="H19" i="567"/>
  <c r="H20" i="567" s="1"/>
  <c r="E19" i="567"/>
  <c r="E54" i="577"/>
  <c r="E55" i="533"/>
  <c r="E7" i="533"/>
  <c r="E56" i="533"/>
  <c r="E109" i="533"/>
  <c r="E114" i="533" s="1"/>
  <c r="E135" i="533" s="1"/>
  <c r="E57" i="533"/>
  <c r="E60" i="533"/>
  <c r="E58" i="533"/>
  <c r="H19" i="555"/>
  <c r="H20" i="555" s="1"/>
  <c r="E19" i="555"/>
  <c r="E55" i="567"/>
  <c r="E7" i="567"/>
  <c r="E58" i="567"/>
  <c r="E109" i="567"/>
  <c r="E114" i="567" s="1"/>
  <c r="E135" i="567" s="1"/>
  <c r="E56" i="567"/>
  <c r="E60" i="567"/>
  <c r="E57" i="567"/>
  <c r="E18" i="577"/>
  <c r="E15" i="536"/>
  <c r="H15" i="536"/>
  <c r="H16" i="536" s="1"/>
  <c r="H21" i="536" s="1"/>
  <c r="H30" i="536" s="1"/>
  <c r="E18" i="543"/>
  <c r="H18" i="543"/>
  <c r="H19" i="545"/>
  <c r="H20" i="545" s="1"/>
  <c r="E19" i="545"/>
  <c r="E58" i="555"/>
  <c r="E109" i="555"/>
  <c r="E114" i="555" s="1"/>
  <c r="E135" i="555" s="1"/>
  <c r="E56" i="555"/>
  <c r="E60" i="555"/>
  <c r="E57" i="555"/>
  <c r="E55" i="555"/>
  <c r="E7" i="555"/>
  <c r="E19" i="563"/>
  <c r="H19" i="563"/>
  <c r="H20" i="563" s="1"/>
  <c r="E109" i="523"/>
  <c r="E114" i="523" s="1"/>
  <c r="E135" i="523" s="1"/>
  <c r="E7" i="523"/>
  <c r="E55" i="523"/>
  <c r="E58" i="523"/>
  <c r="E56" i="523"/>
  <c r="E57" i="523"/>
  <c r="E60" i="523"/>
  <c r="E14" i="531"/>
  <c r="H14" i="531"/>
  <c r="E18" i="533"/>
  <c r="E20" i="533" s="1"/>
  <c r="H18" i="533"/>
  <c r="E54" i="536"/>
  <c r="E60" i="543"/>
  <c r="E56" i="543"/>
  <c r="E55" i="543"/>
  <c r="E58" i="543"/>
  <c r="E57" i="543"/>
  <c r="E109" i="543"/>
  <c r="E114" i="543" s="1"/>
  <c r="E135" i="543" s="1"/>
  <c r="E7" i="543"/>
  <c r="E18" i="546"/>
  <c r="E20" i="546"/>
  <c r="E17" i="546"/>
  <c r="E14" i="546"/>
  <c r="E19" i="546"/>
  <c r="E44" i="546"/>
  <c r="E52" i="546" s="1"/>
  <c r="E57" i="546" s="1"/>
  <c r="E55" i="563"/>
  <c r="E7" i="563"/>
  <c r="E58" i="563"/>
  <c r="E109" i="563"/>
  <c r="E114" i="563" s="1"/>
  <c r="E135" i="563" s="1"/>
  <c r="E56" i="563"/>
  <c r="E60" i="563"/>
  <c r="E57" i="563"/>
  <c r="E56" i="589"/>
  <c r="E109" i="589"/>
  <c r="E114" i="589" s="1"/>
  <c r="E135" i="589" s="1"/>
  <c r="E57" i="589"/>
  <c r="E60" i="589"/>
  <c r="E7" i="589"/>
  <c r="E55" i="589"/>
  <c r="E58" i="589"/>
  <c r="E14" i="601"/>
  <c r="H14" i="601"/>
  <c r="G16" i="605"/>
  <c r="I15" i="605" a="1"/>
  <c r="I15" i="605" s="1"/>
  <c r="I16" i="605" s="1"/>
  <c r="E18" i="633"/>
  <c r="H18" i="633"/>
  <c r="E54" i="651"/>
  <c r="H14" i="671"/>
  <c r="E14" i="671"/>
  <c r="E56" i="549"/>
  <c r="E109" i="549"/>
  <c r="E114" i="549" s="1"/>
  <c r="E135" i="549" s="1"/>
  <c r="E57" i="549"/>
  <c r="E60" i="549"/>
  <c r="E7" i="549"/>
  <c r="E55" i="549"/>
  <c r="E58" i="549"/>
  <c r="E109" i="559"/>
  <c r="E114" i="559" s="1"/>
  <c r="E135" i="559" s="1"/>
  <c r="E58" i="559"/>
  <c r="E60" i="559"/>
  <c r="E57" i="559"/>
  <c r="E55" i="559"/>
  <c r="E7" i="559"/>
  <c r="E56" i="559"/>
  <c r="G16" i="583"/>
  <c r="I15" i="583" a="1"/>
  <c r="I15" i="583" s="1"/>
  <c r="I16" i="583" s="1"/>
  <c r="H19" i="587"/>
  <c r="H20" i="587" s="1"/>
  <c r="E19" i="587"/>
  <c r="I15" i="601" a="1"/>
  <c r="I15" i="601" s="1"/>
  <c r="I16" i="601" s="1"/>
  <c r="G16" i="601"/>
  <c r="I15" i="633" a="1"/>
  <c r="I15" i="633" s="1"/>
  <c r="I16" i="633" s="1"/>
  <c r="G16" i="633"/>
  <c r="E56" i="645"/>
  <c r="E109" i="645"/>
  <c r="E114" i="645" s="1"/>
  <c r="E135" i="645" s="1"/>
  <c r="E57" i="645"/>
  <c r="E60" i="645"/>
  <c r="E7" i="645"/>
  <c r="E55" i="645"/>
  <c r="E58" i="645"/>
  <c r="E18" i="657"/>
  <c r="H18" i="657"/>
  <c r="H15" i="553"/>
  <c r="H16" i="553" s="1"/>
  <c r="E15" i="553"/>
  <c r="E19" i="561"/>
  <c r="H19" i="561"/>
  <c r="H20" i="561" s="1"/>
  <c r="E56" i="565"/>
  <c r="E109" i="565"/>
  <c r="E114" i="565" s="1"/>
  <c r="E135" i="565" s="1"/>
  <c r="E57" i="565"/>
  <c r="E60" i="565"/>
  <c r="E7" i="565"/>
  <c r="E55" i="565"/>
  <c r="E58" i="565"/>
  <c r="E18" i="573"/>
  <c r="E20" i="573" s="1"/>
  <c r="H18" i="573"/>
  <c r="H19" i="575"/>
  <c r="H20" i="575" s="1"/>
  <c r="G20" i="575"/>
  <c r="I19" i="575" a="1"/>
  <c r="I19" i="575" s="1"/>
  <c r="I20" i="575" s="1"/>
  <c r="E15" i="577"/>
  <c r="H15" i="577"/>
  <c r="H16" i="577" s="1"/>
  <c r="E19" i="579"/>
  <c r="H19" i="579"/>
  <c r="H20" i="579" s="1"/>
  <c r="H18" i="581"/>
  <c r="E18" i="581"/>
  <c r="H14" i="583"/>
  <c r="E14" i="583"/>
  <c r="E18" i="589"/>
  <c r="H18" i="589"/>
  <c r="E19" i="593"/>
  <c r="H19" i="593"/>
  <c r="H20" i="593" s="1"/>
  <c r="E15" i="599"/>
  <c r="H15" i="599"/>
  <c r="H16" i="599" s="1"/>
  <c r="G16" i="619"/>
  <c r="I15" i="619" a="1"/>
  <c r="I15" i="619" s="1"/>
  <c r="I16" i="619" s="1"/>
  <c r="I21" i="619" s="1"/>
  <c r="I30" i="619" s="1"/>
  <c r="E54" i="631"/>
  <c r="H19" i="547"/>
  <c r="H20" i="547" s="1"/>
  <c r="E19" i="547"/>
  <c r="E60" i="551"/>
  <c r="E7" i="551"/>
  <c r="E55" i="551"/>
  <c r="E58" i="551"/>
  <c r="E56" i="551"/>
  <c r="E109" i="551"/>
  <c r="E114" i="551" s="1"/>
  <c r="E135" i="551" s="1"/>
  <c r="E57" i="551"/>
  <c r="E18" i="555"/>
  <c r="E20" i="555" s="1"/>
  <c r="H18" i="555"/>
  <c r="H15" i="563"/>
  <c r="H16" i="563" s="1"/>
  <c r="E15" i="563"/>
  <c r="E14" i="573"/>
  <c r="H14" i="573"/>
  <c r="E18" i="575"/>
  <c r="E20" i="575" s="1"/>
  <c r="H18" i="575"/>
  <c r="G16" i="581"/>
  <c r="I15" i="581" a="1"/>
  <c r="I15" i="581" s="1"/>
  <c r="I16" i="581" s="1"/>
  <c r="E54" i="581"/>
  <c r="E15" i="583"/>
  <c r="H15" i="583"/>
  <c r="H16" i="583" s="1"/>
  <c r="E20" i="588"/>
  <c r="E14" i="588"/>
  <c r="E19" i="588"/>
  <c r="E18" i="588"/>
  <c r="E17" i="588"/>
  <c r="H15" i="591"/>
  <c r="H16" i="591" s="1"/>
  <c r="H21" i="591" s="1"/>
  <c r="H30" i="591" s="1"/>
  <c r="E15" i="591"/>
  <c r="H14" i="605"/>
  <c r="E14" i="605"/>
  <c r="E18" i="609"/>
  <c r="H18" i="609"/>
  <c r="I15" i="615" a="1"/>
  <c r="I15" i="615" s="1"/>
  <c r="I16" i="615" s="1"/>
  <c r="G16" i="615"/>
  <c r="E14" i="609"/>
  <c r="H14" i="609"/>
  <c r="E60" i="613"/>
  <c r="E7" i="613"/>
  <c r="E55" i="613"/>
  <c r="E58" i="613"/>
  <c r="E56" i="613"/>
  <c r="E109" i="613"/>
  <c r="E114" i="613" s="1"/>
  <c r="E135" i="613" s="1"/>
  <c r="E57" i="613"/>
  <c r="H19" i="617"/>
  <c r="H20" i="617" s="1"/>
  <c r="E19" i="617"/>
  <c r="E54" i="621"/>
  <c r="H15" i="623"/>
  <c r="H16" i="623" s="1"/>
  <c r="H21" i="623" s="1"/>
  <c r="H30" i="623" s="1"/>
  <c r="E15" i="623"/>
  <c r="H15" i="625"/>
  <c r="H16" i="625" s="1"/>
  <c r="E15" i="625"/>
  <c r="E18" i="632"/>
  <c r="E14" i="632"/>
  <c r="E17" i="632"/>
  <c r="E20" i="632"/>
  <c r="E19" i="632"/>
  <c r="E14" i="633"/>
  <c r="H14" i="633"/>
  <c r="H14" i="635"/>
  <c r="E14" i="635"/>
  <c r="E18" i="639"/>
  <c r="H18" i="639"/>
  <c r="H19" i="645"/>
  <c r="H20" i="645" s="1"/>
  <c r="E19" i="645"/>
  <c r="E54" i="685"/>
  <c r="E19" i="605"/>
  <c r="H19" i="605"/>
  <c r="H20" i="605" s="1"/>
  <c r="E54" i="607"/>
  <c r="E14" i="615"/>
  <c r="E109" i="615"/>
  <c r="E114" i="615" s="1"/>
  <c r="E135" i="615" s="1"/>
  <c r="E57" i="615"/>
  <c r="E60" i="615"/>
  <c r="E7" i="615"/>
  <c r="E55" i="615"/>
  <c r="E58" i="615"/>
  <c r="E56" i="615"/>
  <c r="E54" i="617"/>
  <c r="E18" i="619"/>
  <c r="H18" i="619"/>
  <c r="E19" i="628"/>
  <c r="E18" i="628"/>
  <c r="E17" i="628"/>
  <c r="E20" i="628"/>
  <c r="E14" i="628"/>
  <c r="E18" i="631"/>
  <c r="H18" i="631"/>
  <c r="E60" i="633"/>
  <c r="E57" i="633"/>
  <c r="E55" i="633"/>
  <c r="E7" i="633"/>
  <c r="E58" i="633"/>
  <c r="E109" i="633"/>
  <c r="E114" i="633" s="1"/>
  <c r="E135" i="633" s="1"/>
  <c r="E56" i="633"/>
  <c r="H19" i="637"/>
  <c r="H20" i="637" s="1"/>
  <c r="E19" i="637"/>
  <c r="I15" i="651" a="1"/>
  <c r="I15" i="651" s="1"/>
  <c r="I16" i="651" s="1"/>
  <c r="I21" i="651" s="1"/>
  <c r="I30" i="651" s="1"/>
  <c r="G16" i="651"/>
  <c r="H19" i="653"/>
  <c r="H20" i="653" s="1"/>
  <c r="E19" i="653"/>
  <c r="H19" i="663"/>
  <c r="H20" i="663" s="1"/>
  <c r="E19" i="663"/>
  <c r="H19" i="679"/>
  <c r="H20" i="679" s="1"/>
  <c r="E19" i="679"/>
  <c r="E109" i="689"/>
  <c r="E114" i="689" s="1"/>
  <c r="E135" i="689" s="1"/>
  <c r="E57" i="689"/>
  <c r="E60" i="689"/>
  <c r="E7" i="689"/>
  <c r="E55" i="689"/>
  <c r="E58" i="689"/>
  <c r="E56" i="689"/>
  <c r="H14" i="679"/>
  <c r="E14" i="679"/>
  <c r="E19" i="589"/>
  <c r="H19" i="589"/>
  <c r="H20" i="589" s="1"/>
  <c r="E18" i="593"/>
  <c r="H19" i="595"/>
  <c r="H20" i="595" s="1"/>
  <c r="E19" i="595"/>
  <c r="E18" i="597"/>
  <c r="H18" i="597"/>
  <c r="E109" i="601"/>
  <c r="E114" i="601" s="1"/>
  <c r="E135" i="601" s="1"/>
  <c r="E56" i="601"/>
  <c r="E60" i="601"/>
  <c r="E57" i="601"/>
  <c r="E55" i="601"/>
  <c r="E7" i="601"/>
  <c r="E58" i="601"/>
  <c r="H14" i="613"/>
  <c r="E14" i="613"/>
  <c r="E16" i="613" s="1"/>
  <c r="E15" i="635"/>
  <c r="H15" i="635"/>
  <c r="H16" i="635" s="1"/>
  <c r="E18" i="641"/>
  <c r="E20" i="641" s="1"/>
  <c r="H18" i="641"/>
  <c r="E15" i="643"/>
  <c r="H15" i="643"/>
  <c r="H16" i="643" s="1"/>
  <c r="E19" i="647"/>
  <c r="H19" i="647"/>
  <c r="H20" i="647" s="1"/>
  <c r="E56" i="651"/>
  <c r="E109" i="651"/>
  <c r="E114" i="651" s="1"/>
  <c r="E135" i="651" s="1"/>
  <c r="E57" i="651"/>
  <c r="E60" i="651"/>
  <c r="E7" i="651"/>
  <c r="E55" i="651"/>
  <c r="E58" i="651"/>
  <c r="H14" i="657"/>
  <c r="E14" i="657"/>
  <c r="E57" i="663"/>
  <c r="E109" i="663"/>
  <c r="E114" i="663" s="1"/>
  <c r="E135" i="663" s="1"/>
  <c r="E56" i="663"/>
  <c r="E60" i="663"/>
  <c r="E7" i="663"/>
  <c r="E55" i="663"/>
  <c r="E58" i="663"/>
  <c r="E15" i="687"/>
  <c r="H15" i="687"/>
  <c r="H16" i="687" s="1"/>
  <c r="H21" i="687" s="1"/>
  <c r="H30" i="687" s="1"/>
  <c r="H18" i="677"/>
  <c r="E18" i="677"/>
  <c r="H19" i="681"/>
  <c r="H20" i="681" s="1"/>
  <c r="E19" i="681"/>
  <c r="G16" i="689"/>
  <c r="I15" i="689" a="1"/>
  <c r="I15" i="689" s="1"/>
  <c r="I16" i="689" s="1"/>
  <c r="E19" i="689"/>
  <c r="H19" i="689"/>
  <c r="H20" i="689" s="1"/>
  <c r="E16" i="648"/>
  <c r="H14" i="665"/>
  <c r="E14" i="665"/>
  <c r="G20" i="687"/>
  <c r="I19" i="687" a="1"/>
  <c r="I19" i="687" s="1"/>
  <c r="I20" i="687" s="1"/>
  <c r="E19" i="651"/>
  <c r="H19" i="651"/>
  <c r="H20" i="651" s="1"/>
  <c r="E54" i="657"/>
  <c r="E18" i="667"/>
  <c r="H18" i="667"/>
  <c r="E15" i="673"/>
  <c r="H15" i="673"/>
  <c r="H16" i="673" s="1"/>
  <c r="E55" i="687"/>
  <c r="E7" i="687"/>
  <c r="E58" i="687"/>
  <c r="E109" i="687"/>
  <c r="E114" i="687" s="1"/>
  <c r="E135" i="687" s="1"/>
  <c r="E56" i="687"/>
  <c r="E60" i="687"/>
  <c r="E57" i="687"/>
  <c r="H15" i="693"/>
  <c r="H16" i="693" s="1"/>
  <c r="H21" i="693" s="1"/>
  <c r="H30" i="693" s="1"/>
  <c r="E15" i="693"/>
  <c r="E54" i="661"/>
  <c r="H14" i="683"/>
  <c r="H19" i="655"/>
  <c r="H20" i="655" s="1"/>
  <c r="E19" i="655"/>
  <c r="E60" i="657"/>
  <c r="E7" i="657"/>
  <c r="E55" i="657"/>
  <c r="E58" i="657"/>
  <c r="E57" i="657"/>
  <c r="E109" i="657"/>
  <c r="E114" i="657" s="1"/>
  <c r="E135" i="657" s="1"/>
  <c r="E56" i="657"/>
  <c r="E15" i="661"/>
  <c r="H15" i="661"/>
  <c r="H16" i="661" s="1"/>
  <c r="H21" i="661" s="1"/>
  <c r="H30" i="661" s="1"/>
  <c r="I15" i="663" a="1"/>
  <c r="I15" i="663" s="1"/>
  <c r="I16" i="663" s="1"/>
  <c r="G16" i="663"/>
  <c r="E15" i="675"/>
  <c r="H15" i="675"/>
  <c r="H16" i="675" s="1"/>
  <c r="E18" i="678"/>
  <c r="E44" i="678"/>
  <c r="E52" i="678" s="1"/>
  <c r="E57" i="678" s="1"/>
  <c r="E19" i="678"/>
  <c r="E17" i="678"/>
  <c r="E20" i="678"/>
  <c r="E14" i="678"/>
  <c r="E44" i="680"/>
  <c r="E52" i="680" s="1"/>
  <c r="E57" i="680" s="1"/>
  <c r="E18" i="680"/>
  <c r="E20" i="680"/>
  <c r="E17" i="680"/>
  <c r="E14" i="680"/>
  <c r="E19" i="680"/>
  <c r="H15" i="681"/>
  <c r="H16" i="681" s="1"/>
  <c r="H21" i="681" s="1"/>
  <c r="H30" i="681" s="1"/>
  <c r="E15" i="681"/>
  <c r="G16" i="685"/>
  <c r="I15" i="685" a="1"/>
  <c r="I15" i="685" s="1"/>
  <c r="I16" i="685" s="1"/>
  <c r="E18" i="688"/>
  <c r="E44" i="688"/>
  <c r="E52" i="688" s="1"/>
  <c r="E57" i="688" s="1"/>
  <c r="E20" i="688"/>
  <c r="E19" i="688"/>
  <c r="E14" i="688"/>
  <c r="E17" i="688"/>
  <c r="E15" i="691"/>
  <c r="H15" i="691"/>
  <c r="H16" i="691" s="1"/>
  <c r="E54" i="587"/>
  <c r="G16" i="695"/>
  <c r="I15" i="695" a="1"/>
  <c r="I15" i="695" s="1"/>
  <c r="I16" i="695" s="1"/>
  <c r="G20" i="689"/>
  <c r="I19" i="689" a="1"/>
  <c r="I19" i="689" s="1"/>
  <c r="I20" i="689" s="1"/>
  <c r="I19" i="529" a="1"/>
  <c r="I19" i="529" s="1"/>
  <c r="I20" i="529" s="1"/>
  <c r="G20" i="529"/>
  <c r="E17" i="524"/>
  <c r="E19" i="524"/>
  <c r="E14" i="524"/>
  <c r="E20" i="524"/>
  <c r="E18" i="524"/>
  <c r="E17" i="542"/>
  <c r="E14" i="542"/>
  <c r="E18" i="542"/>
  <c r="E44" i="542"/>
  <c r="E52" i="542" s="1"/>
  <c r="E57" i="542" s="1"/>
  <c r="E20" i="542"/>
  <c r="E19" i="542"/>
  <c r="G16" i="613"/>
  <c r="I15" i="613" a="1"/>
  <c r="I15" i="613" s="1"/>
  <c r="I16" i="613" s="1"/>
  <c r="G16" i="567"/>
  <c r="I15" i="567" a="1"/>
  <c r="I15" i="567" s="1"/>
  <c r="I16" i="567" s="1"/>
  <c r="G16" i="585"/>
  <c r="I15" i="585" a="1"/>
  <c r="I15" i="585" s="1"/>
  <c r="I16" i="585" s="1"/>
  <c r="G20" i="595"/>
  <c r="I19" i="595" a="1"/>
  <c r="I19" i="595" s="1"/>
  <c r="I20" i="595" s="1"/>
  <c r="E18" i="525"/>
  <c r="H18" i="525"/>
  <c r="E17" i="532"/>
  <c r="E20" i="532"/>
  <c r="E14" i="532"/>
  <c r="E19" i="532"/>
  <c r="E18" i="532"/>
  <c r="H14" i="553"/>
  <c r="E14" i="553"/>
  <c r="E16" i="553" s="1"/>
  <c r="G20" i="571"/>
  <c r="I19" i="571" a="1"/>
  <c r="I19" i="571" s="1"/>
  <c r="I20" i="571" s="1"/>
  <c r="C21" i="527"/>
  <c r="E59" i="527" s="1"/>
  <c r="G20" i="539"/>
  <c r="I19" i="539" a="1"/>
  <c r="I19" i="539" s="1"/>
  <c r="I20" i="539" s="1"/>
  <c r="G20" i="553"/>
  <c r="I19" i="553" a="1"/>
  <c r="I19" i="553" s="1"/>
  <c r="I20" i="553" s="1"/>
  <c r="E17" i="560"/>
  <c r="E19" i="560"/>
  <c r="E14" i="560"/>
  <c r="E20" i="560"/>
  <c r="E18" i="560"/>
  <c r="I19" i="569" a="1"/>
  <c r="I19" i="569" s="1"/>
  <c r="I20" i="569" s="1"/>
  <c r="G20" i="569"/>
  <c r="G20" i="573"/>
  <c r="I19" i="573" a="1"/>
  <c r="I19" i="573" s="1"/>
  <c r="I20" i="573" s="1"/>
  <c r="I19" i="585" a="1"/>
  <c r="I19" i="585" s="1"/>
  <c r="I20" i="585" s="1"/>
  <c r="G20" i="585"/>
  <c r="G20" i="547"/>
  <c r="I19" i="547" a="1"/>
  <c r="I19" i="547" s="1"/>
  <c r="I20" i="547" s="1"/>
  <c r="C21" i="553"/>
  <c r="E59" i="553" s="1"/>
  <c r="C21" i="555"/>
  <c r="E59" i="555" s="1"/>
  <c r="E16" i="562"/>
  <c r="E17" i="582"/>
  <c r="E18" i="582"/>
  <c r="E44" i="582"/>
  <c r="E52" i="582" s="1"/>
  <c r="E57" i="582" s="1"/>
  <c r="E20" i="582"/>
  <c r="E19" i="582"/>
  <c r="E14" i="582"/>
  <c r="E16" i="600"/>
  <c r="G20" i="609"/>
  <c r="I19" i="609" a="1"/>
  <c r="I19" i="609" s="1"/>
  <c r="I20" i="609" s="1"/>
  <c r="I19" i="527" a="1"/>
  <c r="I19" i="527" s="1"/>
  <c r="I20" i="527" s="1"/>
  <c r="G20" i="527"/>
  <c r="I19" i="541" a="1"/>
  <c r="I19" i="541" s="1"/>
  <c r="I20" i="541" s="1"/>
  <c r="G20" i="541"/>
  <c r="E16" i="544"/>
  <c r="E17" i="552"/>
  <c r="E14" i="552"/>
  <c r="E18" i="552"/>
  <c r="E20" i="552"/>
  <c r="E19" i="552"/>
  <c r="G20" i="555"/>
  <c r="I19" i="555" a="1"/>
  <c r="I19" i="555" s="1"/>
  <c r="I20" i="555" s="1"/>
  <c r="G20" i="559"/>
  <c r="I19" i="559" a="1"/>
  <c r="I19" i="559" s="1"/>
  <c r="I20" i="559" s="1"/>
  <c r="E17" i="566"/>
  <c r="E18" i="566"/>
  <c r="E14" i="566"/>
  <c r="E20" i="566"/>
  <c r="E19" i="566"/>
  <c r="G16" i="577"/>
  <c r="I15" i="577" a="1"/>
  <c r="I15" i="577" s="1"/>
  <c r="I16" i="577" s="1"/>
  <c r="I21" i="577" s="1"/>
  <c r="I30" i="577" s="1"/>
  <c r="E54" i="579"/>
  <c r="H18" i="587"/>
  <c r="H14" i="591"/>
  <c r="E14" i="591"/>
  <c r="E17" i="608"/>
  <c r="E19" i="608"/>
  <c r="E20" i="608"/>
  <c r="E14" i="608"/>
  <c r="E18" i="608"/>
  <c r="I19" i="627" a="1"/>
  <c r="I19" i="627" s="1"/>
  <c r="I20" i="627" s="1"/>
  <c r="G20" i="627"/>
  <c r="C21" i="603"/>
  <c r="E59" i="603" s="1"/>
  <c r="G20" i="605"/>
  <c r="I19" i="605" a="1"/>
  <c r="I19" i="605" s="1"/>
  <c r="I20" i="605" s="1"/>
  <c r="I19" i="607" a="1"/>
  <c r="I19" i="607" s="1"/>
  <c r="I20" i="607" s="1"/>
  <c r="G20" i="607"/>
  <c r="G20" i="633"/>
  <c r="I19" i="633" a="1"/>
  <c r="I19" i="633" s="1"/>
  <c r="I20" i="633" s="1"/>
  <c r="H18" i="637"/>
  <c r="G20" i="635"/>
  <c r="I19" i="635" a="1"/>
  <c r="I19" i="635" s="1"/>
  <c r="I20" i="635" s="1"/>
  <c r="G20" i="641"/>
  <c r="I19" i="641" a="1"/>
  <c r="I19" i="641" s="1"/>
  <c r="I20" i="641" s="1"/>
  <c r="E54" i="667"/>
  <c r="E17" i="610"/>
  <c r="E20" i="610"/>
  <c r="E19" i="610"/>
  <c r="E14" i="610"/>
  <c r="E18" i="610"/>
  <c r="G16" i="617"/>
  <c r="I15" i="617" a="1"/>
  <c r="I15" i="617" s="1"/>
  <c r="I16" i="617" s="1"/>
  <c r="G16" i="627"/>
  <c r="I15" i="627" a="1"/>
  <c r="I15" i="627" s="1"/>
  <c r="I16" i="627" s="1"/>
  <c r="E54" i="629"/>
  <c r="C21" i="637"/>
  <c r="E59" i="637" s="1"/>
  <c r="C21" i="643"/>
  <c r="E59" i="643" s="1"/>
  <c r="E16" i="660"/>
  <c r="I19" i="667" a="1"/>
  <c r="I19" i="667" s="1"/>
  <c r="I20" i="667" s="1"/>
  <c r="G20" i="667"/>
  <c r="G20" i="645"/>
  <c r="I19" i="645" a="1"/>
  <c r="I19" i="645" s="1"/>
  <c r="I20" i="645" s="1"/>
  <c r="C21" i="649"/>
  <c r="E59" i="649" s="1"/>
  <c r="G20" i="655"/>
  <c r="I19" i="655" a="1"/>
  <c r="I19" i="655" s="1"/>
  <c r="I20" i="655" s="1"/>
  <c r="G20" i="661"/>
  <c r="I19" i="661" a="1"/>
  <c r="I19" i="661" s="1"/>
  <c r="I20" i="661" s="1"/>
  <c r="G16" i="683"/>
  <c r="I15" i="683" a="1"/>
  <c r="I15" i="683" s="1"/>
  <c r="I16" i="683" s="1"/>
  <c r="E16" i="652"/>
  <c r="H14" i="675"/>
  <c r="H18" i="693"/>
  <c r="C21" i="695"/>
  <c r="E59" i="695" s="1"/>
  <c r="E14" i="536"/>
  <c r="E16" i="536" s="1"/>
  <c r="H14" i="536"/>
  <c r="E19" i="541"/>
  <c r="H19" i="541"/>
  <c r="H20" i="541" s="1"/>
  <c r="E14" i="567"/>
  <c r="H14" i="567"/>
  <c r="E15" i="541"/>
  <c r="H15" i="541"/>
  <c r="H16" i="541" s="1"/>
  <c r="H21" i="541" s="1"/>
  <c r="H30" i="541" s="1"/>
  <c r="E14" i="547"/>
  <c r="E16" i="547" s="1"/>
  <c r="H14" i="547"/>
  <c r="H15" i="595"/>
  <c r="H16" i="595" s="1"/>
  <c r="E15" i="595"/>
  <c r="E17" i="562"/>
  <c r="E18" i="562"/>
  <c r="E19" i="562"/>
  <c r="E20" i="562"/>
  <c r="E14" i="562"/>
  <c r="E14" i="550"/>
  <c r="E44" i="550"/>
  <c r="E52" i="550" s="1"/>
  <c r="E57" i="550" s="1"/>
  <c r="E20" i="550"/>
  <c r="E17" i="550"/>
  <c r="E18" i="550"/>
  <c r="E19" i="550"/>
  <c r="E60" i="561"/>
  <c r="E7" i="561"/>
  <c r="E55" i="561"/>
  <c r="E58" i="561"/>
  <c r="E56" i="561"/>
  <c r="E109" i="561"/>
  <c r="E114" i="561" s="1"/>
  <c r="E135" i="561" s="1"/>
  <c r="E57" i="561"/>
  <c r="H19" i="585"/>
  <c r="H20" i="585" s="1"/>
  <c r="E19" i="585"/>
  <c r="H14" i="599"/>
  <c r="E14" i="599"/>
  <c r="E19" i="557"/>
  <c r="H19" i="557"/>
  <c r="H20" i="557" s="1"/>
  <c r="E19" i="597"/>
  <c r="H19" i="597"/>
  <c r="H20" i="597" s="1"/>
  <c r="H19" i="553"/>
  <c r="H20" i="553" s="1"/>
  <c r="E19" i="553"/>
  <c r="E53" i="553" s="1"/>
  <c r="H15" i="567"/>
  <c r="H16" i="567" s="1"/>
  <c r="H21" i="567" s="1"/>
  <c r="H30" i="567" s="1"/>
  <c r="E15" i="567"/>
  <c r="E18" i="621"/>
  <c r="E20" i="621" s="1"/>
  <c r="H18" i="621"/>
  <c r="G16" i="629"/>
  <c r="I15" i="629" a="1"/>
  <c r="I15" i="629" s="1"/>
  <c r="I16" i="629" s="1"/>
  <c r="E15" i="647"/>
  <c r="H15" i="647"/>
  <c r="H16" i="647" s="1"/>
  <c r="E55" i="661"/>
  <c r="E7" i="661"/>
  <c r="E58" i="661"/>
  <c r="E109" i="661"/>
  <c r="E114" i="661" s="1"/>
  <c r="E135" i="661" s="1"/>
  <c r="E56" i="661"/>
  <c r="E60" i="661"/>
  <c r="E57" i="661"/>
  <c r="I19" i="659" a="1"/>
  <c r="I19" i="659" s="1"/>
  <c r="I20" i="659" s="1"/>
  <c r="G20" i="659"/>
  <c r="I19" i="597" a="1"/>
  <c r="I19" i="597" s="1"/>
  <c r="I20" i="597" s="1"/>
  <c r="G20" i="597"/>
  <c r="E14" i="681"/>
  <c r="E16" i="681" s="1"/>
  <c r="H14" i="681"/>
  <c r="E18" i="603"/>
  <c r="H18" i="603"/>
  <c r="H19" i="607"/>
  <c r="H20" i="607" s="1"/>
  <c r="E19" i="607"/>
  <c r="E19" i="620"/>
  <c r="E14" i="620"/>
  <c r="E18" i="620"/>
  <c r="E17" i="620"/>
  <c r="E20" i="620"/>
  <c r="E55" i="637"/>
  <c r="E58" i="637"/>
  <c r="E56" i="637"/>
  <c r="E109" i="637"/>
  <c r="E114" i="637" s="1"/>
  <c r="E135" i="637" s="1"/>
  <c r="E57" i="637"/>
  <c r="E60" i="637"/>
  <c r="E7" i="637"/>
  <c r="E14" i="645"/>
  <c r="H14" i="645"/>
  <c r="E55" i="681"/>
  <c r="E7" i="681"/>
  <c r="E56" i="681"/>
  <c r="E109" i="681"/>
  <c r="E114" i="681" s="1"/>
  <c r="E135" i="681" s="1"/>
  <c r="E58" i="681"/>
  <c r="E60" i="681"/>
  <c r="E57" i="681"/>
  <c r="E60" i="679"/>
  <c r="E57" i="679"/>
  <c r="E55" i="679"/>
  <c r="E7" i="679"/>
  <c r="E58" i="679"/>
  <c r="E109" i="679"/>
  <c r="E114" i="679" s="1"/>
  <c r="E135" i="679" s="1"/>
  <c r="E56" i="679"/>
  <c r="E56" i="685"/>
  <c r="E109" i="685"/>
  <c r="E114" i="685" s="1"/>
  <c r="E135" i="685" s="1"/>
  <c r="E57" i="685"/>
  <c r="E60" i="685"/>
  <c r="E7" i="685"/>
  <c r="E55" i="685"/>
  <c r="E58" i="685"/>
  <c r="G20" i="693"/>
  <c r="I19" i="693" a="1"/>
  <c r="I19" i="693" s="1"/>
  <c r="I20" i="693" s="1"/>
  <c r="G16" i="679"/>
  <c r="I15" i="679" a="1"/>
  <c r="I15" i="679" s="1"/>
  <c r="I16" i="679" s="1"/>
  <c r="E19" i="659"/>
  <c r="H19" i="659"/>
  <c r="H20" i="659" s="1"/>
  <c r="H19" i="665"/>
  <c r="H20" i="665" s="1"/>
  <c r="E19" i="665"/>
  <c r="E19" i="671"/>
  <c r="H19" i="671"/>
  <c r="H20" i="671" s="1"/>
  <c r="E109" i="677"/>
  <c r="E114" i="677" s="1"/>
  <c r="E135" i="677" s="1"/>
  <c r="E56" i="677"/>
  <c r="E60" i="677"/>
  <c r="E57" i="677"/>
  <c r="E55" i="677"/>
  <c r="E7" i="677"/>
  <c r="E58" i="677"/>
  <c r="H14" i="685"/>
  <c r="E14" i="685"/>
  <c r="I19" i="683" a="1"/>
  <c r="I19" i="683" s="1"/>
  <c r="I20" i="683" s="1"/>
  <c r="G20" i="683"/>
  <c r="G20" i="531"/>
  <c r="I19" i="531" a="1"/>
  <c r="I19" i="531" s="1"/>
  <c r="I20" i="531" s="1"/>
  <c r="E17" i="674"/>
  <c r="E18" i="674"/>
  <c r="E14" i="674"/>
  <c r="E20" i="674"/>
  <c r="E19" i="674"/>
  <c r="G20" i="563"/>
  <c r="I19" i="563" a="1"/>
  <c r="I19" i="563" s="1"/>
  <c r="I20" i="563" s="1"/>
  <c r="E17" i="572"/>
  <c r="E14" i="572"/>
  <c r="E19" i="572"/>
  <c r="E18" i="572"/>
  <c r="E20" i="572"/>
  <c r="G16" i="545"/>
  <c r="I15" i="545" a="1"/>
  <c r="I15" i="545" s="1"/>
  <c r="I16" i="545" s="1"/>
  <c r="E17" i="590"/>
  <c r="E20" i="590"/>
  <c r="E14" i="590"/>
  <c r="E19" i="590"/>
  <c r="E18" i="590"/>
  <c r="G16" i="603"/>
  <c r="I15" i="603" a="1"/>
  <c r="I15" i="603" s="1"/>
  <c r="I16" i="603" s="1"/>
  <c r="G20" i="665"/>
  <c r="I19" i="665" a="1"/>
  <c r="I19" i="665" s="1"/>
  <c r="I20" i="665" s="1"/>
  <c r="G20" i="611"/>
  <c r="I19" i="611" a="1"/>
  <c r="I19" i="611" s="1"/>
  <c r="I20" i="611" s="1"/>
  <c r="I19" i="629" a="1"/>
  <c r="I19" i="629" s="1"/>
  <c r="I20" i="629" s="1"/>
  <c r="G20" i="629"/>
  <c r="H14" i="661"/>
  <c r="E14" i="661"/>
  <c r="E17" i="606"/>
  <c r="E14" i="606"/>
  <c r="E20" i="606"/>
  <c r="E18" i="606"/>
  <c r="E19" i="606"/>
  <c r="G16" i="621"/>
  <c r="I15" i="621" a="1"/>
  <c r="I15" i="621" s="1"/>
  <c r="I16" i="621" s="1"/>
  <c r="H14" i="643"/>
  <c r="E14" i="643"/>
  <c r="E16" i="643" s="1"/>
  <c r="I19" i="653" a="1"/>
  <c r="I19" i="653" s="1"/>
  <c r="I20" i="653" s="1"/>
  <c r="G20" i="653"/>
  <c r="I19" i="533" a="1"/>
  <c r="I19" i="533" s="1"/>
  <c r="I20" i="533" s="1"/>
  <c r="G20" i="533"/>
  <c r="E18" i="549"/>
  <c r="H18" i="549"/>
  <c r="E15" i="525"/>
  <c r="H15" i="525"/>
  <c r="H16" i="525" s="1"/>
  <c r="E15" i="539"/>
  <c r="H15" i="539"/>
  <c r="H16" i="539" s="1"/>
  <c r="H21" i="539" s="1"/>
  <c r="H30" i="539" s="1"/>
  <c r="E14" i="555"/>
  <c r="H14" i="555"/>
  <c r="G16" i="571"/>
  <c r="I15" i="571" a="1"/>
  <c r="I15" i="571" s="1"/>
  <c r="I16" i="571" s="1"/>
  <c r="I21" i="571" s="1"/>
  <c r="I30" i="571" s="1"/>
  <c r="E109" i="603"/>
  <c r="E114" i="603" s="1"/>
  <c r="E135" i="603" s="1"/>
  <c r="E58" i="603"/>
  <c r="E60" i="603"/>
  <c r="E57" i="603"/>
  <c r="E55" i="603"/>
  <c r="E7" i="603"/>
  <c r="E56" i="603"/>
  <c r="E15" i="629"/>
  <c r="H15" i="629"/>
  <c r="H16" i="629" s="1"/>
  <c r="E56" i="635"/>
  <c r="E109" i="635"/>
  <c r="E114" i="635" s="1"/>
  <c r="E135" i="635" s="1"/>
  <c r="E57" i="635"/>
  <c r="E60" i="635"/>
  <c r="E7" i="635"/>
  <c r="E55" i="635"/>
  <c r="E58" i="635"/>
  <c r="H19" i="667"/>
  <c r="H20" i="667" s="1"/>
  <c r="E19" i="667"/>
  <c r="E19" i="549"/>
  <c r="H19" i="549"/>
  <c r="H20" i="549" s="1"/>
  <c r="E14" i="584"/>
  <c r="E20" i="584"/>
  <c r="E19" i="584"/>
  <c r="E17" i="584"/>
  <c r="E18" i="584"/>
  <c r="E15" i="605"/>
  <c r="H15" i="605"/>
  <c r="H16" i="605" s="1"/>
  <c r="H21" i="605" s="1"/>
  <c r="H30" i="605" s="1"/>
  <c r="E19" i="658"/>
  <c r="E14" i="658"/>
  <c r="E18" i="658"/>
  <c r="E20" i="658"/>
  <c r="E17" i="658"/>
  <c r="H15" i="551"/>
  <c r="H16" i="551" s="1"/>
  <c r="E15" i="551"/>
  <c r="E14" i="568"/>
  <c r="E44" i="568"/>
  <c r="E52" i="568" s="1"/>
  <c r="E57" i="568" s="1"/>
  <c r="E18" i="568"/>
  <c r="E20" i="568"/>
  <c r="E19" i="568"/>
  <c r="E17" i="568"/>
  <c r="E19" i="577"/>
  <c r="H19" i="577"/>
  <c r="H20" i="577" s="1"/>
  <c r="E19" i="594"/>
  <c r="E18" i="594"/>
  <c r="E20" i="594"/>
  <c r="E14" i="594"/>
  <c r="E17" i="594"/>
  <c r="E44" i="594"/>
  <c r="E52" i="594" s="1"/>
  <c r="E57" i="594" s="1"/>
  <c r="G16" i="597"/>
  <c r="I15" i="597" a="1"/>
  <c r="I15" i="597" s="1"/>
  <c r="I16" i="597" s="1"/>
  <c r="E55" i="605"/>
  <c r="E7" i="605"/>
  <c r="E56" i="605"/>
  <c r="E109" i="605"/>
  <c r="E114" i="605" s="1"/>
  <c r="E135" i="605" s="1"/>
  <c r="E58" i="605"/>
  <c r="E60" i="605"/>
  <c r="E57" i="605"/>
  <c r="E109" i="621"/>
  <c r="E114" i="621" s="1"/>
  <c r="E135" i="621" s="1"/>
  <c r="E58" i="621"/>
  <c r="E60" i="621"/>
  <c r="E57" i="621"/>
  <c r="E55" i="621"/>
  <c r="E7" i="621"/>
  <c r="E56" i="621"/>
  <c r="H14" i="641"/>
  <c r="E14" i="641"/>
  <c r="E54" i="679"/>
  <c r="E15" i="545"/>
  <c r="H15" i="545"/>
  <c r="H16" i="545" s="1"/>
  <c r="H21" i="545" s="1"/>
  <c r="H30" i="545" s="1"/>
  <c r="H14" i="549"/>
  <c r="E14" i="549"/>
  <c r="H19" i="565"/>
  <c r="H20" i="565" s="1"/>
  <c r="E19" i="565"/>
  <c r="E15" i="575"/>
  <c r="H15" i="575"/>
  <c r="H16" i="575" s="1"/>
  <c r="H21" i="575" s="1"/>
  <c r="H30" i="575" s="1"/>
  <c r="E19" i="581"/>
  <c r="H19" i="581"/>
  <c r="H20" i="581" s="1"/>
  <c r="E55" i="585"/>
  <c r="E56" i="585"/>
  <c r="E109" i="585"/>
  <c r="E114" i="585" s="1"/>
  <c r="E135" i="585" s="1"/>
  <c r="E60" i="585"/>
  <c r="E57" i="585"/>
  <c r="E58" i="585"/>
  <c r="E7" i="585"/>
  <c r="H15" i="617"/>
  <c r="H16" i="617" s="1"/>
  <c r="E15" i="617"/>
  <c r="G20" i="639"/>
  <c r="I19" i="639" a="1"/>
  <c r="I19" i="639" s="1"/>
  <c r="I20" i="639" s="1"/>
  <c r="E19" i="613"/>
  <c r="H19" i="613"/>
  <c r="H20" i="613" s="1"/>
  <c r="E14" i="625"/>
  <c r="E16" i="625" s="1"/>
  <c r="H14" i="625"/>
  <c r="E15" i="649"/>
  <c r="H15" i="649"/>
  <c r="H16" i="649" s="1"/>
  <c r="I19" i="663" a="1"/>
  <c r="I19" i="663" s="1"/>
  <c r="I20" i="663" s="1"/>
  <c r="G20" i="663"/>
  <c r="H19" i="599"/>
  <c r="H20" i="599" s="1"/>
  <c r="E19" i="599"/>
  <c r="E18" i="611"/>
  <c r="E20" i="611" s="1"/>
  <c r="E14" i="621"/>
  <c r="H14" i="621"/>
  <c r="E56" i="649"/>
  <c r="E109" i="649"/>
  <c r="E114" i="649" s="1"/>
  <c r="E135" i="649" s="1"/>
  <c r="E57" i="649"/>
  <c r="E60" i="649"/>
  <c r="E7" i="649"/>
  <c r="E55" i="649"/>
  <c r="E58" i="649"/>
  <c r="I19" i="685" a="1"/>
  <c r="I19" i="685" s="1"/>
  <c r="I20" i="685" s="1"/>
  <c r="G20" i="685"/>
  <c r="H14" i="589"/>
  <c r="E14" i="589"/>
  <c r="E18" i="601"/>
  <c r="H18" i="601"/>
  <c r="E19" i="643"/>
  <c r="H19" i="643"/>
  <c r="H20" i="643" s="1"/>
  <c r="E15" i="645"/>
  <c r="H15" i="645"/>
  <c r="H16" i="645" s="1"/>
  <c r="H21" i="645" s="1"/>
  <c r="H30" i="645" s="1"/>
  <c r="G20" i="671"/>
  <c r="I19" i="671" a="1"/>
  <c r="I19" i="671" s="1"/>
  <c r="I20" i="671" s="1"/>
  <c r="E54" i="665"/>
  <c r="H14" i="687"/>
  <c r="E14" i="687"/>
  <c r="E18" i="689"/>
  <c r="H18" i="689"/>
  <c r="E15" i="695"/>
  <c r="H15" i="695"/>
  <c r="H16" i="695" s="1"/>
  <c r="E60" i="653"/>
  <c r="E7" i="653"/>
  <c r="E55" i="653"/>
  <c r="E58" i="653"/>
  <c r="E56" i="653"/>
  <c r="E109" i="653"/>
  <c r="E114" i="653" s="1"/>
  <c r="E135" i="653" s="1"/>
  <c r="E57" i="653"/>
  <c r="E19" i="657"/>
  <c r="H19" i="657"/>
  <c r="H20" i="657" s="1"/>
  <c r="H18" i="663"/>
  <c r="E18" i="663"/>
  <c r="G16" i="681"/>
  <c r="I15" i="681" a="1"/>
  <c r="I15" i="681" s="1"/>
  <c r="I16" i="681" s="1"/>
  <c r="E18" i="687"/>
  <c r="E20" i="687" s="1"/>
  <c r="G16" i="693"/>
  <c r="I15" i="693" a="1"/>
  <c r="I15" i="693" s="1"/>
  <c r="I16" i="693" s="1"/>
  <c r="E19" i="695"/>
  <c r="H19" i="695"/>
  <c r="H20" i="695" s="1"/>
  <c r="H14" i="677"/>
  <c r="E14" i="677"/>
  <c r="E16" i="677" s="1"/>
  <c r="G20" i="691"/>
  <c r="I19" i="691" a="1"/>
  <c r="I19" i="691" s="1"/>
  <c r="I20" i="691" s="1"/>
  <c r="E16" i="650"/>
  <c r="E17" i="650"/>
  <c r="E19" i="650"/>
  <c r="E18" i="650"/>
  <c r="E14" i="650"/>
  <c r="E20" i="650"/>
  <c r="E15" i="663"/>
  <c r="H15" i="663"/>
  <c r="H16" i="663" s="1"/>
  <c r="H21" i="663" s="1"/>
  <c r="H30" i="663" s="1"/>
  <c r="H19" i="675"/>
  <c r="H20" i="675" s="1"/>
  <c r="E19" i="675"/>
  <c r="E14" i="683"/>
  <c r="E16" i="683" s="1"/>
  <c r="E56" i="683"/>
  <c r="E109" i="683"/>
  <c r="E114" i="683" s="1"/>
  <c r="E135" i="683" s="1"/>
  <c r="E58" i="683"/>
  <c r="E60" i="683"/>
  <c r="E57" i="683"/>
  <c r="E55" i="683"/>
  <c r="E7" i="683"/>
  <c r="E53" i="683"/>
  <c r="E19" i="691"/>
  <c r="H19" i="691"/>
  <c r="H20" i="691" s="1"/>
  <c r="G20" i="681"/>
  <c r="I19" i="681" a="1"/>
  <c r="I19" i="681" s="1"/>
  <c r="I20" i="681" s="1"/>
  <c r="G20" i="545"/>
  <c r="I19" i="545" a="1"/>
  <c r="I19" i="545" s="1"/>
  <c r="I20" i="545" s="1"/>
  <c r="G16" i="593"/>
  <c r="I15" i="593" a="1"/>
  <c r="I15" i="593" s="1"/>
  <c r="I16" i="593" s="1"/>
  <c r="I21" i="593" s="1"/>
  <c r="I30" i="593" s="1"/>
  <c r="G16" i="527"/>
  <c r="I15" i="527" a="1"/>
  <c r="I15" i="527" s="1"/>
  <c r="I16" i="527" s="1"/>
  <c r="G20" i="549"/>
  <c r="I19" i="549" a="1"/>
  <c r="I19" i="549" s="1"/>
  <c r="I20" i="549" s="1"/>
  <c r="G16" i="587"/>
  <c r="I15" i="587" a="1"/>
  <c r="I15" i="587" s="1"/>
  <c r="I16" i="587" s="1"/>
  <c r="I21" i="587" s="1"/>
  <c r="I30" i="587" s="1"/>
  <c r="E17" i="602"/>
  <c r="E44" i="602"/>
  <c r="E52" i="602" s="1"/>
  <c r="E57" i="602" s="1"/>
  <c r="E19" i="602"/>
  <c r="E14" i="602"/>
  <c r="E20" i="602"/>
  <c r="E18" i="602"/>
  <c r="H14" i="627"/>
  <c r="E14" i="627"/>
  <c r="E16" i="627" s="1"/>
  <c r="E54" i="561"/>
  <c r="G16" i="591"/>
  <c r="I15" i="591" a="1"/>
  <c r="I15" i="591" s="1"/>
  <c r="I16" i="591" s="1"/>
  <c r="H14" i="527"/>
  <c r="E14" i="527"/>
  <c r="E16" i="634"/>
  <c r="E21" i="634" s="1"/>
  <c r="H18" i="653"/>
  <c r="G20" i="625"/>
  <c r="I19" i="625" a="1"/>
  <c r="I19" i="625" s="1"/>
  <c r="I20" i="625" s="1"/>
  <c r="G20" i="621"/>
  <c r="I19" i="621" a="1"/>
  <c r="I19" i="621" s="1"/>
  <c r="I20" i="621" s="1"/>
  <c r="E16" i="672"/>
  <c r="I19" i="643" a="1"/>
  <c r="I19" i="643" s="1"/>
  <c r="I20" i="643" s="1"/>
  <c r="G20" i="643"/>
  <c r="I19" i="675" a="1"/>
  <c r="I19" i="675" s="1"/>
  <c r="I20" i="675" s="1"/>
  <c r="G20" i="675"/>
  <c r="E54" i="599"/>
  <c r="E54" i="639"/>
  <c r="I15" i="531" a="1"/>
  <c r="I15" i="531" s="1"/>
  <c r="I16" i="531" s="1"/>
  <c r="I21" i="531" s="1"/>
  <c r="I30" i="531" s="1"/>
  <c r="G16" i="531"/>
  <c r="E14" i="544"/>
  <c r="E19" i="544"/>
  <c r="E17" i="544"/>
  <c r="E20" i="544"/>
  <c r="E18" i="544"/>
  <c r="G16" i="523"/>
  <c r="I15" i="523" a="1"/>
  <c r="I15" i="523" s="1"/>
  <c r="I16" i="523" s="1"/>
  <c r="E18" i="539"/>
  <c r="E20" i="539" s="1"/>
  <c r="H18" i="539"/>
  <c r="H14" i="541"/>
  <c r="E14" i="541"/>
  <c r="H14" i="571"/>
  <c r="E14" i="571"/>
  <c r="H19" i="523"/>
  <c r="H20" i="523" s="1"/>
  <c r="I19" i="523" a="1"/>
  <c r="I19" i="523" s="1"/>
  <c r="I20" i="523" s="1"/>
  <c r="G20" i="523"/>
  <c r="H18" i="531"/>
  <c r="E18" i="531"/>
  <c r="E20" i="531" s="1"/>
  <c r="E15" i="543"/>
  <c r="H15" i="543"/>
  <c r="H16" i="543" s="1"/>
  <c r="E19" i="543"/>
  <c r="H19" i="543"/>
  <c r="H20" i="543" s="1"/>
  <c r="E14" i="551"/>
  <c r="H14" i="551"/>
  <c r="E14" i="577"/>
  <c r="E60" i="577"/>
  <c r="E7" i="577"/>
  <c r="E55" i="577"/>
  <c r="E58" i="577"/>
  <c r="E56" i="577"/>
  <c r="E109" i="577"/>
  <c r="E114" i="577" s="1"/>
  <c r="E135" i="577" s="1"/>
  <c r="E57" i="577"/>
  <c r="E19" i="523"/>
  <c r="C21" i="523"/>
  <c r="E59" i="523" s="1"/>
  <c r="E55" i="525"/>
  <c r="E7" i="525"/>
  <c r="E109" i="525"/>
  <c r="E114" i="525" s="1"/>
  <c r="E135" i="525" s="1"/>
  <c r="E56" i="525"/>
  <c r="E58" i="525"/>
  <c r="E60" i="525"/>
  <c r="E57" i="525"/>
  <c r="H15" i="531"/>
  <c r="H16" i="531" s="1"/>
  <c r="H21" i="531" s="1"/>
  <c r="H30" i="531" s="1"/>
  <c r="E15" i="531"/>
  <c r="E54" i="533"/>
  <c r="H15" i="549"/>
  <c r="H16" i="549" s="1"/>
  <c r="H21" i="549" s="1"/>
  <c r="H30" i="549" s="1"/>
  <c r="E15" i="549"/>
  <c r="E54" i="557"/>
  <c r="E18" i="595"/>
  <c r="H18" i="595"/>
  <c r="E19" i="601"/>
  <c r="H19" i="601"/>
  <c r="H20" i="601" s="1"/>
  <c r="G16" i="607"/>
  <c r="I15" i="607" a="1"/>
  <c r="I15" i="607" s="1"/>
  <c r="I16" i="607" s="1"/>
  <c r="I21" i="607" s="1"/>
  <c r="I30" i="607" s="1"/>
  <c r="E18" i="617"/>
  <c r="H18" i="617"/>
  <c r="E54" i="641"/>
  <c r="G20" i="657"/>
  <c r="I19" i="657" a="1"/>
  <c r="I19" i="657" s="1"/>
  <c r="I20" i="657" s="1"/>
  <c r="H18" i="545"/>
  <c r="E18" i="545"/>
  <c r="E14" i="564"/>
  <c r="E44" i="564"/>
  <c r="E52" i="564" s="1"/>
  <c r="E57" i="564" s="1"/>
  <c r="E19" i="564"/>
  <c r="E20" i="564"/>
  <c r="E18" i="564"/>
  <c r="E17" i="564"/>
  <c r="E14" i="565"/>
  <c r="H14" i="565"/>
  <c r="E19" i="574"/>
  <c r="E18" i="574"/>
  <c r="E14" i="574"/>
  <c r="E17" i="574"/>
  <c r="E20" i="574"/>
  <c r="E14" i="576"/>
  <c r="E17" i="576"/>
  <c r="E20" i="576"/>
  <c r="E19" i="576"/>
  <c r="E18" i="576"/>
  <c r="E15" i="581"/>
  <c r="H15" i="581"/>
  <c r="H16" i="581" s="1"/>
  <c r="E19" i="586"/>
  <c r="E18" i="586"/>
  <c r="E14" i="586"/>
  <c r="E17" i="586"/>
  <c r="E20" i="586"/>
  <c r="E15" i="587"/>
  <c r="H15" i="587"/>
  <c r="H16" i="587" s="1"/>
  <c r="H21" i="587" s="1"/>
  <c r="H30" i="587" s="1"/>
  <c r="E14" i="595"/>
  <c r="H14" i="595"/>
  <c r="E55" i="599"/>
  <c r="E7" i="599"/>
  <c r="E56" i="599"/>
  <c r="E109" i="599"/>
  <c r="E114" i="599" s="1"/>
  <c r="E135" i="599" s="1"/>
  <c r="E57" i="599"/>
  <c r="E60" i="599"/>
  <c r="E58" i="599"/>
  <c r="H14" i="639"/>
  <c r="E14" i="639"/>
  <c r="E16" i="639" s="1"/>
  <c r="E15" i="653"/>
  <c r="H15" i="653"/>
  <c r="H16" i="653" s="1"/>
  <c r="H21" i="653" s="1"/>
  <c r="H30" i="653" s="1"/>
  <c r="H14" i="663"/>
  <c r="E14" i="663"/>
  <c r="E15" i="557"/>
  <c r="H15" i="557"/>
  <c r="H16" i="557" s="1"/>
  <c r="E19" i="559"/>
  <c r="H19" i="559"/>
  <c r="H20" i="559" s="1"/>
  <c r="C21" i="575"/>
  <c r="E59" i="575" s="1"/>
  <c r="E55" i="579"/>
  <c r="E58" i="579"/>
  <c r="E56" i="579"/>
  <c r="E109" i="579"/>
  <c r="E114" i="579" s="1"/>
  <c r="E135" i="579" s="1"/>
  <c r="E57" i="579"/>
  <c r="E60" i="579"/>
  <c r="E7" i="579"/>
  <c r="E60" i="581"/>
  <c r="E7" i="581"/>
  <c r="E55" i="581"/>
  <c r="E58" i="581"/>
  <c r="E56" i="581"/>
  <c r="E109" i="581"/>
  <c r="E114" i="581" s="1"/>
  <c r="E135" i="581" s="1"/>
  <c r="E57" i="581"/>
  <c r="G20" i="583"/>
  <c r="I19" i="583" a="1"/>
  <c r="I19" i="583" s="1"/>
  <c r="I20" i="583" s="1"/>
  <c r="E18" i="599"/>
  <c r="H18" i="599"/>
  <c r="H19" i="603"/>
  <c r="H20" i="603" s="1"/>
  <c r="E19" i="603"/>
  <c r="E55" i="547"/>
  <c r="E7" i="547"/>
  <c r="E56" i="547"/>
  <c r="E109" i="547"/>
  <c r="E114" i="547" s="1"/>
  <c r="E135" i="547" s="1"/>
  <c r="E58" i="547"/>
  <c r="E60" i="547"/>
  <c r="E57" i="547"/>
  <c r="E54" i="551"/>
  <c r="H15" i="555"/>
  <c r="H16" i="555" s="1"/>
  <c r="E15" i="555"/>
  <c r="E60" i="557"/>
  <c r="E7" i="557"/>
  <c r="E55" i="557"/>
  <c r="E58" i="557"/>
  <c r="E57" i="557"/>
  <c r="E109" i="557"/>
  <c r="E114" i="557" s="1"/>
  <c r="E135" i="557" s="1"/>
  <c r="E56" i="557"/>
  <c r="E18" i="559"/>
  <c r="H18" i="559"/>
  <c r="E18" i="561"/>
  <c r="H18" i="561"/>
  <c r="E18" i="567"/>
  <c r="H18" i="567"/>
  <c r="E18" i="569"/>
  <c r="E20" i="569" s="1"/>
  <c r="H18" i="569"/>
  <c r="E18" i="571"/>
  <c r="E20" i="571" s="1"/>
  <c r="H18" i="571"/>
  <c r="H18" i="583"/>
  <c r="E18" i="583"/>
  <c r="E15" i="589"/>
  <c r="H15" i="589"/>
  <c r="H16" i="589" s="1"/>
  <c r="H21" i="589" s="1"/>
  <c r="H30" i="589" s="1"/>
  <c r="E54" i="593"/>
  <c r="E60" i="609"/>
  <c r="E7" i="609"/>
  <c r="E55" i="609"/>
  <c r="E58" i="609"/>
  <c r="E56" i="609"/>
  <c r="E109" i="609"/>
  <c r="E114" i="609" s="1"/>
  <c r="E135" i="609" s="1"/>
  <c r="E57" i="609"/>
  <c r="E15" i="615"/>
  <c r="H15" i="615"/>
  <c r="H16" i="615" s="1"/>
  <c r="E18" i="625"/>
  <c r="H18" i="625"/>
  <c r="E15" i="657"/>
  <c r="H15" i="657"/>
  <c r="H16" i="657" s="1"/>
  <c r="E19" i="609"/>
  <c r="H19" i="609"/>
  <c r="H20" i="609" s="1"/>
  <c r="E19" i="615"/>
  <c r="H19" i="615"/>
  <c r="H20" i="615" s="1"/>
  <c r="E109" i="617"/>
  <c r="E114" i="617" s="1"/>
  <c r="E135" i="617" s="1"/>
  <c r="E57" i="617"/>
  <c r="E60" i="617"/>
  <c r="E7" i="617"/>
  <c r="E55" i="617"/>
  <c r="E58" i="617"/>
  <c r="E56" i="617"/>
  <c r="G16" i="623"/>
  <c r="I15" i="623" a="1"/>
  <c r="I15" i="623" s="1"/>
  <c r="I16" i="623" s="1"/>
  <c r="I21" i="623" s="1"/>
  <c r="I30" i="623" s="1"/>
  <c r="G16" i="625"/>
  <c r="I15" i="625" a="1"/>
  <c r="I15" i="625" s="1"/>
  <c r="I16" i="625" s="1"/>
  <c r="E54" i="627"/>
  <c r="E109" i="629"/>
  <c r="E114" i="629" s="1"/>
  <c r="E135" i="629" s="1"/>
  <c r="E57" i="629"/>
  <c r="E60" i="629"/>
  <c r="E7" i="629"/>
  <c r="E55" i="629"/>
  <c r="E58" i="629"/>
  <c r="E56" i="629"/>
  <c r="E19" i="631"/>
  <c r="H19" i="631"/>
  <c r="H20" i="631" s="1"/>
  <c r="E15" i="633"/>
  <c r="H15" i="633"/>
  <c r="H16" i="633" s="1"/>
  <c r="E19" i="635"/>
  <c r="H19" i="635"/>
  <c r="H20" i="635" s="1"/>
  <c r="E55" i="643"/>
  <c r="E58" i="643"/>
  <c r="E56" i="643"/>
  <c r="E109" i="643"/>
  <c r="E114" i="643" s="1"/>
  <c r="E135" i="643" s="1"/>
  <c r="E57" i="643"/>
  <c r="E60" i="643"/>
  <c r="E7" i="643"/>
  <c r="G16" i="647"/>
  <c r="I15" i="647" a="1"/>
  <c r="I15" i="647" s="1"/>
  <c r="I16" i="647" s="1"/>
  <c r="I21" i="647" s="1"/>
  <c r="I30" i="647" s="1"/>
  <c r="E19" i="660"/>
  <c r="E14" i="660"/>
  <c r="E20" i="660"/>
  <c r="E18" i="660"/>
  <c r="E17" i="660"/>
  <c r="E44" i="660"/>
  <c r="E52" i="660" s="1"/>
  <c r="E57" i="660" s="1"/>
  <c r="E18" i="662"/>
  <c r="E14" i="662"/>
  <c r="E19" i="662"/>
  <c r="E17" i="662"/>
  <c r="E20" i="662"/>
  <c r="E18" i="671"/>
  <c r="E20" i="671" s="1"/>
  <c r="H18" i="671"/>
  <c r="I19" i="669" a="1"/>
  <c r="I19" i="669" s="1"/>
  <c r="I20" i="669" s="1"/>
  <c r="G20" i="669"/>
  <c r="C21" i="687"/>
  <c r="E59" i="687" s="1"/>
  <c r="E14" i="597"/>
  <c r="E16" i="597" s="1"/>
  <c r="H14" i="597"/>
  <c r="E18" i="604"/>
  <c r="E19" i="604"/>
  <c r="E14" i="604"/>
  <c r="E17" i="604"/>
  <c r="E20" i="604"/>
  <c r="H18" i="613"/>
  <c r="E18" i="613"/>
  <c r="E55" i="623"/>
  <c r="E58" i="623"/>
  <c r="E56" i="623"/>
  <c r="E109" i="623"/>
  <c r="E114" i="623" s="1"/>
  <c r="E135" i="623" s="1"/>
  <c r="E57" i="623"/>
  <c r="E60" i="623"/>
  <c r="E7" i="623"/>
  <c r="H19" i="627"/>
  <c r="H20" i="627" s="1"/>
  <c r="E19" i="627"/>
  <c r="E18" i="629"/>
  <c r="H18" i="629"/>
  <c r="E14" i="659"/>
  <c r="E16" i="659" s="1"/>
  <c r="H14" i="659"/>
  <c r="G16" i="669"/>
  <c r="I15" i="669" a="1"/>
  <c r="I15" i="669" s="1"/>
  <c r="I16" i="669" s="1"/>
  <c r="E15" i="671"/>
  <c r="H15" i="671"/>
  <c r="H16" i="671" s="1"/>
  <c r="H21" i="671" s="1"/>
  <c r="H30" i="671" s="1"/>
  <c r="E54" i="691"/>
  <c r="E109" i="593"/>
  <c r="E114" i="593" s="1"/>
  <c r="E135" i="593" s="1"/>
  <c r="E58" i="593"/>
  <c r="E60" i="593"/>
  <c r="E57" i="593"/>
  <c r="E55" i="593"/>
  <c r="E7" i="593"/>
  <c r="E56" i="593"/>
  <c r="E54" i="597"/>
  <c r="E14" i="607"/>
  <c r="H14" i="607"/>
  <c r="H15" i="609"/>
  <c r="H16" i="609" s="1"/>
  <c r="E15" i="609"/>
  <c r="E19" i="618"/>
  <c r="E18" i="618"/>
  <c r="E14" i="618"/>
  <c r="E17" i="618"/>
  <c r="E20" i="618"/>
  <c r="E57" i="619"/>
  <c r="E109" i="619"/>
  <c r="E114" i="619" s="1"/>
  <c r="E135" i="619" s="1"/>
  <c r="E56" i="619"/>
  <c r="E60" i="619"/>
  <c r="E58" i="619"/>
  <c r="E55" i="619"/>
  <c r="E7" i="619"/>
  <c r="H19" i="625"/>
  <c r="H20" i="625" s="1"/>
  <c r="E19" i="625"/>
  <c r="H19" i="633"/>
  <c r="H20" i="633" s="1"/>
  <c r="E19" i="633"/>
  <c r="I15" i="637" a="1"/>
  <c r="I15" i="637" s="1"/>
  <c r="I16" i="637" s="1"/>
  <c r="I21" i="637" s="1"/>
  <c r="I30" i="637" s="1"/>
  <c r="G16" i="637"/>
  <c r="E60" i="639"/>
  <c r="E7" i="639"/>
  <c r="E55" i="639"/>
  <c r="E58" i="639"/>
  <c r="E56" i="639"/>
  <c r="E109" i="639"/>
  <c r="E114" i="639" s="1"/>
  <c r="E135" i="639" s="1"/>
  <c r="E57" i="639"/>
  <c r="H15" i="641"/>
  <c r="H16" i="641" s="1"/>
  <c r="H21" i="641" s="1"/>
  <c r="H30" i="641" s="1"/>
  <c r="E15" i="641"/>
  <c r="E54" i="647"/>
  <c r="I15" i="657" a="1"/>
  <c r="I15" i="657" s="1"/>
  <c r="I16" i="657" s="1"/>
  <c r="G16" i="657"/>
  <c r="G16" i="665"/>
  <c r="I15" i="665" a="1"/>
  <c r="I15" i="665" s="1"/>
  <c r="I16" i="665" s="1"/>
  <c r="I21" i="665" s="1"/>
  <c r="I30" i="665" s="1"/>
  <c r="E54" i="669"/>
  <c r="E19" i="673"/>
  <c r="H19" i="673"/>
  <c r="H20" i="673" s="1"/>
  <c r="H15" i="679"/>
  <c r="H16" i="679" s="1"/>
  <c r="H21" i="679" s="1"/>
  <c r="H30" i="679" s="1"/>
  <c r="E15" i="679"/>
  <c r="E58" i="693"/>
  <c r="E109" i="693"/>
  <c r="E114" i="693" s="1"/>
  <c r="E135" i="693" s="1"/>
  <c r="E56" i="693"/>
  <c r="E60" i="693"/>
  <c r="E57" i="693"/>
  <c r="E55" i="693"/>
  <c r="E7" i="693"/>
  <c r="H14" i="673"/>
  <c r="E14" i="673"/>
  <c r="E54" i="677"/>
  <c r="E19" i="684"/>
  <c r="E44" i="684"/>
  <c r="E52" i="684" s="1"/>
  <c r="E57" i="684" s="1"/>
  <c r="E17" i="684"/>
  <c r="E14" i="684"/>
  <c r="E20" i="684"/>
  <c r="E18" i="684"/>
  <c r="E18" i="691"/>
  <c r="G20" i="677"/>
  <c r="I19" i="677" a="1"/>
  <c r="I19" i="677" s="1"/>
  <c r="I20" i="677" s="1"/>
  <c r="H14" i="691"/>
  <c r="E14" i="691"/>
  <c r="E16" i="691" s="1"/>
  <c r="E57" i="659"/>
  <c r="E109" i="659"/>
  <c r="E114" i="659" s="1"/>
  <c r="E135" i="659" s="1"/>
  <c r="E7" i="659"/>
  <c r="E60" i="659"/>
  <c r="E56" i="659"/>
  <c r="E55" i="659"/>
  <c r="E58" i="659"/>
  <c r="H15" i="665"/>
  <c r="H16" i="665" s="1"/>
  <c r="H21" i="665" s="1"/>
  <c r="H30" i="665" s="1"/>
  <c r="E15" i="665"/>
  <c r="E15" i="667"/>
  <c r="H15" i="667"/>
  <c r="H16" i="667" s="1"/>
  <c r="E18" i="669"/>
  <c r="H18" i="669"/>
  <c r="E109" i="671"/>
  <c r="E114" i="671" s="1"/>
  <c r="E135" i="671" s="1"/>
  <c r="E60" i="671"/>
  <c r="E7" i="671"/>
  <c r="E55" i="671"/>
  <c r="E58" i="671"/>
  <c r="E56" i="671"/>
  <c r="E57" i="671"/>
  <c r="E18" i="685"/>
  <c r="E20" i="685" s="1"/>
  <c r="H18" i="685"/>
  <c r="E54" i="689"/>
  <c r="E54" i="645"/>
  <c r="H14" i="651"/>
  <c r="E14" i="651"/>
  <c r="E109" i="655"/>
  <c r="E114" i="655" s="1"/>
  <c r="E135" i="655" s="1"/>
  <c r="E58" i="655"/>
  <c r="E60" i="655"/>
  <c r="E56" i="655"/>
  <c r="E55" i="655"/>
  <c r="E57" i="655"/>
  <c r="E7" i="655"/>
  <c r="G16" i="659"/>
  <c r="I15" i="659" a="1"/>
  <c r="I15" i="659" s="1"/>
  <c r="I16" i="659" s="1"/>
  <c r="E18" i="659"/>
  <c r="H18" i="659"/>
  <c r="E54" i="663"/>
  <c r="H14" i="667"/>
  <c r="E14" i="667"/>
  <c r="E14" i="669"/>
  <c r="H14" i="669"/>
  <c r="G16" i="671"/>
  <c r="I15" i="671" a="1"/>
  <c r="I15" i="671" s="1"/>
  <c r="I16" i="671" s="1"/>
  <c r="C21" i="675"/>
  <c r="E59" i="675" s="1"/>
  <c r="E19" i="677"/>
  <c r="H19" i="677"/>
  <c r="H20" i="677" s="1"/>
  <c r="E54" i="611"/>
  <c r="E55" i="695"/>
  <c r="E58" i="695"/>
  <c r="E56" i="695"/>
  <c r="E109" i="695"/>
  <c r="E114" i="695" s="1"/>
  <c r="E135" i="695" s="1"/>
  <c r="E57" i="695"/>
  <c r="E60" i="695"/>
  <c r="E7" i="695"/>
  <c r="H18" i="675"/>
  <c r="E17" i="694"/>
  <c r="E18" i="694"/>
  <c r="E19" i="694"/>
  <c r="E20" i="694"/>
  <c r="E14" i="694"/>
  <c r="E44" i="694"/>
  <c r="E52" i="694" s="1"/>
  <c r="E57" i="694" s="1"/>
  <c r="G16" i="691"/>
  <c r="I15" i="691" a="1"/>
  <c r="I15" i="691" s="1"/>
  <c r="I16" i="691" s="1"/>
  <c r="G16" i="687"/>
  <c r="I15" i="687" a="1"/>
  <c r="I15" i="687" s="1"/>
  <c r="I16" i="687" s="1"/>
  <c r="I21" i="687" s="1"/>
  <c r="I30" i="687" s="1"/>
  <c r="E54" i="531"/>
  <c r="G20" i="567"/>
  <c r="I19" i="567" a="1"/>
  <c r="I19" i="567" s="1"/>
  <c r="I20" i="567" s="1"/>
  <c r="E16" i="576"/>
  <c r="H18" i="615"/>
  <c r="E18" i="615"/>
  <c r="E20" i="615" s="1"/>
  <c r="C21" i="525"/>
  <c r="E59" i="525" s="1"/>
  <c r="E17" i="535"/>
  <c r="E20" i="535"/>
  <c r="E18" i="535"/>
  <c r="E14" i="535"/>
  <c r="E44" i="535"/>
  <c r="E52" i="535" s="1"/>
  <c r="E57" i="535" s="1"/>
  <c r="E19" i="535"/>
  <c r="H18" i="553"/>
  <c r="E17" i="600"/>
  <c r="E14" i="600"/>
  <c r="E18" i="600"/>
  <c r="E20" i="600"/>
  <c r="E19" i="600"/>
  <c r="H14" i="529"/>
  <c r="E14" i="529"/>
  <c r="E16" i="530"/>
  <c r="C21" i="549"/>
  <c r="E59" i="549" s="1"/>
  <c r="E17" i="526"/>
  <c r="E18" i="526"/>
  <c r="E19" i="526"/>
  <c r="E20" i="526"/>
  <c r="E14" i="526"/>
  <c r="H18" i="529"/>
  <c r="G20" i="536"/>
  <c r="I19" i="536" a="1"/>
  <c r="I19" i="536" s="1"/>
  <c r="I20" i="536" s="1"/>
  <c r="H14" i="563"/>
  <c r="E14" i="563"/>
  <c r="C21" i="569"/>
  <c r="E59" i="569" s="1"/>
  <c r="G20" i="581"/>
  <c r="I19" i="581" a="1"/>
  <c r="I19" i="581" s="1"/>
  <c r="I20" i="581" s="1"/>
  <c r="E19" i="583"/>
  <c r="H19" i="583"/>
  <c r="H20" i="583" s="1"/>
  <c r="H14" i="593"/>
  <c r="E14" i="593"/>
  <c r="E17" i="596"/>
  <c r="E20" i="596"/>
  <c r="E19" i="596"/>
  <c r="E18" i="596"/>
  <c r="E14" i="596"/>
  <c r="G20" i="603"/>
  <c r="I19" i="603" a="1"/>
  <c r="I19" i="603" s="1"/>
  <c r="I20" i="603" s="1"/>
  <c r="C21" i="609"/>
  <c r="E59" i="609" s="1"/>
  <c r="G16" i="641"/>
  <c r="I15" i="641" a="1"/>
  <c r="I15" i="641" s="1"/>
  <c r="I16" i="641" s="1"/>
  <c r="I21" i="641" s="1"/>
  <c r="I30" i="641" s="1"/>
  <c r="C21" i="631"/>
  <c r="E59" i="631" s="1"/>
  <c r="C21" i="541"/>
  <c r="E59" i="541" s="1"/>
  <c r="I19" i="557" a="1"/>
  <c r="I19" i="557" s="1"/>
  <c r="I20" i="557" s="1"/>
  <c r="G20" i="557"/>
  <c r="C21" i="559"/>
  <c r="E59" i="559" s="1"/>
  <c r="C21" i="563"/>
  <c r="E59" i="563" s="1"/>
  <c r="C21" i="567"/>
  <c r="E59" i="567" s="1"/>
  <c r="G20" i="591"/>
  <c r="I19" i="591" a="1"/>
  <c r="I19" i="591" s="1"/>
  <c r="I20" i="591" s="1"/>
  <c r="G20" i="613"/>
  <c r="I19" i="613" a="1"/>
  <c r="I19" i="613" s="1"/>
  <c r="I20" i="613" s="1"/>
  <c r="H18" i="661"/>
  <c r="C21" i="605"/>
  <c r="E59" i="605" s="1"/>
  <c r="C21" i="607"/>
  <c r="E59" i="607" s="1"/>
  <c r="G20" i="615"/>
  <c r="I19" i="615" a="1"/>
  <c r="I19" i="615" s="1"/>
  <c r="I20" i="615" s="1"/>
  <c r="G16" i="631"/>
  <c r="I15" i="631" a="1"/>
  <c r="I15" i="631" s="1"/>
  <c r="I16" i="631" s="1"/>
  <c r="I21" i="631" s="1"/>
  <c r="I30" i="631" s="1"/>
  <c r="C21" i="633"/>
  <c r="E59" i="633" s="1"/>
  <c r="E17" i="638"/>
  <c r="E20" i="638"/>
  <c r="E19" i="638"/>
  <c r="E18" i="638"/>
  <c r="E14" i="638"/>
  <c r="C21" i="615"/>
  <c r="E59" i="615" s="1"/>
  <c r="C21" i="617"/>
  <c r="E59" i="617" s="1"/>
  <c r="C21" i="621"/>
  <c r="E59" i="621" s="1"/>
  <c r="C21" i="635"/>
  <c r="E59" i="635" s="1"/>
  <c r="C21" i="655"/>
  <c r="E59" i="655" s="1"/>
  <c r="E54" i="605"/>
  <c r="E17" i="612"/>
  <c r="E18" i="612"/>
  <c r="E20" i="612"/>
  <c r="E19" i="612"/>
  <c r="E14" i="612"/>
  <c r="G20" i="617"/>
  <c r="I19" i="617" a="1"/>
  <c r="I19" i="617" s="1"/>
  <c r="I20" i="617" s="1"/>
  <c r="E17" i="630"/>
  <c r="E20" i="630"/>
  <c r="E14" i="630"/>
  <c r="E19" i="630"/>
  <c r="E18" i="630"/>
  <c r="E54" i="633"/>
  <c r="C21" i="657"/>
  <c r="E59" i="657" s="1"/>
  <c r="C21" i="667"/>
  <c r="E59" i="667" s="1"/>
  <c r="G16" i="643"/>
  <c r="I15" i="643" a="1"/>
  <c r="I15" i="643" s="1"/>
  <c r="I16" i="643" s="1"/>
  <c r="C21" i="645"/>
  <c r="E59" i="645" s="1"/>
  <c r="G16" i="655"/>
  <c r="I15" i="655" a="1"/>
  <c r="I15" i="655" s="1"/>
  <c r="I16" i="655" s="1"/>
  <c r="G16" i="677"/>
  <c r="I15" i="677" a="1"/>
  <c r="I15" i="677" s="1"/>
  <c r="I16" i="677" s="1"/>
  <c r="H14" i="647"/>
  <c r="E14" i="647"/>
  <c r="E16" i="654"/>
  <c r="C21" i="663"/>
  <c r="E59" i="663" s="1"/>
  <c r="E17" i="670"/>
  <c r="E20" i="670"/>
  <c r="E14" i="670"/>
  <c r="E19" i="670"/>
  <c r="E18" i="670"/>
  <c r="E44" i="670"/>
  <c r="E52" i="670" s="1"/>
  <c r="E57" i="670" s="1"/>
  <c r="I19" i="679" a="1"/>
  <c r="I19" i="679" s="1"/>
  <c r="I20" i="679" s="1"/>
  <c r="G20" i="679"/>
  <c r="E17" i="640"/>
  <c r="E18" i="640"/>
  <c r="E14" i="640"/>
  <c r="E19" i="640"/>
  <c r="E20" i="640"/>
  <c r="H18" i="643"/>
  <c r="H14" i="653"/>
  <c r="E14" i="653"/>
  <c r="E17" i="668"/>
  <c r="E18" i="668"/>
  <c r="E14" i="668"/>
  <c r="E19" i="668"/>
  <c r="E20" i="668"/>
  <c r="E16" i="692"/>
  <c r="I19" i="695" a="1"/>
  <c r="I19" i="695" s="1"/>
  <c r="I20" i="695" s="1"/>
  <c r="G20" i="695"/>
  <c r="E17" i="666"/>
  <c r="E19" i="666"/>
  <c r="E20" i="666"/>
  <c r="E18" i="666"/>
  <c r="E14" i="666"/>
  <c r="E17" i="690"/>
  <c r="E44" i="690"/>
  <c r="E52" i="690" s="1"/>
  <c r="E57" i="690" s="1"/>
  <c r="E19" i="690"/>
  <c r="E14" i="690"/>
  <c r="E18" i="690"/>
  <c r="E20" i="690"/>
  <c r="E18" i="523"/>
  <c r="H18" i="523"/>
  <c r="E18" i="557"/>
  <c r="E20" i="557" s="1"/>
  <c r="H18" i="557"/>
  <c r="E15" i="533"/>
  <c r="H15" i="533"/>
  <c r="H16" i="533" s="1"/>
  <c r="E14" i="569"/>
  <c r="E16" i="569" s="1"/>
  <c r="H14" i="569"/>
  <c r="E14" i="539"/>
  <c r="H14" i="539"/>
  <c r="E19" i="551"/>
  <c r="H19" i="551"/>
  <c r="H20" i="551" s="1"/>
  <c r="E20" i="530"/>
  <c r="E19" i="530"/>
  <c r="E17" i="530"/>
  <c r="E18" i="530"/>
  <c r="E14" i="530"/>
  <c r="H18" i="536"/>
  <c r="E18" i="536"/>
  <c r="E20" i="536" s="1"/>
  <c r="E56" i="553"/>
  <c r="E109" i="553"/>
  <c r="E114" i="553" s="1"/>
  <c r="E135" i="553" s="1"/>
  <c r="E57" i="553"/>
  <c r="E60" i="553"/>
  <c r="E7" i="553"/>
  <c r="E55" i="553"/>
  <c r="E58" i="553"/>
  <c r="E18" i="635"/>
  <c r="E20" i="635" s="1"/>
  <c r="H18" i="635"/>
  <c r="H18" i="673"/>
  <c r="E18" i="673"/>
  <c r="E18" i="547"/>
  <c r="H18" i="547"/>
  <c r="H14" i="557"/>
  <c r="E14" i="557"/>
  <c r="E15" i="579"/>
  <c r="H15" i="579"/>
  <c r="H16" i="579" s="1"/>
  <c r="H21" i="579" s="1"/>
  <c r="H30" i="579" s="1"/>
  <c r="E14" i="598"/>
  <c r="E18" i="598"/>
  <c r="E20" i="598"/>
  <c r="E17" i="598"/>
  <c r="E19" i="598"/>
  <c r="E19" i="619"/>
  <c r="H19" i="619"/>
  <c r="H20" i="619" s="1"/>
  <c r="E15" i="571"/>
  <c r="H15" i="571"/>
  <c r="H16" i="571" s="1"/>
  <c r="H21" i="571" s="1"/>
  <c r="H30" i="571" s="1"/>
  <c r="E97" i="571" s="1"/>
  <c r="E98" i="571" s="1"/>
  <c r="E19" i="578"/>
  <c r="E14" i="578"/>
  <c r="E18" i="578"/>
  <c r="E17" i="578"/>
  <c r="E20" i="578"/>
  <c r="E55" i="569"/>
  <c r="E58" i="569"/>
  <c r="E56" i="569"/>
  <c r="E109" i="569"/>
  <c r="E114" i="569" s="1"/>
  <c r="E135" i="569" s="1"/>
  <c r="E57" i="569"/>
  <c r="E60" i="569"/>
  <c r="E7" i="569"/>
  <c r="E18" i="579"/>
  <c r="E20" i="579" s="1"/>
  <c r="H18" i="579"/>
  <c r="E109" i="587"/>
  <c r="E114" i="587" s="1"/>
  <c r="E135" i="587" s="1"/>
  <c r="E57" i="587"/>
  <c r="E60" i="587"/>
  <c r="E7" i="587"/>
  <c r="E55" i="587"/>
  <c r="E58" i="587"/>
  <c r="E56" i="587"/>
  <c r="E55" i="597"/>
  <c r="E7" i="597"/>
  <c r="E56" i="597"/>
  <c r="E109" i="597"/>
  <c r="E114" i="597" s="1"/>
  <c r="E135" i="597" s="1"/>
  <c r="E57" i="597"/>
  <c r="E60" i="597"/>
  <c r="E58" i="597"/>
  <c r="G16" i="611"/>
  <c r="I15" i="611" a="1"/>
  <c r="I15" i="611" s="1"/>
  <c r="I16" i="611" s="1"/>
  <c r="E15" i="631"/>
  <c r="H15" i="631"/>
  <c r="H16" i="631" s="1"/>
  <c r="H21" i="631" s="1"/>
  <c r="H30" i="631" s="1"/>
  <c r="E19" i="614"/>
  <c r="E14" i="614"/>
  <c r="E20" i="614"/>
  <c r="E18" i="614"/>
  <c r="E17" i="614"/>
  <c r="E14" i="619"/>
  <c r="E16" i="619" s="1"/>
  <c r="H14" i="619"/>
  <c r="E19" i="669"/>
  <c r="H19" i="669"/>
  <c r="H20" i="669" s="1"/>
  <c r="E19" i="629"/>
  <c r="H19" i="629"/>
  <c r="H20" i="629" s="1"/>
  <c r="H19" i="639"/>
  <c r="H20" i="639" s="1"/>
  <c r="E19" i="639"/>
  <c r="H19" i="649"/>
  <c r="H20" i="649" s="1"/>
  <c r="E19" i="649"/>
  <c r="E18" i="605"/>
  <c r="H18" i="605"/>
  <c r="H15" i="611"/>
  <c r="H16" i="611" s="1"/>
  <c r="E15" i="611"/>
  <c r="E14" i="631"/>
  <c r="H14" i="631"/>
  <c r="E18" i="644"/>
  <c r="E20" i="644"/>
  <c r="E17" i="644"/>
  <c r="E14" i="644"/>
  <c r="E19" i="644"/>
  <c r="E14" i="672"/>
  <c r="E19" i="672"/>
  <c r="E17" i="672"/>
  <c r="E20" i="672"/>
  <c r="E18" i="672"/>
  <c r="E15" i="685"/>
  <c r="H15" i="685"/>
  <c r="H16" i="685" s="1"/>
  <c r="H21" i="685" s="1"/>
  <c r="H30" i="685" s="1"/>
  <c r="E109" i="691"/>
  <c r="E114" i="691" s="1"/>
  <c r="E135" i="691" s="1"/>
  <c r="E56" i="691"/>
  <c r="E60" i="691"/>
  <c r="E57" i="691"/>
  <c r="E55" i="691"/>
  <c r="E7" i="691"/>
  <c r="E58" i="691"/>
  <c r="E19" i="696"/>
  <c r="E20" i="696"/>
  <c r="E14" i="696"/>
  <c r="E18" i="696"/>
  <c r="E44" i="696"/>
  <c r="E52" i="696" s="1"/>
  <c r="E57" i="696" s="1"/>
  <c r="E17" i="696"/>
  <c r="E19" i="656"/>
  <c r="E18" i="656"/>
  <c r="E20" i="656"/>
  <c r="E17" i="656"/>
  <c r="E14" i="656"/>
  <c r="E15" i="669"/>
  <c r="H15" i="669"/>
  <c r="H16" i="669" s="1"/>
  <c r="H21" i="669" s="1"/>
  <c r="H30" i="669" s="1"/>
  <c r="E54" i="659"/>
  <c r="E60" i="667"/>
  <c r="E58" i="667"/>
  <c r="E55" i="667"/>
  <c r="E7" i="667"/>
  <c r="E56" i="667"/>
  <c r="E109" i="667"/>
  <c r="E114" i="667" s="1"/>
  <c r="E135" i="667" s="1"/>
  <c r="E57" i="667"/>
  <c r="E109" i="673"/>
  <c r="E114" i="673" s="1"/>
  <c r="E135" i="673" s="1"/>
  <c r="E57" i="673"/>
  <c r="E60" i="673"/>
  <c r="E7" i="673"/>
  <c r="E55" i="673"/>
  <c r="E58" i="673"/>
  <c r="E56" i="673"/>
  <c r="E15" i="689"/>
  <c r="H15" i="689"/>
  <c r="H16" i="689" s="1"/>
  <c r="H21" i="689" s="1"/>
  <c r="H30" i="689" s="1"/>
  <c r="E17" i="537"/>
  <c r="E20" i="537"/>
  <c r="E14" i="537"/>
  <c r="E19" i="537"/>
  <c r="E18" i="537"/>
  <c r="E17" i="554"/>
  <c r="E44" i="554"/>
  <c r="E52" i="554" s="1"/>
  <c r="E57" i="554" s="1"/>
  <c r="E18" i="554"/>
  <c r="E19" i="554"/>
  <c r="E20" i="554"/>
  <c r="E14" i="554"/>
  <c r="G20" i="601"/>
  <c r="I19" i="601" a="1"/>
  <c r="I19" i="601" s="1"/>
  <c r="I20" i="601" s="1"/>
  <c r="G20" i="543"/>
  <c r="I19" i="543" a="1"/>
  <c r="I19" i="543" s="1"/>
  <c r="I20" i="543" s="1"/>
  <c r="G20" i="673"/>
  <c r="I19" i="673" a="1"/>
  <c r="I19" i="673" s="1"/>
  <c r="I20" i="673" s="1"/>
  <c r="H18" i="679"/>
  <c r="E16" i="688"/>
  <c r="H14" i="695"/>
  <c r="E14" i="695"/>
  <c r="E16" i="686"/>
  <c r="E18" i="343"/>
  <c r="H18" i="343"/>
  <c r="AM12" i="21"/>
  <c r="BJ12" i="21"/>
  <c r="BO12" i="21" s="1"/>
  <c r="AI12" i="21"/>
  <c r="AK12" i="21"/>
  <c r="J12" i="21"/>
  <c r="R12" i="21" s="1"/>
  <c r="AG12" i="21"/>
  <c r="AJ12" i="21"/>
  <c r="E14" i="343"/>
  <c r="H14" i="343"/>
  <c r="E13" i="454"/>
  <c r="E17" i="454" s="1"/>
  <c r="AM83" i="21"/>
  <c r="BO83" i="21"/>
  <c r="AM91" i="21"/>
  <c r="BO91" i="21"/>
  <c r="AM84" i="21"/>
  <c r="BO84" i="21"/>
  <c r="AM10" i="21"/>
  <c r="BO10" i="21"/>
  <c r="AM63" i="21"/>
  <c r="BO63" i="21"/>
  <c r="AM17" i="21"/>
  <c r="BO17" i="21"/>
  <c r="AJ84" i="21"/>
  <c r="AK84" i="21"/>
  <c r="AI84" i="21"/>
  <c r="AG84" i="21"/>
  <c r="J84" i="21"/>
  <c r="R84" i="21" s="1"/>
  <c r="AJ17" i="21"/>
  <c r="AG17" i="21"/>
  <c r="AI17" i="21"/>
  <c r="J17" i="21"/>
  <c r="AK17" i="21"/>
  <c r="J63" i="21"/>
  <c r="R63" i="21" s="1"/>
  <c r="AK63" i="21"/>
  <c r="AJ63" i="21"/>
  <c r="AI63" i="21"/>
  <c r="AG63" i="21"/>
  <c r="AJ91" i="21"/>
  <c r="AK91" i="21"/>
  <c r="AI91" i="21"/>
  <c r="AG91" i="21"/>
  <c r="J91" i="21"/>
  <c r="AG10" i="21"/>
  <c r="J10" i="21"/>
  <c r="AI10" i="21"/>
  <c r="AJ10" i="21"/>
  <c r="AK10" i="21"/>
  <c r="AJ83" i="21"/>
  <c r="AK83" i="21"/>
  <c r="AI83" i="21"/>
  <c r="J83" i="21"/>
  <c r="R83" i="21" s="1"/>
  <c r="AG83" i="21"/>
  <c r="D46" i="454"/>
  <c r="E46" i="454" s="1"/>
  <c r="D47" i="454"/>
  <c r="E47" i="454" s="1"/>
  <c r="E8" i="454"/>
  <c r="D16" i="454" s="1"/>
  <c r="AM27" i="21"/>
  <c r="BO27" i="21"/>
  <c r="AM75" i="21"/>
  <c r="BO75" i="21"/>
  <c r="D48" i="454"/>
  <c r="E48" i="454" s="1"/>
  <c r="D45" i="454"/>
  <c r="E45" i="454" s="1"/>
  <c r="D49" i="454"/>
  <c r="E49" i="454" s="1"/>
  <c r="H4" i="19"/>
  <c r="G4" i="19"/>
  <c r="H87" i="19"/>
  <c r="G87" i="19"/>
  <c r="H85" i="19"/>
  <c r="G85" i="19"/>
  <c r="H90" i="19"/>
  <c r="G90" i="19"/>
  <c r="H75" i="19"/>
  <c r="G75" i="19"/>
  <c r="O87" i="19"/>
  <c r="N87" i="19"/>
  <c r="M85" i="19"/>
  <c r="O85" i="19"/>
  <c r="N85" i="19"/>
  <c r="M4" i="19"/>
  <c r="O4" i="19"/>
  <c r="N4" i="19"/>
  <c r="M75" i="19"/>
  <c r="O75" i="19"/>
  <c r="N75" i="19"/>
  <c r="M90" i="19"/>
  <c r="O90" i="19"/>
  <c r="N90" i="19"/>
  <c r="AH6" i="21"/>
  <c r="CD6" i="21"/>
  <c r="CE6" i="21"/>
  <c r="AH77" i="21"/>
  <c r="CE77" i="21"/>
  <c r="CD77" i="21"/>
  <c r="CE87" i="21"/>
  <c r="CD87" i="21"/>
  <c r="AH89" i="21"/>
  <c r="CE89" i="21"/>
  <c r="CD89" i="21"/>
  <c r="CE92" i="21"/>
  <c r="CD92" i="21"/>
  <c r="AM46" i="21"/>
  <c r="AK46" i="21"/>
  <c r="AG46" i="21"/>
  <c r="J46" i="21"/>
  <c r="R46" i="21" s="1"/>
  <c r="AI46" i="21"/>
  <c r="BO46" i="21"/>
  <c r="AJ46" i="21"/>
  <c r="AM72" i="21"/>
  <c r="AK72" i="21"/>
  <c r="AJ72" i="21"/>
  <c r="BO72" i="21"/>
  <c r="AG72" i="21"/>
  <c r="J72" i="21"/>
  <c r="AI72" i="21"/>
  <c r="AM68" i="21"/>
  <c r="AG68" i="21"/>
  <c r="J68" i="21"/>
  <c r="AI68" i="21"/>
  <c r="AK68" i="21"/>
  <c r="AJ68" i="21"/>
  <c r="BO68" i="21"/>
  <c r="AM74" i="21"/>
  <c r="AG74" i="21"/>
  <c r="J74" i="21"/>
  <c r="R74" i="21" s="1"/>
  <c r="AI74" i="21"/>
  <c r="AK74" i="21"/>
  <c r="AJ74" i="21"/>
  <c r="BO74" i="21"/>
  <c r="AM34" i="21"/>
  <c r="BO34" i="21"/>
  <c r="AG34" i="21"/>
  <c r="AK34" i="21"/>
  <c r="AI34" i="21"/>
  <c r="J34" i="21"/>
  <c r="R34" i="21" s="1"/>
  <c r="AJ34" i="21"/>
  <c r="AJ75" i="21"/>
  <c r="J75" i="21"/>
  <c r="AI75" i="21"/>
  <c r="AK75" i="21"/>
  <c r="AG75" i="21"/>
  <c r="AM73" i="21"/>
  <c r="J73" i="21"/>
  <c r="AI73" i="21"/>
  <c r="AK73" i="21"/>
  <c r="AG73" i="21"/>
  <c r="BO73" i="21"/>
  <c r="AJ73" i="21"/>
  <c r="AK27" i="21"/>
  <c r="AG27" i="21"/>
  <c r="AJ27" i="21"/>
  <c r="J27" i="21"/>
  <c r="AI27" i="21"/>
  <c r="CC89" i="21"/>
  <c r="AH92" i="21"/>
  <c r="CC92" i="21"/>
  <c r="CC87" i="21"/>
  <c r="AH87" i="21"/>
  <c r="D115" i="454"/>
  <c r="E19" i="454"/>
  <c r="CC77" i="21"/>
  <c r="D113" i="454"/>
  <c r="CC6" i="21"/>
  <c r="I6" i="21"/>
  <c r="H6" i="21"/>
  <c r="G6" i="21"/>
  <c r="BJ6" i="21" s="1"/>
  <c r="S4" i="19"/>
  <c r="T4" i="19" s="1"/>
  <c r="C21" i="595" l="1"/>
  <c r="E59" i="595" s="1"/>
  <c r="E16" i="557"/>
  <c r="I21" i="655"/>
  <c r="I30" i="655" s="1"/>
  <c r="E16" i="577"/>
  <c r="H21" i="555"/>
  <c r="H30" i="555" s="1"/>
  <c r="H21" i="557"/>
  <c r="H30" i="557" s="1"/>
  <c r="I21" i="527"/>
  <c r="I30" i="527" s="1"/>
  <c r="H21" i="525"/>
  <c r="H30" i="525" s="1"/>
  <c r="I21" i="659"/>
  <c r="I30" i="659" s="1"/>
  <c r="E16" i="621"/>
  <c r="H21" i="595"/>
  <c r="H30" i="595" s="1"/>
  <c r="I21" i="697"/>
  <c r="I30" i="697" s="1"/>
  <c r="E21" i="698"/>
  <c r="E33" i="698" s="1"/>
  <c r="C21" i="693"/>
  <c r="E59" i="693" s="1"/>
  <c r="C21" i="623"/>
  <c r="E59" i="623" s="1"/>
  <c r="C21" i="691"/>
  <c r="E59" i="691" s="1"/>
  <c r="C21" i="597"/>
  <c r="E59" i="597" s="1"/>
  <c r="C21" i="647"/>
  <c r="E59" i="647" s="1"/>
  <c r="C21" i="613"/>
  <c r="E59" i="613" s="1"/>
  <c r="C21" i="681"/>
  <c r="E59" i="681" s="1"/>
  <c r="E20" i="697"/>
  <c r="E76" i="698"/>
  <c r="E26" i="698"/>
  <c r="E27" i="698"/>
  <c r="E97" i="631"/>
  <c r="E98" i="631" s="1"/>
  <c r="H21" i="533"/>
  <c r="H30" i="533" s="1"/>
  <c r="E20" i="567"/>
  <c r="E20" i="689"/>
  <c r="E20" i="525"/>
  <c r="C21" i="539"/>
  <c r="E59" i="539" s="1"/>
  <c r="C21" i="529"/>
  <c r="E59" i="529" s="1"/>
  <c r="C21" i="627"/>
  <c r="E59" i="627" s="1"/>
  <c r="C21" i="697"/>
  <c r="E59" i="697" s="1"/>
  <c r="H21" i="697"/>
  <c r="H30" i="697" s="1"/>
  <c r="E97" i="697" s="1"/>
  <c r="E98" i="697" s="1"/>
  <c r="E20" i="545"/>
  <c r="E20" i="595"/>
  <c r="E16" i="687"/>
  <c r="E21" i="648"/>
  <c r="E20" i="593"/>
  <c r="E16" i="601"/>
  <c r="H21" i="527"/>
  <c r="H30" i="527" s="1"/>
  <c r="I21" i="599"/>
  <c r="I30" i="599" s="1"/>
  <c r="E16" i="697"/>
  <c r="E21" i="697" s="1"/>
  <c r="E30" i="697" s="1"/>
  <c r="H21" i="611"/>
  <c r="H30" i="611" s="1"/>
  <c r="E21" i="654"/>
  <c r="I21" i="691"/>
  <c r="I30" i="691" s="1"/>
  <c r="E20" i="659"/>
  <c r="E20" i="691"/>
  <c r="E16" i="673"/>
  <c r="E16" i="551"/>
  <c r="E20" i="663"/>
  <c r="E20" i="623"/>
  <c r="C21" i="571"/>
  <c r="E59" i="571" s="1"/>
  <c r="I21" i="611"/>
  <c r="I30" i="611" s="1"/>
  <c r="I21" i="643"/>
  <c r="I30" i="643" s="1"/>
  <c r="I21" i="671"/>
  <c r="I30" i="671" s="1"/>
  <c r="H21" i="667"/>
  <c r="H30" i="667" s="1"/>
  <c r="H21" i="657"/>
  <c r="H30" i="657" s="1"/>
  <c r="C21" i="536"/>
  <c r="E59" i="536" s="1"/>
  <c r="E53" i="681"/>
  <c r="C21" i="671"/>
  <c r="E59" i="671" s="1"/>
  <c r="C21" i="543"/>
  <c r="E59" i="543" s="1"/>
  <c r="C21" i="583"/>
  <c r="E59" i="583" s="1"/>
  <c r="C21" i="551"/>
  <c r="E59" i="551" s="1"/>
  <c r="C21" i="689"/>
  <c r="E59" i="689" s="1"/>
  <c r="C21" i="591"/>
  <c r="E59" i="591" s="1"/>
  <c r="C21" i="685"/>
  <c r="E59" i="685" s="1"/>
  <c r="C21" i="565"/>
  <c r="E59" i="565" s="1"/>
  <c r="C21" i="577"/>
  <c r="E59" i="577" s="1"/>
  <c r="E16" i="454"/>
  <c r="C21" i="619"/>
  <c r="E59" i="619" s="1"/>
  <c r="E16" i="637"/>
  <c r="H21" i="609"/>
  <c r="H30" i="609" s="1"/>
  <c r="H21" i="581"/>
  <c r="H30" i="581" s="1"/>
  <c r="H21" i="563"/>
  <c r="H30" i="563" s="1"/>
  <c r="E20" i="454"/>
  <c r="E97" i="665"/>
  <c r="E98" i="665" s="1"/>
  <c r="I21" i="627"/>
  <c r="I30" i="627" s="1"/>
  <c r="E16" i="655"/>
  <c r="E14" i="454"/>
  <c r="I21" i="693"/>
  <c r="I30" i="693" s="1"/>
  <c r="E53" i="691"/>
  <c r="E20" i="673"/>
  <c r="E16" i="599"/>
  <c r="C21" i="585"/>
  <c r="E59" i="585" s="1"/>
  <c r="E18" i="454"/>
  <c r="E21" i="576"/>
  <c r="E16" i="567"/>
  <c r="E21" i="567" s="1"/>
  <c r="E30" i="567" s="1"/>
  <c r="C21" i="653"/>
  <c r="E59" i="653" s="1"/>
  <c r="C21" i="545"/>
  <c r="E59" i="545" s="1"/>
  <c r="E21" i="544"/>
  <c r="H21" i="543"/>
  <c r="H30" i="543" s="1"/>
  <c r="H21" i="621"/>
  <c r="H30" i="621" s="1"/>
  <c r="E16" i="631"/>
  <c r="E20" i="605"/>
  <c r="E20" i="561"/>
  <c r="E21" i="557"/>
  <c r="E30" i="557" s="1"/>
  <c r="E16" i="565"/>
  <c r="E20" i="549"/>
  <c r="E20" i="603"/>
  <c r="E16" i="591"/>
  <c r="E16" i="615"/>
  <c r="E20" i="639"/>
  <c r="E16" i="633"/>
  <c r="E20" i="589"/>
  <c r="E16" i="671"/>
  <c r="E20" i="633"/>
  <c r="E20" i="577"/>
  <c r="E20" i="651"/>
  <c r="E20" i="607"/>
  <c r="E16" i="649"/>
  <c r="E16" i="587"/>
  <c r="E16" i="603"/>
  <c r="E16" i="693"/>
  <c r="E20" i="591"/>
  <c r="E20" i="661"/>
  <c r="E20" i="675"/>
  <c r="E20" i="665"/>
  <c r="E20" i="649"/>
  <c r="E20" i="653"/>
  <c r="E20" i="563"/>
  <c r="E16" i="653"/>
  <c r="E16" i="647"/>
  <c r="E53" i="593"/>
  <c r="E61" i="593" s="1"/>
  <c r="E66" i="593" s="1"/>
  <c r="E16" i="593"/>
  <c r="E53" i="563"/>
  <c r="E16" i="563"/>
  <c r="E16" i="669"/>
  <c r="E16" i="651"/>
  <c r="E21" i="671"/>
  <c r="E30" i="671" s="1"/>
  <c r="E20" i="613"/>
  <c r="E16" i="663"/>
  <c r="E21" i="663" s="1"/>
  <c r="E30" i="663" s="1"/>
  <c r="E16" i="571"/>
  <c r="E21" i="571" s="1"/>
  <c r="E30" i="571" s="1"/>
  <c r="E20" i="601"/>
  <c r="E16" i="549"/>
  <c r="E16" i="685"/>
  <c r="E21" i="685" s="1"/>
  <c r="E30" i="685" s="1"/>
  <c r="E16" i="665"/>
  <c r="E20" i="597"/>
  <c r="E16" i="635"/>
  <c r="E16" i="573"/>
  <c r="E21" i="573" s="1"/>
  <c r="E30" i="573" s="1"/>
  <c r="E16" i="583"/>
  <c r="E16" i="531"/>
  <c r="E21" i="531" s="1"/>
  <c r="E30" i="531" s="1"/>
  <c r="E20" i="543"/>
  <c r="E16" i="525"/>
  <c r="E21" i="525" s="1"/>
  <c r="E30" i="525" s="1"/>
  <c r="E16" i="629"/>
  <c r="E16" i="675"/>
  <c r="E16" i="579"/>
  <c r="E21" i="579" s="1"/>
  <c r="E30" i="579" s="1"/>
  <c r="E16" i="559"/>
  <c r="E16" i="523"/>
  <c r="E16" i="533"/>
  <c r="E21" i="533" s="1"/>
  <c r="E30" i="533" s="1"/>
  <c r="E20" i="553"/>
  <c r="E20" i="679"/>
  <c r="E53" i="695"/>
  <c r="E16" i="695"/>
  <c r="E21" i="530"/>
  <c r="E21" i="690"/>
  <c r="E16" i="529"/>
  <c r="E16" i="667"/>
  <c r="E21" i="684"/>
  <c r="E16" i="607"/>
  <c r="E20" i="625"/>
  <c r="E20" i="559"/>
  <c r="E20" i="617"/>
  <c r="E16" i="589"/>
  <c r="E21" i="589" s="1"/>
  <c r="E30" i="589" s="1"/>
  <c r="E16" i="641"/>
  <c r="E21" i="641" s="1"/>
  <c r="E30" i="641" s="1"/>
  <c r="E16" i="555"/>
  <c r="E21" i="555" s="1"/>
  <c r="E30" i="555" s="1"/>
  <c r="E20" i="677"/>
  <c r="E21" i="687"/>
  <c r="E30" i="687" s="1"/>
  <c r="E16" i="657"/>
  <c r="E20" i="631"/>
  <c r="E16" i="609"/>
  <c r="E20" i="609"/>
  <c r="E20" i="657"/>
  <c r="E20" i="645"/>
  <c r="E16" i="689"/>
  <c r="E21" i="689" s="1"/>
  <c r="E30" i="689" s="1"/>
  <c r="E16" i="623"/>
  <c r="E21" i="623" s="1"/>
  <c r="E30" i="623" s="1"/>
  <c r="E16" i="575"/>
  <c r="E21" i="575" s="1"/>
  <c r="E30" i="575" s="1"/>
  <c r="E16" i="545"/>
  <c r="E21" i="545" s="1"/>
  <c r="E30" i="545" s="1"/>
  <c r="E20" i="647"/>
  <c r="E16" i="543"/>
  <c r="E20" i="565"/>
  <c r="E20" i="587"/>
  <c r="E20" i="627"/>
  <c r="E20" i="655"/>
  <c r="E20" i="695"/>
  <c r="E20" i="643"/>
  <c r="E20" i="527"/>
  <c r="E20" i="547"/>
  <c r="E21" i="547" s="1"/>
  <c r="E30" i="547" s="1"/>
  <c r="E16" i="539"/>
  <c r="E21" i="539" s="1"/>
  <c r="E30" i="539" s="1"/>
  <c r="E20" i="523"/>
  <c r="E20" i="669"/>
  <c r="E20" i="629"/>
  <c r="E20" i="583"/>
  <c r="E20" i="599"/>
  <c r="E16" i="595"/>
  <c r="E53" i="541"/>
  <c r="E61" i="541" s="1"/>
  <c r="E66" i="541" s="1"/>
  <c r="E16" i="541"/>
  <c r="E16" i="527"/>
  <c r="E21" i="527" s="1"/>
  <c r="E30" i="527" s="1"/>
  <c r="E16" i="661"/>
  <c r="E16" i="645"/>
  <c r="E20" i="667"/>
  <c r="E16" i="679"/>
  <c r="E20" i="619"/>
  <c r="E16" i="605"/>
  <c r="E21" i="605" s="1"/>
  <c r="E30" i="605" s="1"/>
  <c r="E20" i="581"/>
  <c r="E21" i="536"/>
  <c r="E30" i="536" s="1"/>
  <c r="E16" i="611"/>
  <c r="E21" i="611" s="1"/>
  <c r="E30" i="611" s="1"/>
  <c r="E20" i="681"/>
  <c r="E21" i="621"/>
  <c r="E30" i="621" s="1"/>
  <c r="E16" i="617"/>
  <c r="E21" i="617" s="1"/>
  <c r="E30" i="617" s="1"/>
  <c r="E20" i="551"/>
  <c r="E20" i="541"/>
  <c r="E16" i="581"/>
  <c r="E16" i="561"/>
  <c r="E20" i="683"/>
  <c r="E21" i="683" s="1"/>
  <c r="E30" i="683" s="1"/>
  <c r="E20" i="585"/>
  <c r="E20" i="693"/>
  <c r="E20" i="637"/>
  <c r="E20" i="529"/>
  <c r="E21" i="656"/>
  <c r="E76" i="656" s="1"/>
  <c r="E53" i="549"/>
  <c r="E61" i="549" s="1"/>
  <c r="E66" i="549" s="1"/>
  <c r="E21" i="674"/>
  <c r="E31" i="674" s="1"/>
  <c r="E21" i="642"/>
  <c r="E77" i="642" s="1"/>
  <c r="E53" i="659"/>
  <c r="E61" i="659" s="1"/>
  <c r="E66" i="659" s="1"/>
  <c r="E53" i="677"/>
  <c r="I21" i="681"/>
  <c r="I30" i="681" s="1"/>
  <c r="E53" i="685"/>
  <c r="E61" i="685" s="1"/>
  <c r="E66" i="685" s="1"/>
  <c r="H21" i="577"/>
  <c r="H30" i="577" s="1"/>
  <c r="E21" i="672"/>
  <c r="E31" i="672" s="1"/>
  <c r="E21" i="562"/>
  <c r="E27" i="562" s="1"/>
  <c r="E21" i="688"/>
  <c r="E63" i="688" s="1"/>
  <c r="E53" i="601"/>
  <c r="E61" i="601" s="1"/>
  <c r="E66" i="601" s="1"/>
  <c r="E21" i="692"/>
  <c r="E61" i="553"/>
  <c r="E66" i="553" s="1"/>
  <c r="E61" i="563"/>
  <c r="E66" i="563" s="1"/>
  <c r="E21" i="600"/>
  <c r="E27" i="600" s="1"/>
  <c r="E21" i="535"/>
  <c r="E53" i="669"/>
  <c r="E61" i="669" s="1"/>
  <c r="E66" i="669" s="1"/>
  <c r="I21" i="621"/>
  <c r="I30" i="621" s="1"/>
  <c r="E53" i="567"/>
  <c r="E61" i="567" s="1"/>
  <c r="E66" i="567" s="1"/>
  <c r="E21" i="643"/>
  <c r="E30" i="643" s="1"/>
  <c r="H21" i="561"/>
  <c r="H30" i="561" s="1"/>
  <c r="E122" i="654"/>
  <c r="E30" i="654"/>
  <c r="E26" i="654"/>
  <c r="E76" i="654"/>
  <c r="E77" i="654"/>
  <c r="E33" i="654"/>
  <c r="E29" i="654"/>
  <c r="E75" i="654"/>
  <c r="E69" i="654"/>
  <c r="E64" i="654"/>
  <c r="E32" i="654"/>
  <c r="E28" i="654"/>
  <c r="E66" i="654"/>
  <c r="E84" i="654"/>
  <c r="E85" i="654" s="1"/>
  <c r="E93" i="654" s="1"/>
  <c r="E63" i="654"/>
  <c r="E31" i="654"/>
  <c r="E27" i="654"/>
  <c r="E78" i="654"/>
  <c r="E68" i="654"/>
  <c r="E26" i="674"/>
  <c r="E84" i="674"/>
  <c r="E85" i="674" s="1"/>
  <c r="E93" i="674" s="1"/>
  <c r="E32" i="674"/>
  <c r="E64" i="674"/>
  <c r="E75" i="674"/>
  <c r="E29" i="674"/>
  <c r="E64" i="648"/>
  <c r="E31" i="648"/>
  <c r="E27" i="648"/>
  <c r="E68" i="648"/>
  <c r="E84" i="648"/>
  <c r="E85" i="648" s="1"/>
  <c r="E93" i="648" s="1"/>
  <c r="E77" i="648"/>
  <c r="E122" i="648"/>
  <c r="E30" i="648"/>
  <c r="E26" i="648"/>
  <c r="E78" i="648"/>
  <c r="E66" i="648"/>
  <c r="E75" i="648"/>
  <c r="E33" i="648"/>
  <c r="E29" i="648"/>
  <c r="E76" i="648"/>
  <c r="E32" i="648"/>
  <c r="E28" i="648"/>
  <c r="E69" i="648"/>
  <c r="E63" i="648"/>
  <c r="E30" i="642"/>
  <c r="E84" i="642"/>
  <c r="E85" i="642" s="1"/>
  <c r="E93" i="642" s="1"/>
  <c r="E33" i="642"/>
  <c r="E75" i="642"/>
  <c r="E66" i="642"/>
  <c r="E76" i="642"/>
  <c r="E69" i="642"/>
  <c r="E63" i="642"/>
  <c r="E31" i="642"/>
  <c r="E66" i="672"/>
  <c r="E76" i="672"/>
  <c r="E30" i="672"/>
  <c r="E69" i="672"/>
  <c r="E33" i="672"/>
  <c r="E29" i="672"/>
  <c r="E78" i="672"/>
  <c r="E32" i="672"/>
  <c r="E63" i="672"/>
  <c r="E84" i="672"/>
  <c r="E85" i="672" s="1"/>
  <c r="E93" i="672" s="1"/>
  <c r="E68" i="562"/>
  <c r="E31" i="562"/>
  <c r="E78" i="562"/>
  <c r="E64" i="562"/>
  <c r="E66" i="562"/>
  <c r="E30" i="562"/>
  <c r="E26" i="562"/>
  <c r="E77" i="562"/>
  <c r="E33" i="562"/>
  <c r="E29" i="562"/>
  <c r="E75" i="562"/>
  <c r="E63" i="562"/>
  <c r="E32" i="562"/>
  <c r="E28" i="562"/>
  <c r="E84" i="562"/>
  <c r="E85" i="562" s="1"/>
  <c r="E93" i="562" s="1"/>
  <c r="E32" i="688"/>
  <c r="E28" i="688"/>
  <c r="E64" i="688"/>
  <c r="E31" i="688"/>
  <c r="E77" i="688"/>
  <c r="E122" i="688"/>
  <c r="E78" i="688"/>
  <c r="E66" i="688"/>
  <c r="E84" i="688"/>
  <c r="E85" i="688" s="1"/>
  <c r="E93" i="688" s="1"/>
  <c r="E75" i="688"/>
  <c r="E122" i="692"/>
  <c r="E33" i="692"/>
  <c r="E28" i="692"/>
  <c r="E76" i="692"/>
  <c r="E63" i="692"/>
  <c r="E32" i="692"/>
  <c r="E27" i="692"/>
  <c r="E68" i="692"/>
  <c r="E31" i="692"/>
  <c r="E77" i="692"/>
  <c r="E78" i="692"/>
  <c r="E66" i="692"/>
  <c r="E84" i="692"/>
  <c r="E85" i="692" s="1"/>
  <c r="E93" i="692" s="1"/>
  <c r="E29" i="692"/>
  <c r="E75" i="692"/>
  <c r="E30" i="692"/>
  <c r="E64" i="692"/>
  <c r="E69" i="692"/>
  <c r="E26" i="692"/>
  <c r="E31" i="530"/>
  <c r="E27" i="530"/>
  <c r="E75" i="530"/>
  <c r="E66" i="530"/>
  <c r="E63" i="530"/>
  <c r="E122" i="530"/>
  <c r="E30" i="530"/>
  <c r="E26" i="530"/>
  <c r="E78" i="530"/>
  <c r="E69" i="530"/>
  <c r="E28" i="530"/>
  <c r="E33" i="530"/>
  <c r="E29" i="530"/>
  <c r="E77" i="530"/>
  <c r="E68" i="530"/>
  <c r="E64" i="530"/>
  <c r="E32" i="530"/>
  <c r="E76" i="530"/>
  <c r="E84" i="530"/>
  <c r="E85" i="530" s="1"/>
  <c r="E93" i="530" s="1"/>
  <c r="E75" i="535"/>
  <c r="E66" i="535"/>
  <c r="E31" i="535"/>
  <c r="E27" i="535"/>
  <c r="E78" i="535"/>
  <c r="E69" i="535"/>
  <c r="E122" i="535"/>
  <c r="E30" i="535"/>
  <c r="E26" i="535"/>
  <c r="E77" i="535"/>
  <c r="E68" i="535"/>
  <c r="E64" i="535"/>
  <c r="E33" i="535"/>
  <c r="E29" i="535"/>
  <c r="E84" i="535"/>
  <c r="E85" i="535" s="1"/>
  <c r="E93" i="535" s="1"/>
  <c r="E76" i="535"/>
  <c r="E63" i="535"/>
  <c r="E32" i="535"/>
  <c r="E28" i="535"/>
  <c r="E31" i="634"/>
  <c r="E27" i="634"/>
  <c r="E69" i="634"/>
  <c r="E63" i="634"/>
  <c r="E76" i="634"/>
  <c r="E122" i="634"/>
  <c r="E30" i="634"/>
  <c r="E26" i="634"/>
  <c r="E78" i="634"/>
  <c r="E68" i="634"/>
  <c r="E84" i="634"/>
  <c r="E85" i="634" s="1"/>
  <c r="E93" i="634" s="1"/>
  <c r="E66" i="634"/>
  <c r="E33" i="634"/>
  <c r="E29" i="634"/>
  <c r="E77" i="634"/>
  <c r="E64" i="634"/>
  <c r="E32" i="634"/>
  <c r="E28" i="634"/>
  <c r="E75" i="634"/>
  <c r="E69" i="684"/>
  <c r="E78" i="684"/>
  <c r="E66" i="684"/>
  <c r="E32" i="684"/>
  <c r="E27" i="684"/>
  <c r="E77" i="684"/>
  <c r="E76" i="684"/>
  <c r="E63" i="684"/>
  <c r="E31" i="684"/>
  <c r="E26" i="684"/>
  <c r="E68" i="684"/>
  <c r="E30" i="684"/>
  <c r="E28" i="684"/>
  <c r="E84" i="684"/>
  <c r="E85" i="684" s="1"/>
  <c r="E93" i="684" s="1"/>
  <c r="E122" i="684"/>
  <c r="E29" i="684"/>
  <c r="E33" i="684"/>
  <c r="E75" i="684"/>
  <c r="E64" i="684"/>
  <c r="E78" i="641"/>
  <c r="E72" i="641"/>
  <c r="E75" i="641"/>
  <c r="E42" i="641"/>
  <c r="E38" i="641"/>
  <c r="E77" i="641"/>
  <c r="E131" i="641"/>
  <c r="E73" i="641"/>
  <c r="E41" i="641"/>
  <c r="E37" i="641"/>
  <c r="E87" i="641"/>
  <c r="E40" i="641"/>
  <c r="E36" i="641"/>
  <c r="E35" i="641"/>
  <c r="E86" i="641"/>
  <c r="E85" i="641"/>
  <c r="E39" i="641"/>
  <c r="E84" i="641"/>
  <c r="H21" i="615"/>
  <c r="H30" i="615" s="1"/>
  <c r="E85" i="555"/>
  <c r="E86" i="555"/>
  <c r="E75" i="555"/>
  <c r="E41" i="555"/>
  <c r="E37" i="555"/>
  <c r="E87" i="555"/>
  <c r="E84" i="555"/>
  <c r="E40" i="555"/>
  <c r="E36" i="555"/>
  <c r="E131" i="555"/>
  <c r="E73" i="555"/>
  <c r="E78" i="555"/>
  <c r="E72" i="555"/>
  <c r="E39" i="555"/>
  <c r="E35" i="555"/>
  <c r="E77" i="555"/>
  <c r="E42" i="555"/>
  <c r="E38" i="555"/>
  <c r="E33" i="576"/>
  <c r="E29" i="576"/>
  <c r="E63" i="576"/>
  <c r="E76" i="576"/>
  <c r="E32" i="576"/>
  <c r="E28" i="576"/>
  <c r="E66" i="576"/>
  <c r="E75" i="576"/>
  <c r="E84" i="576"/>
  <c r="E85" i="576" s="1"/>
  <c r="E93" i="576" s="1"/>
  <c r="E31" i="576"/>
  <c r="E27" i="576"/>
  <c r="E69" i="576"/>
  <c r="E78" i="576"/>
  <c r="E26" i="576"/>
  <c r="E68" i="576"/>
  <c r="E122" i="576"/>
  <c r="E64" i="576"/>
  <c r="E30" i="576"/>
  <c r="E77" i="576"/>
  <c r="E86" i="531"/>
  <c r="E42" i="531"/>
  <c r="E38" i="531"/>
  <c r="E131" i="531"/>
  <c r="E85" i="531"/>
  <c r="E41" i="531"/>
  <c r="E78" i="531"/>
  <c r="E40" i="531"/>
  <c r="E36" i="531"/>
  <c r="E77" i="531"/>
  <c r="E72" i="531"/>
  <c r="E39" i="531"/>
  <c r="E35" i="531"/>
  <c r="E87" i="531"/>
  <c r="E75" i="531"/>
  <c r="E84" i="531"/>
  <c r="E37" i="531"/>
  <c r="E73" i="531"/>
  <c r="E32" i="544"/>
  <c r="E28" i="544"/>
  <c r="E75" i="544"/>
  <c r="E31" i="544"/>
  <c r="E27" i="544"/>
  <c r="E63" i="544"/>
  <c r="E122" i="544"/>
  <c r="E30" i="544"/>
  <c r="E26" i="544"/>
  <c r="E68" i="544"/>
  <c r="E66" i="544"/>
  <c r="E76" i="544"/>
  <c r="E69" i="544"/>
  <c r="E64" i="544"/>
  <c r="E33" i="544"/>
  <c r="E77" i="544"/>
  <c r="E84" i="544"/>
  <c r="E85" i="544" s="1"/>
  <c r="E93" i="544" s="1"/>
  <c r="E29" i="544"/>
  <c r="E78" i="544"/>
  <c r="E21" i="551"/>
  <c r="E30" i="551" s="1"/>
  <c r="I21" i="617"/>
  <c r="I30" i="617" s="1"/>
  <c r="I21" i="567"/>
  <c r="I30" i="567" s="1"/>
  <c r="I21" i="613"/>
  <c r="I30" i="613" s="1"/>
  <c r="H21" i="691"/>
  <c r="H30" i="691" s="1"/>
  <c r="E97" i="691" s="1"/>
  <c r="E98" i="691" s="1"/>
  <c r="E97" i="681"/>
  <c r="E98" i="681" s="1"/>
  <c r="E131" i="643"/>
  <c r="E85" i="643"/>
  <c r="E75" i="643"/>
  <c r="E72" i="643"/>
  <c r="E39" i="643"/>
  <c r="E35" i="643"/>
  <c r="E78" i="643"/>
  <c r="E42" i="643"/>
  <c r="E38" i="643"/>
  <c r="E86" i="643"/>
  <c r="E77" i="643"/>
  <c r="E73" i="643"/>
  <c r="E41" i="643"/>
  <c r="E37" i="643"/>
  <c r="E84" i="643"/>
  <c r="E87" i="643"/>
  <c r="E40" i="643"/>
  <c r="E36" i="643"/>
  <c r="E21" i="635"/>
  <c r="E30" i="635" s="1"/>
  <c r="E53" i="689"/>
  <c r="E61" i="689" s="1"/>
  <c r="E66" i="689" s="1"/>
  <c r="I21" i="581"/>
  <c r="I30" i="581" s="1"/>
  <c r="H21" i="599"/>
  <c r="H30" i="599" s="1"/>
  <c r="E97" i="599" s="1"/>
  <c r="E98" i="599" s="1"/>
  <c r="E97" i="577"/>
  <c r="E98" i="577" s="1"/>
  <c r="E97" i="527"/>
  <c r="E98" i="527" s="1"/>
  <c r="E21" i="652"/>
  <c r="I21" i="673"/>
  <c r="I30" i="673" s="1"/>
  <c r="E21" i="677"/>
  <c r="E30" i="677" s="1"/>
  <c r="I21" i="667"/>
  <c r="I30" i="667" s="1"/>
  <c r="E72" i="621"/>
  <c r="E78" i="621"/>
  <c r="E40" i="621"/>
  <c r="E36" i="621"/>
  <c r="E131" i="621"/>
  <c r="E85" i="621"/>
  <c r="E42" i="621"/>
  <c r="E39" i="621"/>
  <c r="E35" i="621"/>
  <c r="E77" i="621"/>
  <c r="E87" i="621"/>
  <c r="E73" i="621"/>
  <c r="E38" i="621"/>
  <c r="E86" i="621"/>
  <c r="E75" i="621"/>
  <c r="E84" i="621"/>
  <c r="E41" i="621"/>
  <c r="E37" i="621"/>
  <c r="E21" i="597"/>
  <c r="E30" i="597" s="1"/>
  <c r="H21" i="619"/>
  <c r="H30" i="619" s="1"/>
  <c r="E97" i="619" s="1"/>
  <c r="E98" i="619" s="1"/>
  <c r="E21" i="585"/>
  <c r="E30" i="585" s="1"/>
  <c r="I21" i="541"/>
  <c r="I30" i="541" s="1"/>
  <c r="I21" i="675"/>
  <c r="I30" i="675" s="1"/>
  <c r="E21" i="523"/>
  <c r="E30" i="523" s="1"/>
  <c r="H21" i="627"/>
  <c r="H30" i="627" s="1"/>
  <c r="E97" i="627" s="1"/>
  <c r="E98" i="627" s="1"/>
  <c r="H21" i="659"/>
  <c r="H30" i="659" s="1"/>
  <c r="E97" i="659" s="1"/>
  <c r="E98" i="659" s="1"/>
  <c r="E21" i="607"/>
  <c r="E30" i="607" s="1"/>
  <c r="E21" i="569"/>
  <c r="E30" i="569" s="1"/>
  <c r="E53" i="693"/>
  <c r="E61" i="693" s="1"/>
  <c r="E66" i="693" s="1"/>
  <c r="E53" i="533"/>
  <c r="E61" i="533" s="1"/>
  <c r="E66" i="533" s="1"/>
  <c r="E97" i="671"/>
  <c r="E98" i="671" s="1"/>
  <c r="E97" i="641"/>
  <c r="E98" i="641" s="1"/>
  <c r="E72" i="671"/>
  <c r="E39" i="671"/>
  <c r="E35" i="671"/>
  <c r="E86" i="671"/>
  <c r="E131" i="671"/>
  <c r="E75" i="671"/>
  <c r="E42" i="671"/>
  <c r="E38" i="671"/>
  <c r="E85" i="671"/>
  <c r="E78" i="671"/>
  <c r="E41" i="671"/>
  <c r="E37" i="671"/>
  <c r="E84" i="671"/>
  <c r="E77" i="671"/>
  <c r="E73" i="671"/>
  <c r="E40" i="671"/>
  <c r="E36" i="671"/>
  <c r="E87" i="671"/>
  <c r="H21" i="633"/>
  <c r="H30" i="633" s="1"/>
  <c r="I21" i="625"/>
  <c r="I30" i="625" s="1"/>
  <c r="E21" i="615"/>
  <c r="E30" i="615" s="1"/>
  <c r="E53" i="581"/>
  <c r="E61" i="581" s="1"/>
  <c r="E66" i="581" s="1"/>
  <c r="E77" i="557"/>
  <c r="E73" i="557"/>
  <c r="E40" i="557"/>
  <c r="E36" i="557"/>
  <c r="E87" i="557"/>
  <c r="E72" i="557"/>
  <c r="E39" i="557"/>
  <c r="E35" i="557"/>
  <c r="E86" i="557"/>
  <c r="E131" i="557"/>
  <c r="E75" i="557"/>
  <c r="E42" i="557"/>
  <c r="E38" i="557"/>
  <c r="E85" i="557"/>
  <c r="E78" i="557"/>
  <c r="E41" i="557"/>
  <c r="E37" i="557"/>
  <c r="E84" i="557"/>
  <c r="E97" i="531"/>
  <c r="E98" i="531" s="1"/>
  <c r="I21" i="591"/>
  <c r="I30" i="591" s="1"/>
  <c r="E97" i="591" s="1"/>
  <c r="E98" i="591" s="1"/>
  <c r="E21" i="650"/>
  <c r="H21" i="649"/>
  <c r="H30" i="649" s="1"/>
  <c r="H21" i="551"/>
  <c r="H30" i="551" s="1"/>
  <c r="E97" i="551" s="1"/>
  <c r="E98" i="551" s="1"/>
  <c r="I21" i="679"/>
  <c r="I30" i="679" s="1"/>
  <c r="E61" i="681"/>
  <c r="E66" i="681" s="1"/>
  <c r="I21" i="629"/>
  <c r="I30" i="629" s="1"/>
  <c r="I21" i="695"/>
  <c r="I30" i="695" s="1"/>
  <c r="E21" i="691"/>
  <c r="E30" i="691" s="1"/>
  <c r="I21" i="685"/>
  <c r="I30" i="685" s="1"/>
  <c r="I21" i="663"/>
  <c r="I30" i="663" s="1"/>
  <c r="E97" i="663" s="1"/>
  <c r="E98" i="663" s="1"/>
  <c r="E97" i="693"/>
  <c r="E98" i="693" s="1"/>
  <c r="H21" i="673"/>
  <c r="H30" i="673" s="1"/>
  <c r="E97" i="673" s="1"/>
  <c r="E98" i="673" s="1"/>
  <c r="E97" i="623"/>
  <c r="E98" i="623" s="1"/>
  <c r="H21" i="583"/>
  <c r="H30" i="583" s="1"/>
  <c r="E21" i="599"/>
  <c r="E30" i="599" s="1"/>
  <c r="E21" i="577"/>
  <c r="E30" i="577" s="1"/>
  <c r="E21" i="553"/>
  <c r="E30" i="553" s="1"/>
  <c r="I21" i="633"/>
  <c r="I30" i="633" s="1"/>
  <c r="I21" i="605"/>
  <c r="I30" i="605" s="1"/>
  <c r="E97" i="605" s="1"/>
  <c r="E98" i="605" s="1"/>
  <c r="E87" i="536"/>
  <c r="E75" i="536"/>
  <c r="E42" i="536"/>
  <c r="E38" i="536"/>
  <c r="E85" i="536"/>
  <c r="E39" i="536"/>
  <c r="E35" i="536"/>
  <c r="E131" i="536"/>
  <c r="E78" i="536"/>
  <c r="E41" i="536"/>
  <c r="E37" i="536"/>
  <c r="E86" i="536"/>
  <c r="E72" i="536"/>
  <c r="E77" i="536"/>
  <c r="E73" i="536"/>
  <c r="E40" i="536"/>
  <c r="E36" i="536"/>
  <c r="E84" i="536"/>
  <c r="E40" i="527"/>
  <c r="E78" i="527"/>
  <c r="E75" i="527"/>
  <c r="E77" i="527"/>
  <c r="E35" i="527"/>
  <c r="E87" i="527"/>
  <c r="E73" i="527"/>
  <c r="E38" i="527"/>
  <c r="E72" i="527"/>
  <c r="E41" i="527"/>
  <c r="E131" i="527"/>
  <c r="E84" i="527"/>
  <c r="E42" i="527"/>
  <c r="E37" i="527"/>
  <c r="E85" i="527"/>
  <c r="E36" i="527"/>
  <c r="I21" i="645"/>
  <c r="I30" i="645" s="1"/>
  <c r="I21" i="529"/>
  <c r="I30" i="529" s="1"/>
  <c r="E97" i="529" s="1"/>
  <c r="E98" i="529" s="1"/>
  <c r="I21" i="573"/>
  <c r="I30" i="573" s="1"/>
  <c r="I21" i="539"/>
  <c r="I30" i="539" s="1"/>
  <c r="E97" i="539" s="1"/>
  <c r="E98" i="539" s="1"/>
  <c r="H21" i="677"/>
  <c r="H30" i="677" s="1"/>
  <c r="E21" i="603"/>
  <c r="E30" i="603" s="1"/>
  <c r="H21" i="637"/>
  <c r="H30" i="637" s="1"/>
  <c r="E97" i="637" s="1"/>
  <c r="E98" i="637" s="1"/>
  <c r="H21" i="585"/>
  <c r="H30" i="585" s="1"/>
  <c r="I21" i="553"/>
  <c r="I30" i="553" s="1"/>
  <c r="H21" i="547"/>
  <c r="H30" i="547" s="1"/>
  <c r="I21" i="561"/>
  <c r="I30" i="561" s="1"/>
  <c r="E97" i="561" s="1"/>
  <c r="E98" i="561" s="1"/>
  <c r="I21" i="549"/>
  <c r="I30" i="549" s="1"/>
  <c r="I21" i="563"/>
  <c r="I30" i="563" s="1"/>
  <c r="E21" i="686"/>
  <c r="E21" i="627"/>
  <c r="E30" i="627" s="1"/>
  <c r="E21" i="659"/>
  <c r="E30" i="659" s="1"/>
  <c r="H21" i="639"/>
  <c r="H30" i="639" s="1"/>
  <c r="I21" i="557"/>
  <c r="I30" i="557" s="1"/>
  <c r="E97" i="557" s="1"/>
  <c r="E98" i="557" s="1"/>
  <c r="H21" i="565"/>
  <c r="H30" i="565" s="1"/>
  <c r="I21" i="559"/>
  <c r="I30" i="559" s="1"/>
  <c r="E76" i="690"/>
  <c r="E66" i="690"/>
  <c r="E122" i="690"/>
  <c r="E30" i="690"/>
  <c r="E26" i="690"/>
  <c r="E68" i="690"/>
  <c r="E75" i="690"/>
  <c r="E33" i="690"/>
  <c r="E29" i="690"/>
  <c r="E77" i="690"/>
  <c r="E69" i="690"/>
  <c r="E64" i="690"/>
  <c r="E32" i="690"/>
  <c r="E28" i="690"/>
  <c r="E63" i="690"/>
  <c r="E84" i="690"/>
  <c r="E85" i="690" s="1"/>
  <c r="E93" i="690" s="1"/>
  <c r="E78" i="690"/>
  <c r="E31" i="690"/>
  <c r="E27" i="690"/>
  <c r="E61" i="695"/>
  <c r="E66" i="695" s="1"/>
  <c r="E85" i="689"/>
  <c r="E86" i="689"/>
  <c r="E41" i="689"/>
  <c r="E37" i="689"/>
  <c r="E78" i="689"/>
  <c r="E35" i="689"/>
  <c r="E72" i="689"/>
  <c r="E40" i="689"/>
  <c r="E36" i="689"/>
  <c r="E77" i="689"/>
  <c r="E131" i="689"/>
  <c r="E73" i="689"/>
  <c r="E39" i="689"/>
  <c r="E87" i="689"/>
  <c r="E75" i="689"/>
  <c r="E42" i="689"/>
  <c r="E38" i="689"/>
  <c r="E84" i="689"/>
  <c r="E85" i="611"/>
  <c r="E72" i="611"/>
  <c r="E39" i="611"/>
  <c r="E35" i="611"/>
  <c r="E84" i="611"/>
  <c r="E75" i="611"/>
  <c r="E42" i="611"/>
  <c r="E38" i="611"/>
  <c r="E87" i="611"/>
  <c r="E78" i="611"/>
  <c r="E41" i="611"/>
  <c r="E37" i="611"/>
  <c r="E131" i="611"/>
  <c r="E86" i="611"/>
  <c r="E77" i="611"/>
  <c r="E73" i="611"/>
  <c r="E40" i="611"/>
  <c r="E36" i="611"/>
  <c r="E103" i="571"/>
  <c r="E140" i="571"/>
  <c r="E86" i="579"/>
  <c r="E87" i="579"/>
  <c r="E73" i="579"/>
  <c r="E40" i="579"/>
  <c r="E36" i="579"/>
  <c r="E85" i="579"/>
  <c r="E84" i="579"/>
  <c r="E72" i="579"/>
  <c r="E39" i="579"/>
  <c r="E35" i="579"/>
  <c r="E131" i="579"/>
  <c r="E78" i="579"/>
  <c r="E75" i="579"/>
  <c r="E42" i="579"/>
  <c r="E38" i="579"/>
  <c r="E77" i="579"/>
  <c r="E37" i="579"/>
  <c r="E41" i="579"/>
  <c r="E140" i="665"/>
  <c r="E103" i="665"/>
  <c r="I21" i="657"/>
  <c r="I30" i="657" s="1"/>
  <c r="E97" i="657" s="1"/>
  <c r="E98" i="657" s="1"/>
  <c r="I21" i="669"/>
  <c r="I30" i="669" s="1"/>
  <c r="E97" i="669" s="1"/>
  <c r="E98" i="669" s="1"/>
  <c r="E21" i="633"/>
  <c r="E30" i="633" s="1"/>
  <c r="E53" i="569"/>
  <c r="E61" i="569" s="1"/>
  <c r="E66" i="569" s="1"/>
  <c r="E97" i="587"/>
  <c r="E98" i="587" s="1"/>
  <c r="E97" i="581"/>
  <c r="E98" i="581" s="1"/>
  <c r="E97" i="549"/>
  <c r="E98" i="549" s="1"/>
  <c r="E21" i="543"/>
  <c r="E30" i="543" s="1"/>
  <c r="I21" i="523"/>
  <c r="I30" i="523" s="1"/>
  <c r="H21" i="695"/>
  <c r="H30" i="695" s="1"/>
  <c r="E97" i="695" s="1"/>
  <c r="E98" i="695" s="1"/>
  <c r="E53" i="687"/>
  <c r="E61" i="687" s="1"/>
  <c r="E66" i="687" s="1"/>
  <c r="E21" i="649"/>
  <c r="E30" i="649" s="1"/>
  <c r="H21" i="617"/>
  <c r="H30" i="617" s="1"/>
  <c r="E97" i="617" s="1"/>
  <c r="E98" i="617" s="1"/>
  <c r="E131" i="575"/>
  <c r="E86" i="575"/>
  <c r="E41" i="575"/>
  <c r="E37" i="575"/>
  <c r="E75" i="575"/>
  <c r="E85" i="575"/>
  <c r="E40" i="575"/>
  <c r="E36" i="575"/>
  <c r="E72" i="575"/>
  <c r="E84" i="575"/>
  <c r="E39" i="575"/>
  <c r="E35" i="575"/>
  <c r="E73" i="575"/>
  <c r="E78" i="575"/>
  <c r="E87" i="575"/>
  <c r="E77" i="575"/>
  <c r="E42" i="575"/>
  <c r="E38" i="575"/>
  <c r="E85" i="605"/>
  <c r="E84" i="605"/>
  <c r="E42" i="605"/>
  <c r="E38" i="605"/>
  <c r="E78" i="605"/>
  <c r="E72" i="605"/>
  <c r="E41" i="605"/>
  <c r="E37" i="605"/>
  <c r="E73" i="605"/>
  <c r="E77" i="605"/>
  <c r="E40" i="605"/>
  <c r="E36" i="605"/>
  <c r="E87" i="605"/>
  <c r="E131" i="605"/>
  <c r="E75" i="605"/>
  <c r="E86" i="605"/>
  <c r="E39" i="605"/>
  <c r="E35" i="605"/>
  <c r="H21" i="629"/>
  <c r="H30" i="629" s="1"/>
  <c r="E97" i="629" s="1"/>
  <c r="E98" i="629" s="1"/>
  <c r="E53" i="679"/>
  <c r="E61" i="679" s="1"/>
  <c r="E66" i="679" s="1"/>
  <c r="E53" i="645"/>
  <c r="E61" i="645" s="1"/>
  <c r="E66" i="645" s="1"/>
  <c r="E97" i="567"/>
  <c r="E98" i="567" s="1"/>
  <c r="I21" i="683"/>
  <c r="I30" i="683" s="1"/>
  <c r="E97" i="683" s="1"/>
  <c r="E98" i="683" s="1"/>
  <c r="E21" i="660"/>
  <c r="I21" i="585"/>
  <c r="I30" i="585" s="1"/>
  <c r="E21" i="680"/>
  <c r="H21" i="675"/>
  <c r="H30" i="675" s="1"/>
  <c r="E97" i="675" s="1"/>
  <c r="E98" i="675" s="1"/>
  <c r="E21" i="673"/>
  <c r="E30" i="673" s="1"/>
  <c r="E97" i="687"/>
  <c r="E98" i="687" s="1"/>
  <c r="E53" i="633"/>
  <c r="E61" i="633" s="1"/>
  <c r="E66" i="633" s="1"/>
  <c r="E21" i="625"/>
  <c r="E30" i="625" s="1"/>
  <c r="E21" i="583"/>
  <c r="E30" i="583" s="1"/>
  <c r="H21" i="553"/>
  <c r="H30" i="553" s="1"/>
  <c r="E97" i="553" s="1"/>
  <c r="E98" i="553" s="1"/>
  <c r="I21" i="583"/>
  <c r="I30" i="583" s="1"/>
  <c r="E61" i="677"/>
  <c r="E66" i="677" s="1"/>
  <c r="E21" i="655"/>
  <c r="E30" i="655" s="1"/>
  <c r="E72" i="683"/>
  <c r="E38" i="683"/>
  <c r="E78" i="683"/>
  <c r="E41" i="683"/>
  <c r="E86" i="683"/>
  <c r="E131" i="683"/>
  <c r="E85" i="683"/>
  <c r="E36" i="683"/>
  <c r="E39" i="683"/>
  <c r="E77" i="683"/>
  <c r="E42" i="683"/>
  <c r="E87" i="683"/>
  <c r="E75" i="683"/>
  <c r="E37" i="683"/>
  <c r="E40" i="683"/>
  <c r="E84" i="683"/>
  <c r="E73" i="683"/>
  <c r="E35" i="683"/>
  <c r="H21" i="603"/>
  <c r="H30" i="603" s="1"/>
  <c r="E21" i="637"/>
  <c r="E30" i="637" s="1"/>
  <c r="I21" i="589"/>
  <c r="I30" i="589" s="1"/>
  <c r="H21" i="613"/>
  <c r="H30" i="613" s="1"/>
  <c r="E21" i="593"/>
  <c r="E30" i="593" s="1"/>
  <c r="I21" i="565"/>
  <c r="I30" i="565" s="1"/>
  <c r="E21" i="559"/>
  <c r="E30" i="559" s="1"/>
  <c r="I21" i="543"/>
  <c r="I30" i="543" s="1"/>
  <c r="E97" i="543" s="1"/>
  <c r="E98" i="543" s="1"/>
  <c r="E86" i="573"/>
  <c r="E72" i="573"/>
  <c r="E87" i="573"/>
  <c r="E41" i="573"/>
  <c r="E37" i="573"/>
  <c r="E85" i="573"/>
  <c r="E131" i="573"/>
  <c r="E84" i="573"/>
  <c r="E78" i="573"/>
  <c r="E40" i="573"/>
  <c r="E36" i="573"/>
  <c r="E77" i="573"/>
  <c r="E39" i="573"/>
  <c r="E35" i="573"/>
  <c r="E75" i="573"/>
  <c r="E38" i="573"/>
  <c r="E42" i="573"/>
  <c r="E73" i="573"/>
  <c r="I21" i="533"/>
  <c r="I30" i="533" s="1"/>
  <c r="E97" i="533" s="1"/>
  <c r="E98" i="533" s="1"/>
  <c r="I21" i="525"/>
  <c r="I30" i="525" s="1"/>
  <c r="E97" i="525" s="1"/>
  <c r="E98" i="525" s="1"/>
  <c r="I21" i="639"/>
  <c r="I30" i="639" s="1"/>
  <c r="H21" i="651"/>
  <c r="H30" i="651" s="1"/>
  <c r="E97" i="651" s="1"/>
  <c r="E98" i="651" s="1"/>
  <c r="H21" i="601"/>
  <c r="H30" i="601" s="1"/>
  <c r="I21" i="635"/>
  <c r="I30" i="635" s="1"/>
  <c r="E21" i="639"/>
  <c r="E30" i="639" s="1"/>
  <c r="I21" i="595"/>
  <c r="I30" i="595" s="1"/>
  <c r="E97" i="595" s="1"/>
  <c r="E98" i="595" s="1"/>
  <c r="E21" i="565"/>
  <c r="E30" i="565" s="1"/>
  <c r="E103" i="631"/>
  <c r="E140" i="631"/>
  <c r="E61" i="691"/>
  <c r="E66" i="691" s="1"/>
  <c r="E97" i="685"/>
  <c r="E98" i="685" s="1"/>
  <c r="E73" i="571"/>
  <c r="E131" i="571"/>
  <c r="E87" i="571"/>
  <c r="E37" i="571"/>
  <c r="E41" i="571"/>
  <c r="E85" i="571"/>
  <c r="E42" i="571"/>
  <c r="E77" i="571"/>
  <c r="E36" i="571"/>
  <c r="E86" i="571"/>
  <c r="E40" i="571"/>
  <c r="E78" i="571"/>
  <c r="E39" i="571"/>
  <c r="E75" i="571"/>
  <c r="E35" i="571"/>
  <c r="E84" i="571"/>
  <c r="E38" i="571"/>
  <c r="E72" i="571"/>
  <c r="I21" i="677"/>
  <c r="I30" i="677" s="1"/>
  <c r="E97" i="667"/>
  <c r="E98" i="667" s="1"/>
  <c r="E97" i="679"/>
  <c r="E98" i="679" s="1"/>
  <c r="E97" i="589"/>
  <c r="E98" i="589" s="1"/>
  <c r="E21" i="581"/>
  <c r="E30" i="581" s="1"/>
  <c r="E61" i="683"/>
  <c r="E66" i="683" s="1"/>
  <c r="E131" i="663"/>
  <c r="E75" i="663"/>
  <c r="E42" i="663"/>
  <c r="E38" i="663"/>
  <c r="E85" i="663"/>
  <c r="E78" i="663"/>
  <c r="E41" i="663"/>
  <c r="E37" i="663"/>
  <c r="E84" i="663"/>
  <c r="E77" i="663"/>
  <c r="E73" i="663"/>
  <c r="E40" i="663"/>
  <c r="E36" i="663"/>
  <c r="E87" i="663"/>
  <c r="E39" i="663"/>
  <c r="E35" i="663"/>
  <c r="E86" i="663"/>
  <c r="E72" i="663"/>
  <c r="E21" i="695"/>
  <c r="E30" i="695" s="1"/>
  <c r="E97" i="645"/>
  <c r="E98" i="645" s="1"/>
  <c r="I21" i="597"/>
  <c r="I30" i="597" s="1"/>
  <c r="E21" i="629"/>
  <c r="E30" i="629" s="1"/>
  <c r="E131" i="525"/>
  <c r="E40" i="525"/>
  <c r="E36" i="525"/>
  <c r="E77" i="525"/>
  <c r="E85" i="525"/>
  <c r="E42" i="525"/>
  <c r="E38" i="525"/>
  <c r="E84" i="525"/>
  <c r="E39" i="525"/>
  <c r="E72" i="525"/>
  <c r="E41" i="525"/>
  <c r="E37" i="525"/>
  <c r="E78" i="525"/>
  <c r="E35" i="525"/>
  <c r="E86" i="525"/>
  <c r="E73" i="525"/>
  <c r="E87" i="525"/>
  <c r="E75" i="525"/>
  <c r="I21" i="603"/>
  <c r="I30" i="603" s="1"/>
  <c r="I21" i="545"/>
  <c r="I30" i="545" s="1"/>
  <c r="E97" i="545" s="1"/>
  <c r="E98" i="545" s="1"/>
  <c r="H21" i="647"/>
  <c r="H30" i="647" s="1"/>
  <c r="E97" i="647" s="1"/>
  <c r="E98" i="647" s="1"/>
  <c r="E21" i="595"/>
  <c r="E30" i="595" s="1"/>
  <c r="E97" i="541"/>
  <c r="E98" i="541" s="1"/>
  <c r="E21" i="681"/>
  <c r="E30" i="681" s="1"/>
  <c r="E21" i="675"/>
  <c r="E30" i="675" s="1"/>
  <c r="I21" i="689"/>
  <c r="I30" i="689" s="1"/>
  <c r="E97" i="689" s="1"/>
  <c r="E98" i="689" s="1"/>
  <c r="E85" i="687"/>
  <c r="E41" i="687"/>
  <c r="E37" i="687"/>
  <c r="E84" i="687"/>
  <c r="E75" i="687"/>
  <c r="E72" i="687"/>
  <c r="E86" i="687"/>
  <c r="E40" i="687"/>
  <c r="E36" i="687"/>
  <c r="E78" i="687"/>
  <c r="E73" i="687"/>
  <c r="E131" i="687"/>
  <c r="E39" i="687"/>
  <c r="E35" i="687"/>
  <c r="E77" i="687"/>
  <c r="E87" i="687"/>
  <c r="E42" i="687"/>
  <c r="E38" i="687"/>
  <c r="H21" i="643"/>
  <c r="H30" i="643" s="1"/>
  <c r="E97" i="643" s="1"/>
  <c r="E98" i="643" s="1"/>
  <c r="H21" i="635"/>
  <c r="H30" i="635" s="1"/>
  <c r="H21" i="625"/>
  <c r="H30" i="625" s="1"/>
  <c r="E97" i="625" s="1"/>
  <c r="E98" i="625" s="1"/>
  <c r="I21" i="615"/>
  <c r="I30" i="615" s="1"/>
  <c r="E97" i="563"/>
  <c r="E98" i="563" s="1"/>
  <c r="I21" i="601"/>
  <c r="I30" i="601" s="1"/>
  <c r="E21" i="561"/>
  <c r="E30" i="561" s="1"/>
  <c r="E53" i="545"/>
  <c r="E61" i="545" s="1"/>
  <c r="E66" i="545" s="1"/>
  <c r="I21" i="536"/>
  <c r="I30" i="536" s="1"/>
  <c r="E97" i="536" s="1"/>
  <c r="E98" i="536" s="1"/>
  <c r="I21" i="661"/>
  <c r="I30" i="661" s="1"/>
  <c r="E97" i="661" s="1"/>
  <c r="E98" i="661" s="1"/>
  <c r="I21" i="653"/>
  <c r="I30" i="653" s="1"/>
  <c r="E97" i="653" s="1"/>
  <c r="E98" i="653" s="1"/>
  <c r="I21" i="555"/>
  <c r="I30" i="555" s="1"/>
  <c r="E97" i="555" s="1"/>
  <c r="E98" i="555" s="1"/>
  <c r="I21" i="547"/>
  <c r="I30" i="547" s="1"/>
  <c r="H21" i="655"/>
  <c r="H30" i="655" s="1"/>
  <c r="E97" i="655" s="1"/>
  <c r="E98" i="655" s="1"/>
  <c r="E97" i="621"/>
  <c r="E98" i="621" s="1"/>
  <c r="H21" i="597"/>
  <c r="H30" i="597" s="1"/>
  <c r="E21" i="619"/>
  <c r="E30" i="619" s="1"/>
  <c r="E21" i="613"/>
  <c r="E30" i="613" s="1"/>
  <c r="H21" i="593"/>
  <c r="H30" i="593" s="1"/>
  <c r="E97" i="593" s="1"/>
  <c r="E98" i="593" s="1"/>
  <c r="H21" i="559"/>
  <c r="H30" i="559" s="1"/>
  <c r="E97" i="559" s="1"/>
  <c r="E98" i="559" s="1"/>
  <c r="E97" i="573"/>
  <c r="E98" i="573" s="1"/>
  <c r="I21" i="649"/>
  <c r="I30" i="649" s="1"/>
  <c r="I21" i="579"/>
  <c r="I30" i="579" s="1"/>
  <c r="E97" i="579" s="1"/>
  <c r="E98" i="579" s="1"/>
  <c r="H21" i="523"/>
  <c r="H30" i="523" s="1"/>
  <c r="E21" i="651"/>
  <c r="E30" i="651" s="1"/>
  <c r="E21" i="601"/>
  <c r="E30" i="601" s="1"/>
  <c r="I21" i="609"/>
  <c r="I30" i="609" s="1"/>
  <c r="E97" i="609" s="1"/>
  <c r="E98" i="609" s="1"/>
  <c r="H21" i="607"/>
  <c r="H30" i="607" s="1"/>
  <c r="E97" i="607" s="1"/>
  <c r="E98" i="607" s="1"/>
  <c r="H21" i="569"/>
  <c r="H30" i="569" s="1"/>
  <c r="I21" i="575"/>
  <c r="I30" i="575" s="1"/>
  <c r="E97" i="575" s="1"/>
  <c r="E98" i="575" s="1"/>
  <c r="I21" i="569"/>
  <c r="I30" i="569" s="1"/>
  <c r="AF12" i="21"/>
  <c r="R17" i="21"/>
  <c r="BF17" i="21"/>
  <c r="R91" i="21"/>
  <c r="BF91" i="21"/>
  <c r="R10" i="21"/>
  <c r="BF10" i="21"/>
  <c r="R75" i="21"/>
  <c r="R73" i="21"/>
  <c r="R68" i="21"/>
  <c r="R72" i="21"/>
  <c r="R27" i="21"/>
  <c r="D116" i="454"/>
  <c r="E21" i="454"/>
  <c r="J6" i="21"/>
  <c r="AK6" i="21"/>
  <c r="AG6" i="21"/>
  <c r="AI6" i="21"/>
  <c r="AJ6" i="21"/>
  <c r="AM6" i="21"/>
  <c r="D154" i="20"/>
  <c r="D147" i="20"/>
  <c r="D141" i="20"/>
  <c r="D140" i="20"/>
  <c r="D63" i="20"/>
  <c r="B15" i="21"/>
  <c r="A15" i="21"/>
  <c r="BU15" i="21" s="1"/>
  <c r="Q13" i="19"/>
  <c r="D11" i="20"/>
  <c r="B11" i="21"/>
  <c r="A11" i="21"/>
  <c r="Q9" i="19"/>
  <c r="D8" i="20"/>
  <c r="J75" i="19"/>
  <c r="J90" i="19"/>
  <c r="J87" i="19"/>
  <c r="J85" i="19"/>
  <c r="E84" i="600" l="1"/>
  <c r="E85" i="600" s="1"/>
  <c r="E93" i="600" s="1"/>
  <c r="E66" i="600"/>
  <c r="E78" i="600"/>
  <c r="E64" i="698"/>
  <c r="E66" i="698"/>
  <c r="E29" i="698"/>
  <c r="E84" i="698"/>
  <c r="E85" i="698" s="1"/>
  <c r="E93" i="698" s="1"/>
  <c r="E69" i="698"/>
  <c r="E77" i="698"/>
  <c r="E75" i="698"/>
  <c r="E63" i="698"/>
  <c r="E33" i="600"/>
  <c r="E26" i="600"/>
  <c r="E31" i="698"/>
  <c r="E122" i="698"/>
  <c r="E32" i="698"/>
  <c r="E97" i="611"/>
  <c r="E98" i="611" s="1"/>
  <c r="E103" i="611" s="1"/>
  <c r="E30" i="698"/>
  <c r="E78" i="698"/>
  <c r="E68" i="698"/>
  <c r="E28" i="698"/>
  <c r="E34" i="698" s="1"/>
  <c r="E56" i="698" s="1"/>
  <c r="E72" i="547"/>
  <c r="E131" i="547"/>
  <c r="E41" i="547"/>
  <c r="E75" i="547"/>
  <c r="E84" i="547"/>
  <c r="E86" i="547"/>
  <c r="E37" i="547"/>
  <c r="E77" i="547"/>
  <c r="E39" i="547"/>
  <c r="E42" i="547"/>
  <c r="E87" i="547"/>
  <c r="E85" i="547"/>
  <c r="E73" i="547"/>
  <c r="E35" i="547"/>
  <c r="E38" i="547"/>
  <c r="E78" i="547"/>
  <c r="E36" i="547"/>
  <c r="E40" i="547"/>
  <c r="E76" i="674"/>
  <c r="E69" i="656"/>
  <c r="E21" i="661"/>
  <c r="E30" i="661" s="1"/>
  <c r="E75" i="697"/>
  <c r="E42" i="697"/>
  <c r="E38" i="697"/>
  <c r="E85" i="697"/>
  <c r="E36" i="697"/>
  <c r="E35" i="697"/>
  <c r="E78" i="697"/>
  <c r="E41" i="697"/>
  <c r="E37" i="697"/>
  <c r="E84" i="697"/>
  <c r="E77" i="697"/>
  <c r="E73" i="697"/>
  <c r="E40" i="697"/>
  <c r="E87" i="697"/>
  <c r="E39" i="697"/>
  <c r="E131" i="697"/>
  <c r="E72" i="697"/>
  <c r="E86" i="697"/>
  <c r="E140" i="697"/>
  <c r="E103" i="697"/>
  <c r="E37" i="533"/>
  <c r="E73" i="533"/>
  <c r="E131" i="533"/>
  <c r="E41" i="533"/>
  <c r="E35" i="533"/>
  <c r="E42" i="533"/>
  <c r="E86" i="533"/>
  <c r="E36" i="533"/>
  <c r="E84" i="533"/>
  <c r="E87" i="533"/>
  <c r="E38" i="533"/>
  <c r="E77" i="533"/>
  <c r="E85" i="533"/>
  <c r="E39" i="533"/>
  <c r="E78" i="533"/>
  <c r="E75" i="533"/>
  <c r="E72" i="533"/>
  <c r="E40" i="533"/>
  <c r="E140" i="611"/>
  <c r="E28" i="600"/>
  <c r="E76" i="600"/>
  <c r="E68" i="600"/>
  <c r="E122" i="600"/>
  <c r="E31" i="600"/>
  <c r="E32" i="600"/>
  <c r="E29" i="600"/>
  <c r="E77" i="600"/>
  <c r="E69" i="600"/>
  <c r="E29" i="656"/>
  <c r="E21" i="693"/>
  <c r="E30" i="693" s="1"/>
  <c r="E75" i="600"/>
  <c r="E63" i="600"/>
  <c r="E64" i="600"/>
  <c r="E30" i="600"/>
  <c r="E28" i="656"/>
  <c r="E21" i="529"/>
  <c r="E30" i="529" s="1"/>
  <c r="E21" i="665"/>
  <c r="E30" i="665" s="1"/>
  <c r="E97" i="635"/>
  <c r="E98" i="635" s="1"/>
  <c r="E77" i="674"/>
  <c r="E63" i="674"/>
  <c r="E122" i="674"/>
  <c r="E68" i="674"/>
  <c r="E66" i="674"/>
  <c r="E78" i="674"/>
  <c r="E76" i="688"/>
  <c r="E33" i="688"/>
  <c r="E30" i="688"/>
  <c r="E27" i="688"/>
  <c r="E69" i="688"/>
  <c r="E68" i="642"/>
  <c r="E64" i="642"/>
  <c r="E32" i="642"/>
  <c r="E29" i="642"/>
  <c r="E26" i="642"/>
  <c r="E122" i="642"/>
  <c r="E29" i="688"/>
  <c r="E26" i="688"/>
  <c r="E68" i="688"/>
  <c r="E27" i="642"/>
  <c r="E28" i="642"/>
  <c r="E78" i="642"/>
  <c r="E21" i="587"/>
  <c r="E30" i="587" s="1"/>
  <c r="E21" i="563"/>
  <c r="E30" i="563" s="1"/>
  <c r="E38" i="563" s="1"/>
  <c r="E35" i="567"/>
  <c r="E72" i="567"/>
  <c r="E77" i="567"/>
  <c r="E86" i="567"/>
  <c r="E75" i="567"/>
  <c r="E39" i="567"/>
  <c r="E42" i="567"/>
  <c r="E41" i="567"/>
  <c r="E84" i="567"/>
  <c r="E73" i="567"/>
  <c r="E131" i="567"/>
  <c r="E37" i="567"/>
  <c r="E36" i="567"/>
  <c r="E40" i="567"/>
  <c r="E78" i="567"/>
  <c r="E38" i="567"/>
  <c r="E85" i="567"/>
  <c r="E87" i="567"/>
  <c r="E69" i="562"/>
  <c r="E76" i="562"/>
  <c r="E122" i="562"/>
  <c r="E77" i="672"/>
  <c r="E68" i="672"/>
  <c r="E26" i="672"/>
  <c r="E27" i="672"/>
  <c r="E69" i="674"/>
  <c r="E27" i="674"/>
  <c r="E28" i="674"/>
  <c r="E30" i="674"/>
  <c r="E33" i="674"/>
  <c r="E122" i="656"/>
  <c r="E21" i="669"/>
  <c r="E30" i="669" s="1"/>
  <c r="E21" i="645"/>
  <c r="E30" i="645" s="1"/>
  <c r="E75" i="645" s="1"/>
  <c r="E21" i="631"/>
  <c r="E30" i="631" s="1"/>
  <c r="E42" i="631" s="1"/>
  <c r="E78" i="589"/>
  <c r="E75" i="589"/>
  <c r="E87" i="589"/>
  <c r="E35" i="589"/>
  <c r="E38" i="589"/>
  <c r="E41" i="589"/>
  <c r="E40" i="589"/>
  <c r="E86" i="589"/>
  <c r="E77" i="589"/>
  <c r="E37" i="589"/>
  <c r="E36" i="589"/>
  <c r="E72" i="589"/>
  <c r="E84" i="589"/>
  <c r="E73" i="589"/>
  <c r="E131" i="589"/>
  <c r="E85" i="589"/>
  <c r="E39" i="589"/>
  <c r="E42" i="589"/>
  <c r="E64" i="656"/>
  <c r="E21" i="647"/>
  <c r="E30" i="647" s="1"/>
  <c r="E40" i="647" s="1"/>
  <c r="E87" i="661"/>
  <c r="E86" i="661"/>
  <c r="E36" i="661"/>
  <c r="E35" i="661"/>
  <c r="E42" i="661"/>
  <c r="E78" i="661"/>
  <c r="E77" i="661"/>
  <c r="E85" i="661"/>
  <c r="E131" i="661"/>
  <c r="E38" i="661"/>
  <c r="E73" i="661"/>
  <c r="E37" i="661"/>
  <c r="E40" i="661"/>
  <c r="E39" i="661"/>
  <c r="E75" i="661"/>
  <c r="E41" i="661"/>
  <c r="E72" i="661"/>
  <c r="E84" i="661"/>
  <c r="E28" i="672"/>
  <c r="E64" i="672"/>
  <c r="E75" i="672"/>
  <c r="E122" i="672"/>
  <c r="E33" i="656"/>
  <c r="E21" i="609"/>
  <c r="E30" i="609" s="1"/>
  <c r="E21" i="653"/>
  <c r="E30" i="653" s="1"/>
  <c r="E21" i="679"/>
  <c r="E30" i="679" s="1"/>
  <c r="E97" i="613"/>
  <c r="E98" i="613" s="1"/>
  <c r="E21" i="657"/>
  <c r="E30" i="657" s="1"/>
  <c r="E72" i="657" s="1"/>
  <c r="E30" i="656"/>
  <c r="E68" i="656"/>
  <c r="E78" i="656"/>
  <c r="E63" i="656"/>
  <c r="E31" i="656"/>
  <c r="E34" i="692"/>
  <c r="E56" i="692" s="1"/>
  <c r="E26" i="656"/>
  <c r="E32" i="656"/>
  <c r="E27" i="656"/>
  <c r="E75" i="656"/>
  <c r="E21" i="549"/>
  <c r="E30" i="549" s="1"/>
  <c r="E84" i="656"/>
  <c r="E85" i="656" s="1"/>
  <c r="E93" i="656" s="1"/>
  <c r="E77" i="656"/>
  <c r="E66" i="656"/>
  <c r="E21" i="591"/>
  <c r="E30" i="591" s="1"/>
  <c r="D44" i="672"/>
  <c r="E44" i="672" s="1"/>
  <c r="E52" i="672" s="1"/>
  <c r="E57" i="672" s="1"/>
  <c r="D53" i="671"/>
  <c r="E53" i="671" s="1"/>
  <c r="E61" i="671" s="1"/>
  <c r="E66" i="671" s="1"/>
  <c r="D53" i="663"/>
  <c r="E53" i="663" s="1"/>
  <c r="E61" i="663" s="1"/>
  <c r="E66" i="663" s="1"/>
  <c r="D44" i="664"/>
  <c r="E44" i="664" s="1"/>
  <c r="E52" i="664" s="1"/>
  <c r="E57" i="664" s="1"/>
  <c r="D53" i="583"/>
  <c r="E53" i="583" s="1"/>
  <c r="E61" i="583" s="1"/>
  <c r="E66" i="583" s="1"/>
  <c r="D44" i="584"/>
  <c r="E44" i="584" s="1"/>
  <c r="E52" i="584" s="1"/>
  <c r="E57" i="584" s="1"/>
  <c r="D44" i="676"/>
  <c r="E44" i="676" s="1"/>
  <c r="E52" i="676" s="1"/>
  <c r="E57" i="676" s="1"/>
  <c r="D53" i="675"/>
  <c r="E53" i="675" s="1"/>
  <c r="E61" i="675" s="1"/>
  <c r="E66" i="675" s="1"/>
  <c r="E21" i="667"/>
  <c r="E30" i="667" s="1"/>
  <c r="E131" i="667" s="1"/>
  <c r="E34" i="530"/>
  <c r="E56" i="530" s="1"/>
  <c r="E21" i="541"/>
  <c r="E30" i="541" s="1"/>
  <c r="E75" i="541" s="1"/>
  <c r="E131" i="645"/>
  <c r="E40" i="645"/>
  <c r="E85" i="645"/>
  <c r="E84" i="645"/>
  <c r="E37" i="645"/>
  <c r="E77" i="645"/>
  <c r="E39" i="545"/>
  <c r="E84" i="545"/>
  <c r="E36" i="545"/>
  <c r="E85" i="545"/>
  <c r="E35" i="545"/>
  <c r="E75" i="545"/>
  <c r="E41" i="545"/>
  <c r="E40" i="545"/>
  <c r="E131" i="545"/>
  <c r="E42" i="545"/>
  <c r="E87" i="545"/>
  <c r="E37" i="545"/>
  <c r="E77" i="545"/>
  <c r="E72" i="545"/>
  <c r="E38" i="545"/>
  <c r="E78" i="545"/>
  <c r="E86" i="545"/>
  <c r="E73" i="545"/>
  <c r="E84" i="685"/>
  <c r="E131" i="685"/>
  <c r="E40" i="685"/>
  <c r="E85" i="685"/>
  <c r="E35" i="685"/>
  <c r="E75" i="685"/>
  <c r="E41" i="685"/>
  <c r="E86" i="685"/>
  <c r="E36" i="685"/>
  <c r="E42" i="685"/>
  <c r="E87" i="685"/>
  <c r="E37" i="685"/>
  <c r="E77" i="685"/>
  <c r="E72" i="685"/>
  <c r="E38" i="685"/>
  <c r="E78" i="685"/>
  <c r="E73" i="685"/>
  <c r="E39" i="685"/>
  <c r="E72" i="539"/>
  <c r="E75" i="539"/>
  <c r="E78" i="539"/>
  <c r="E37" i="539"/>
  <c r="E39" i="539"/>
  <c r="E40" i="539"/>
  <c r="E86" i="539"/>
  <c r="E87" i="539"/>
  <c r="E77" i="539"/>
  <c r="E73" i="539"/>
  <c r="E84" i="539"/>
  <c r="E35" i="539"/>
  <c r="E42" i="539"/>
  <c r="E36" i="539"/>
  <c r="E131" i="539"/>
  <c r="E38" i="539"/>
  <c r="E85" i="539"/>
  <c r="E41" i="539"/>
  <c r="E131" i="693"/>
  <c r="E84" i="693"/>
  <c r="E78" i="693"/>
  <c r="E40" i="693"/>
  <c r="E85" i="693"/>
  <c r="E86" i="693"/>
  <c r="E41" i="693"/>
  <c r="E73" i="693"/>
  <c r="E36" i="693"/>
  <c r="E39" i="693"/>
  <c r="E72" i="693"/>
  <c r="E42" i="693"/>
  <c r="E37" i="693"/>
  <c r="E35" i="693"/>
  <c r="E38" i="693"/>
  <c r="E75" i="693"/>
  <c r="E77" i="693"/>
  <c r="E87" i="693"/>
  <c r="E35" i="617"/>
  <c r="E73" i="617"/>
  <c r="E41" i="617"/>
  <c r="E78" i="617"/>
  <c r="E77" i="617"/>
  <c r="E42" i="617"/>
  <c r="E37" i="617"/>
  <c r="E86" i="617"/>
  <c r="E72" i="617"/>
  <c r="E84" i="617"/>
  <c r="E38" i="617"/>
  <c r="E85" i="617"/>
  <c r="E40" i="617"/>
  <c r="E39" i="617"/>
  <c r="E87" i="617"/>
  <c r="E131" i="617"/>
  <c r="E75" i="617"/>
  <c r="E36" i="617"/>
  <c r="E86" i="527"/>
  <c r="E39" i="527"/>
  <c r="E37" i="669"/>
  <c r="E73" i="669"/>
  <c r="E39" i="669"/>
  <c r="E131" i="669"/>
  <c r="E78" i="669"/>
  <c r="E40" i="669"/>
  <c r="E35" i="669"/>
  <c r="E75" i="669"/>
  <c r="E85" i="669"/>
  <c r="E84" i="669"/>
  <c r="E36" i="669"/>
  <c r="E86" i="669"/>
  <c r="E42" i="669"/>
  <c r="E41" i="669"/>
  <c r="E77" i="669"/>
  <c r="E87" i="669"/>
  <c r="E72" i="669"/>
  <c r="E38" i="669"/>
  <c r="E75" i="623"/>
  <c r="E36" i="623"/>
  <c r="E78" i="623"/>
  <c r="E42" i="623"/>
  <c r="E41" i="623"/>
  <c r="E84" i="623"/>
  <c r="E86" i="623"/>
  <c r="E72" i="623"/>
  <c r="E38" i="623"/>
  <c r="E37" i="623"/>
  <c r="E73" i="623"/>
  <c r="E39" i="623"/>
  <c r="E131" i="623"/>
  <c r="E87" i="623"/>
  <c r="E40" i="623"/>
  <c r="E35" i="623"/>
  <c r="E77" i="623"/>
  <c r="E85" i="623"/>
  <c r="E36" i="657"/>
  <c r="E86" i="653"/>
  <c r="E41" i="653"/>
  <c r="E87" i="653"/>
  <c r="E72" i="653"/>
  <c r="E75" i="653"/>
  <c r="E38" i="653"/>
  <c r="E73" i="653"/>
  <c r="E37" i="653"/>
  <c r="E77" i="653"/>
  <c r="E39" i="653"/>
  <c r="E84" i="653"/>
  <c r="E40" i="653"/>
  <c r="E35" i="653"/>
  <c r="E78" i="653"/>
  <c r="E131" i="653"/>
  <c r="E36" i="653"/>
  <c r="E85" i="653"/>
  <c r="E42" i="653"/>
  <c r="E97" i="597"/>
  <c r="E98" i="597" s="1"/>
  <c r="E103" i="597" s="1"/>
  <c r="E43" i="525"/>
  <c r="E65" i="525" s="1"/>
  <c r="E43" i="573"/>
  <c r="E65" i="573" s="1"/>
  <c r="E43" i="571"/>
  <c r="E65" i="571" s="1"/>
  <c r="E43" i="683"/>
  <c r="E65" i="683" s="1"/>
  <c r="E43" i="605"/>
  <c r="E65" i="605" s="1"/>
  <c r="E43" i="641"/>
  <c r="E65" i="641" s="1"/>
  <c r="E97" i="569"/>
  <c r="E98" i="569" s="1"/>
  <c r="E140" i="569" s="1"/>
  <c r="E43" i="663"/>
  <c r="E65" i="663" s="1"/>
  <c r="E140" i="609"/>
  <c r="E103" i="609"/>
  <c r="E103" i="579"/>
  <c r="E140" i="579"/>
  <c r="E103" i="525"/>
  <c r="E140" i="525"/>
  <c r="E103" i="543"/>
  <c r="E140" i="543"/>
  <c r="E103" i="557"/>
  <c r="E140" i="557"/>
  <c r="E140" i="605"/>
  <c r="E103" i="605"/>
  <c r="E140" i="555"/>
  <c r="E103" i="555"/>
  <c r="E140" i="669"/>
  <c r="E103" i="669"/>
  <c r="E103" i="657"/>
  <c r="E140" i="657"/>
  <c r="E140" i="653"/>
  <c r="E103" i="653"/>
  <c r="E140" i="536"/>
  <c r="E103" i="536"/>
  <c r="E103" i="545"/>
  <c r="E140" i="545"/>
  <c r="E140" i="595"/>
  <c r="E103" i="595"/>
  <c r="E103" i="661"/>
  <c r="E140" i="661"/>
  <c r="E140" i="689"/>
  <c r="E103" i="689"/>
  <c r="E140" i="561"/>
  <c r="E103" i="561"/>
  <c r="E140" i="539"/>
  <c r="E103" i="539"/>
  <c r="E131" i="651"/>
  <c r="E86" i="651"/>
  <c r="E77" i="651"/>
  <c r="E73" i="651"/>
  <c r="E72" i="651"/>
  <c r="E37" i="651"/>
  <c r="E85" i="651"/>
  <c r="E41" i="651"/>
  <c r="E42" i="651"/>
  <c r="E36" i="651"/>
  <c r="E84" i="651"/>
  <c r="E75" i="651"/>
  <c r="E38" i="651"/>
  <c r="E40" i="651"/>
  <c r="E35" i="651"/>
  <c r="E87" i="651"/>
  <c r="E39" i="651"/>
  <c r="E78" i="651"/>
  <c r="E140" i="573"/>
  <c r="E103" i="573"/>
  <c r="E140" i="683"/>
  <c r="E103" i="683"/>
  <c r="E140" i="563"/>
  <c r="E103" i="563"/>
  <c r="E87" i="675"/>
  <c r="E78" i="675"/>
  <c r="E41" i="675"/>
  <c r="E37" i="675"/>
  <c r="E86" i="675"/>
  <c r="E77" i="675"/>
  <c r="E73" i="675"/>
  <c r="E40" i="675"/>
  <c r="E36" i="675"/>
  <c r="E85" i="675"/>
  <c r="E72" i="675"/>
  <c r="E39" i="675"/>
  <c r="E35" i="675"/>
  <c r="E131" i="675"/>
  <c r="E84" i="675"/>
  <c r="E75" i="675"/>
  <c r="E42" i="675"/>
  <c r="E38" i="675"/>
  <c r="E140" i="541"/>
  <c r="E103" i="541"/>
  <c r="E87" i="629"/>
  <c r="E78" i="629"/>
  <c r="E41" i="629"/>
  <c r="E37" i="629"/>
  <c r="E131" i="629"/>
  <c r="E86" i="629"/>
  <c r="E77" i="629"/>
  <c r="E73" i="629"/>
  <c r="E40" i="629"/>
  <c r="E36" i="629"/>
  <c r="E85" i="629"/>
  <c r="E72" i="629"/>
  <c r="E39" i="629"/>
  <c r="E35" i="629"/>
  <c r="E42" i="629"/>
  <c r="E38" i="629"/>
  <c r="E84" i="629"/>
  <c r="E75" i="629"/>
  <c r="E140" i="645"/>
  <c r="E103" i="645"/>
  <c r="E131" i="581"/>
  <c r="E41" i="581"/>
  <c r="E87" i="581"/>
  <c r="E72" i="581"/>
  <c r="E40" i="581"/>
  <c r="E84" i="581"/>
  <c r="E75" i="581"/>
  <c r="E37" i="581"/>
  <c r="E85" i="581"/>
  <c r="E39" i="581"/>
  <c r="E78" i="581"/>
  <c r="E36" i="581"/>
  <c r="E86" i="581"/>
  <c r="E73" i="581"/>
  <c r="E77" i="581"/>
  <c r="E42" i="581"/>
  <c r="E35" i="581"/>
  <c r="E38" i="581"/>
  <c r="E140" i="685"/>
  <c r="E103" i="685"/>
  <c r="E140" i="613"/>
  <c r="E103" i="613"/>
  <c r="E33" i="660"/>
  <c r="E29" i="660"/>
  <c r="E69" i="660"/>
  <c r="E77" i="660"/>
  <c r="E84" i="660"/>
  <c r="E85" i="660" s="1"/>
  <c r="E93" i="660" s="1"/>
  <c r="E32" i="660"/>
  <c r="E28" i="660"/>
  <c r="E68" i="660"/>
  <c r="E64" i="660"/>
  <c r="E76" i="660"/>
  <c r="E31" i="660"/>
  <c r="E27" i="660"/>
  <c r="E63" i="660"/>
  <c r="E75" i="660"/>
  <c r="E122" i="660"/>
  <c r="E66" i="660"/>
  <c r="E30" i="660"/>
  <c r="E78" i="660"/>
  <c r="E26" i="660"/>
  <c r="E131" i="649"/>
  <c r="E84" i="649"/>
  <c r="E75" i="649"/>
  <c r="E42" i="649"/>
  <c r="E38" i="649"/>
  <c r="E87" i="649"/>
  <c r="E78" i="649"/>
  <c r="E41" i="649"/>
  <c r="E37" i="649"/>
  <c r="E86" i="649"/>
  <c r="E77" i="649"/>
  <c r="E73" i="649"/>
  <c r="E40" i="649"/>
  <c r="E36" i="649"/>
  <c r="E72" i="649"/>
  <c r="E39" i="649"/>
  <c r="E85" i="649"/>
  <c r="E35" i="649"/>
  <c r="E97" i="523"/>
  <c r="E98" i="523" s="1"/>
  <c r="E97" i="639"/>
  <c r="E98" i="639" s="1"/>
  <c r="E86" i="603"/>
  <c r="E36" i="603"/>
  <c r="E42" i="603"/>
  <c r="E38" i="603"/>
  <c r="E84" i="603"/>
  <c r="E75" i="603"/>
  <c r="E131" i="603"/>
  <c r="E85" i="603"/>
  <c r="E41" i="603"/>
  <c r="E37" i="603"/>
  <c r="E78" i="603"/>
  <c r="E87" i="603"/>
  <c r="E40" i="603"/>
  <c r="E35" i="603"/>
  <c r="E77" i="603"/>
  <c r="E72" i="603"/>
  <c r="E73" i="603"/>
  <c r="E39" i="603"/>
  <c r="E43" i="527"/>
  <c r="E65" i="527" s="1"/>
  <c r="E43" i="536"/>
  <c r="E65" i="536" s="1"/>
  <c r="E97" i="583"/>
  <c r="E98" i="583" s="1"/>
  <c r="E103" i="673"/>
  <c r="E140" i="673"/>
  <c r="E72" i="691"/>
  <c r="E87" i="691"/>
  <c r="E41" i="691"/>
  <c r="E36" i="691"/>
  <c r="E86" i="691"/>
  <c r="E131" i="691"/>
  <c r="E84" i="691"/>
  <c r="E40" i="691"/>
  <c r="E35" i="691"/>
  <c r="E85" i="691"/>
  <c r="E78" i="691"/>
  <c r="E73" i="691"/>
  <c r="E38" i="691"/>
  <c r="E39" i="691"/>
  <c r="E75" i="691"/>
  <c r="E77" i="691"/>
  <c r="E42" i="691"/>
  <c r="E37" i="691"/>
  <c r="E122" i="650"/>
  <c r="E30" i="650"/>
  <c r="E26" i="650"/>
  <c r="E78" i="650"/>
  <c r="E69" i="650"/>
  <c r="E33" i="650"/>
  <c r="E29" i="650"/>
  <c r="E77" i="650"/>
  <c r="E68" i="650"/>
  <c r="E64" i="650"/>
  <c r="E32" i="650"/>
  <c r="E28" i="650"/>
  <c r="E76" i="650"/>
  <c r="E63" i="650"/>
  <c r="E84" i="650"/>
  <c r="E85" i="650" s="1"/>
  <c r="E93" i="650" s="1"/>
  <c r="E31" i="650"/>
  <c r="E66" i="650"/>
  <c r="E27" i="650"/>
  <c r="E75" i="650"/>
  <c r="E103" i="641"/>
  <c r="E140" i="641"/>
  <c r="E140" i="671"/>
  <c r="E103" i="671"/>
  <c r="E43" i="669"/>
  <c r="E65" i="669" s="1"/>
  <c r="E43" i="533"/>
  <c r="E65" i="533" s="1"/>
  <c r="E87" i="569"/>
  <c r="E78" i="569"/>
  <c r="E39" i="569"/>
  <c r="E38" i="569"/>
  <c r="E131" i="569"/>
  <c r="E86" i="569"/>
  <c r="E75" i="569"/>
  <c r="E37" i="569"/>
  <c r="E72" i="569"/>
  <c r="E36" i="569"/>
  <c r="E85" i="569"/>
  <c r="E73" i="569"/>
  <c r="E77" i="569"/>
  <c r="E41" i="569"/>
  <c r="E35" i="569"/>
  <c r="E84" i="569"/>
  <c r="E42" i="569"/>
  <c r="E40" i="569"/>
  <c r="E77" i="523"/>
  <c r="E73" i="523"/>
  <c r="E40" i="523"/>
  <c r="E36" i="523"/>
  <c r="E87" i="523"/>
  <c r="E78" i="523"/>
  <c r="E41" i="523"/>
  <c r="E37" i="523"/>
  <c r="E84" i="523"/>
  <c r="E72" i="523"/>
  <c r="E39" i="523"/>
  <c r="E35" i="523"/>
  <c r="E86" i="523"/>
  <c r="E131" i="523"/>
  <c r="E75" i="523"/>
  <c r="E42" i="523"/>
  <c r="E38" i="523"/>
  <c r="E85" i="523"/>
  <c r="E87" i="597"/>
  <c r="E41" i="597"/>
  <c r="E36" i="597"/>
  <c r="E75" i="597"/>
  <c r="E131" i="597"/>
  <c r="E86" i="597"/>
  <c r="E39" i="597"/>
  <c r="E42" i="597"/>
  <c r="E78" i="597"/>
  <c r="E73" i="597"/>
  <c r="E85" i="597"/>
  <c r="E37" i="597"/>
  <c r="E40" i="597"/>
  <c r="E77" i="597"/>
  <c r="E72" i="597"/>
  <c r="E84" i="597"/>
  <c r="E35" i="597"/>
  <c r="E38" i="597"/>
  <c r="E85" i="677"/>
  <c r="E72" i="677"/>
  <c r="E39" i="677"/>
  <c r="E35" i="677"/>
  <c r="E131" i="677"/>
  <c r="E84" i="677"/>
  <c r="E75" i="677"/>
  <c r="E42" i="677"/>
  <c r="E38" i="677"/>
  <c r="E87" i="677"/>
  <c r="E78" i="677"/>
  <c r="E41" i="677"/>
  <c r="E37" i="677"/>
  <c r="E86" i="677"/>
  <c r="E77" i="677"/>
  <c r="E73" i="677"/>
  <c r="E40" i="677"/>
  <c r="E36" i="677"/>
  <c r="E103" i="681"/>
  <c r="E140" i="681"/>
  <c r="E86" i="551"/>
  <c r="E85" i="551"/>
  <c r="E42" i="551"/>
  <c r="E38" i="551"/>
  <c r="E84" i="551"/>
  <c r="E73" i="551"/>
  <c r="E77" i="551"/>
  <c r="E41" i="551"/>
  <c r="E37" i="551"/>
  <c r="E131" i="551"/>
  <c r="E78" i="551"/>
  <c r="E75" i="551"/>
  <c r="E40" i="551"/>
  <c r="E36" i="551"/>
  <c r="E87" i="551"/>
  <c r="E72" i="551"/>
  <c r="E39" i="551"/>
  <c r="E35" i="551"/>
  <c r="E43" i="555"/>
  <c r="E65" i="555" s="1"/>
  <c r="E34" i="600"/>
  <c r="E56" i="600" s="1"/>
  <c r="E34" i="642"/>
  <c r="E56" i="642" s="1"/>
  <c r="E140" i="607"/>
  <c r="E103" i="607"/>
  <c r="E103" i="559"/>
  <c r="E140" i="559"/>
  <c r="E84" i="619"/>
  <c r="E72" i="619"/>
  <c r="E39" i="619"/>
  <c r="E87" i="619"/>
  <c r="E78" i="619"/>
  <c r="E73" i="619"/>
  <c r="E42" i="619"/>
  <c r="E38" i="619"/>
  <c r="E131" i="619"/>
  <c r="E86" i="619"/>
  <c r="E37" i="619"/>
  <c r="E41" i="619"/>
  <c r="E36" i="619"/>
  <c r="E85" i="619"/>
  <c r="E75" i="619"/>
  <c r="E77" i="619"/>
  <c r="E40" i="619"/>
  <c r="E35" i="619"/>
  <c r="E140" i="655"/>
  <c r="E103" i="655"/>
  <c r="E103" i="635"/>
  <c r="E140" i="635"/>
  <c r="E78" i="681"/>
  <c r="E87" i="681"/>
  <c r="E73" i="681"/>
  <c r="E39" i="681"/>
  <c r="E75" i="681"/>
  <c r="E85" i="681"/>
  <c r="E72" i="681"/>
  <c r="E42" i="681"/>
  <c r="E38" i="681"/>
  <c r="E35" i="681"/>
  <c r="E77" i="681"/>
  <c r="E41" i="681"/>
  <c r="E37" i="681"/>
  <c r="E84" i="681"/>
  <c r="E131" i="681"/>
  <c r="E86" i="681"/>
  <c r="E40" i="681"/>
  <c r="E36" i="681"/>
  <c r="E73" i="595"/>
  <c r="E36" i="595"/>
  <c r="E77" i="595"/>
  <c r="E38" i="595"/>
  <c r="E42" i="595"/>
  <c r="E131" i="595"/>
  <c r="E75" i="595"/>
  <c r="E37" i="595"/>
  <c r="E87" i="595"/>
  <c r="E40" i="595"/>
  <c r="E86" i="595"/>
  <c r="E72" i="595"/>
  <c r="E35" i="595"/>
  <c r="E85" i="595"/>
  <c r="E84" i="595"/>
  <c r="E41" i="595"/>
  <c r="E39" i="595"/>
  <c r="E78" i="595"/>
  <c r="E42" i="695"/>
  <c r="E39" i="695"/>
  <c r="E78" i="695"/>
  <c r="E85" i="695"/>
  <c r="E36" i="695"/>
  <c r="E75" i="695"/>
  <c r="E41" i="695"/>
  <c r="E35" i="695"/>
  <c r="E87" i="695"/>
  <c r="E37" i="695"/>
  <c r="E40" i="695"/>
  <c r="E131" i="695"/>
  <c r="E84" i="695"/>
  <c r="E72" i="695"/>
  <c r="E73" i="695"/>
  <c r="E86" i="695"/>
  <c r="E77" i="695"/>
  <c r="E38" i="695"/>
  <c r="E140" i="533"/>
  <c r="E103" i="533"/>
  <c r="E87" i="565"/>
  <c r="E78" i="565"/>
  <c r="E41" i="565"/>
  <c r="E37" i="565"/>
  <c r="E131" i="565"/>
  <c r="E86" i="565"/>
  <c r="E77" i="565"/>
  <c r="E73" i="565"/>
  <c r="E40" i="565"/>
  <c r="E36" i="565"/>
  <c r="E85" i="565"/>
  <c r="E72" i="565"/>
  <c r="E39" i="565"/>
  <c r="E35" i="565"/>
  <c r="E84" i="565"/>
  <c r="E75" i="565"/>
  <c r="E42" i="565"/>
  <c r="E38" i="565"/>
  <c r="E97" i="601"/>
  <c r="E98" i="601" s="1"/>
  <c r="E73" i="559"/>
  <c r="E78" i="559"/>
  <c r="E42" i="559"/>
  <c r="E75" i="559"/>
  <c r="E39" i="559"/>
  <c r="E131" i="559"/>
  <c r="E77" i="559"/>
  <c r="E38" i="559"/>
  <c r="E72" i="559"/>
  <c r="E37" i="559"/>
  <c r="E87" i="559"/>
  <c r="E35" i="559"/>
  <c r="E41" i="559"/>
  <c r="E36" i="559"/>
  <c r="E85" i="559"/>
  <c r="E40" i="559"/>
  <c r="E86" i="559"/>
  <c r="E84" i="559"/>
  <c r="E103" i="529"/>
  <c r="E140" i="529"/>
  <c r="E140" i="675"/>
  <c r="E103" i="675"/>
  <c r="E72" i="543"/>
  <c r="E39" i="543"/>
  <c r="E35" i="543"/>
  <c r="E86" i="543"/>
  <c r="E131" i="543"/>
  <c r="E75" i="543"/>
  <c r="E42" i="543"/>
  <c r="E38" i="543"/>
  <c r="E85" i="543"/>
  <c r="E78" i="543"/>
  <c r="E41" i="543"/>
  <c r="E37" i="543"/>
  <c r="E84" i="543"/>
  <c r="E77" i="543"/>
  <c r="E73" i="543"/>
  <c r="E40" i="543"/>
  <c r="E36" i="543"/>
  <c r="E87" i="543"/>
  <c r="E140" i="581"/>
  <c r="E103" i="581"/>
  <c r="E43" i="579"/>
  <c r="E65" i="579" s="1"/>
  <c r="E34" i="690"/>
  <c r="E56" i="690" s="1"/>
  <c r="E77" i="659"/>
  <c r="E73" i="659"/>
  <c r="E40" i="659"/>
  <c r="E36" i="659"/>
  <c r="E87" i="659"/>
  <c r="E72" i="659"/>
  <c r="E39" i="659"/>
  <c r="E35" i="659"/>
  <c r="E86" i="659"/>
  <c r="E131" i="659"/>
  <c r="E75" i="659"/>
  <c r="E42" i="659"/>
  <c r="E38" i="659"/>
  <c r="E85" i="659"/>
  <c r="E78" i="659"/>
  <c r="E84" i="659"/>
  <c r="E41" i="659"/>
  <c r="E37" i="659"/>
  <c r="E97" i="585"/>
  <c r="E98" i="585" s="1"/>
  <c r="E97" i="677"/>
  <c r="E98" i="677" s="1"/>
  <c r="E84" i="553"/>
  <c r="E72" i="553"/>
  <c r="E36" i="553"/>
  <c r="E87" i="553"/>
  <c r="E39" i="553"/>
  <c r="E85" i="553"/>
  <c r="E78" i="553"/>
  <c r="E42" i="553"/>
  <c r="E131" i="553"/>
  <c r="E37" i="553"/>
  <c r="E77" i="553"/>
  <c r="E40" i="553"/>
  <c r="E73" i="553"/>
  <c r="E35" i="553"/>
  <c r="E75" i="553"/>
  <c r="E41" i="553"/>
  <c r="E38" i="553"/>
  <c r="E86" i="553"/>
  <c r="E103" i="591"/>
  <c r="E140" i="591"/>
  <c r="E140" i="693"/>
  <c r="E103" i="693"/>
  <c r="E43" i="567"/>
  <c r="E65" i="567" s="1"/>
  <c r="E85" i="615"/>
  <c r="E75" i="615"/>
  <c r="E40" i="615"/>
  <c r="E36" i="615"/>
  <c r="E78" i="615"/>
  <c r="E73" i="615"/>
  <c r="E72" i="615"/>
  <c r="E39" i="615"/>
  <c r="E35" i="615"/>
  <c r="E77" i="615"/>
  <c r="E131" i="615"/>
  <c r="E86" i="615"/>
  <c r="E42" i="615"/>
  <c r="E38" i="615"/>
  <c r="E87" i="615"/>
  <c r="E84" i="615"/>
  <c r="E41" i="615"/>
  <c r="E37" i="615"/>
  <c r="E97" i="633"/>
  <c r="E98" i="633" s="1"/>
  <c r="E84" i="607"/>
  <c r="E37" i="607"/>
  <c r="E77" i="607"/>
  <c r="E72" i="607"/>
  <c r="E87" i="607"/>
  <c r="E75" i="607"/>
  <c r="E36" i="607"/>
  <c r="E42" i="607"/>
  <c r="E131" i="607"/>
  <c r="E86" i="607"/>
  <c r="E41" i="607"/>
  <c r="E35" i="607"/>
  <c r="E40" i="607"/>
  <c r="E39" i="607"/>
  <c r="E85" i="607"/>
  <c r="E38" i="607"/>
  <c r="E78" i="607"/>
  <c r="E73" i="607"/>
  <c r="E103" i="691"/>
  <c r="E140" i="691"/>
  <c r="E43" i="531"/>
  <c r="E65" i="531" s="1"/>
  <c r="E97" i="615"/>
  <c r="E98" i="615" s="1"/>
  <c r="E140" i="593"/>
  <c r="E103" i="593"/>
  <c r="E140" i="597"/>
  <c r="E84" i="561"/>
  <c r="E73" i="561"/>
  <c r="E42" i="561"/>
  <c r="E38" i="561"/>
  <c r="E78" i="561"/>
  <c r="E131" i="561"/>
  <c r="E41" i="561"/>
  <c r="E37" i="561"/>
  <c r="E86" i="561"/>
  <c r="E40" i="561"/>
  <c r="E36" i="561"/>
  <c r="E85" i="561"/>
  <c r="E87" i="561"/>
  <c r="E75" i="561"/>
  <c r="E72" i="561"/>
  <c r="E39" i="561"/>
  <c r="E35" i="561"/>
  <c r="E77" i="561"/>
  <c r="E103" i="643"/>
  <c r="E140" i="643"/>
  <c r="E140" i="647"/>
  <c r="E103" i="647"/>
  <c r="E140" i="679"/>
  <c r="E103" i="679"/>
  <c r="E140" i="651"/>
  <c r="E103" i="651"/>
  <c r="E131" i="637"/>
  <c r="E85" i="637"/>
  <c r="E84" i="637"/>
  <c r="E40" i="637"/>
  <c r="E36" i="637"/>
  <c r="E78" i="637"/>
  <c r="E72" i="637"/>
  <c r="E73" i="637"/>
  <c r="E39" i="637"/>
  <c r="E35" i="637"/>
  <c r="E87" i="637"/>
  <c r="E77" i="637"/>
  <c r="E42" i="637"/>
  <c r="E38" i="637"/>
  <c r="E75" i="637"/>
  <c r="E86" i="637"/>
  <c r="E41" i="637"/>
  <c r="E37" i="637"/>
  <c r="E131" i="583"/>
  <c r="E75" i="583"/>
  <c r="E85" i="583"/>
  <c r="E40" i="583"/>
  <c r="E36" i="583"/>
  <c r="E78" i="583"/>
  <c r="E84" i="583"/>
  <c r="E39" i="583"/>
  <c r="E35" i="583"/>
  <c r="E77" i="583"/>
  <c r="E73" i="583"/>
  <c r="E87" i="583"/>
  <c r="E42" i="583"/>
  <c r="E38" i="583"/>
  <c r="E72" i="583"/>
  <c r="E86" i="583"/>
  <c r="E41" i="583"/>
  <c r="E37" i="583"/>
  <c r="E140" i="687"/>
  <c r="E103" i="687"/>
  <c r="E76" i="680"/>
  <c r="E66" i="680"/>
  <c r="E31" i="680"/>
  <c r="E27" i="680"/>
  <c r="E69" i="680"/>
  <c r="E122" i="680"/>
  <c r="E30" i="680"/>
  <c r="E26" i="680"/>
  <c r="E78" i="680"/>
  <c r="E68" i="680"/>
  <c r="E64" i="680"/>
  <c r="E33" i="680"/>
  <c r="E29" i="680"/>
  <c r="E77" i="680"/>
  <c r="E84" i="680"/>
  <c r="E85" i="680" s="1"/>
  <c r="E93" i="680" s="1"/>
  <c r="E63" i="680"/>
  <c r="E75" i="680"/>
  <c r="E32" i="680"/>
  <c r="E28" i="680"/>
  <c r="E103" i="567"/>
  <c r="E140" i="567"/>
  <c r="E103" i="629"/>
  <c r="E140" i="629"/>
  <c r="E43" i="575"/>
  <c r="E65" i="575" s="1"/>
  <c r="E103" i="695"/>
  <c r="E140" i="695"/>
  <c r="E86" i="633"/>
  <c r="E41" i="633"/>
  <c r="E37" i="633"/>
  <c r="E87" i="633"/>
  <c r="E75" i="633"/>
  <c r="E40" i="633"/>
  <c r="E36" i="633"/>
  <c r="E84" i="633"/>
  <c r="E85" i="633"/>
  <c r="E73" i="633"/>
  <c r="E39" i="633"/>
  <c r="E35" i="633"/>
  <c r="E78" i="633"/>
  <c r="E72" i="633"/>
  <c r="E38" i="633"/>
  <c r="E131" i="633"/>
  <c r="E77" i="633"/>
  <c r="E42" i="633"/>
  <c r="E43" i="689"/>
  <c r="E65" i="689" s="1"/>
  <c r="E97" i="565"/>
  <c r="E98" i="565" s="1"/>
  <c r="E41" i="627"/>
  <c r="E35" i="627"/>
  <c r="E75" i="627"/>
  <c r="E85" i="627"/>
  <c r="E39" i="627"/>
  <c r="E131" i="627"/>
  <c r="E87" i="627"/>
  <c r="E84" i="627"/>
  <c r="E73" i="627"/>
  <c r="E72" i="627"/>
  <c r="E38" i="627"/>
  <c r="E86" i="627"/>
  <c r="E78" i="627"/>
  <c r="E40" i="627"/>
  <c r="E77" i="627"/>
  <c r="E42" i="627"/>
  <c r="E37" i="627"/>
  <c r="E36" i="627"/>
  <c r="E78" i="577"/>
  <c r="E72" i="577"/>
  <c r="E35" i="577"/>
  <c r="E42" i="577"/>
  <c r="E36" i="577"/>
  <c r="E77" i="577"/>
  <c r="E131" i="577"/>
  <c r="E84" i="577"/>
  <c r="E86" i="577"/>
  <c r="E41" i="577"/>
  <c r="E87" i="577"/>
  <c r="E75" i="577"/>
  <c r="E40" i="577"/>
  <c r="E39" i="577"/>
  <c r="E85" i="577"/>
  <c r="E73" i="577"/>
  <c r="E38" i="577"/>
  <c r="E37" i="577"/>
  <c r="E103" i="623"/>
  <c r="E140" i="623"/>
  <c r="E103" i="531"/>
  <c r="E140" i="531"/>
  <c r="E140" i="659"/>
  <c r="E103" i="659"/>
  <c r="E43" i="547"/>
  <c r="E65" i="547" s="1"/>
  <c r="E131" i="585"/>
  <c r="E87" i="585"/>
  <c r="E41" i="585"/>
  <c r="E35" i="585"/>
  <c r="E77" i="585"/>
  <c r="E73" i="585"/>
  <c r="E85" i="585"/>
  <c r="E39" i="585"/>
  <c r="E75" i="585"/>
  <c r="E40" i="585"/>
  <c r="E38" i="585"/>
  <c r="E84" i="585"/>
  <c r="E72" i="585"/>
  <c r="E36" i="585"/>
  <c r="E78" i="585"/>
  <c r="E86" i="585"/>
  <c r="E42" i="585"/>
  <c r="E37" i="585"/>
  <c r="E43" i="621"/>
  <c r="E65" i="621" s="1"/>
  <c r="E33" i="652"/>
  <c r="E29" i="652"/>
  <c r="E77" i="652"/>
  <c r="E68" i="652"/>
  <c r="E64" i="652"/>
  <c r="E84" i="652"/>
  <c r="E85" i="652" s="1"/>
  <c r="E93" i="652" s="1"/>
  <c r="E32" i="652"/>
  <c r="E28" i="652"/>
  <c r="E76" i="652"/>
  <c r="E63" i="652"/>
  <c r="E31" i="652"/>
  <c r="E27" i="652"/>
  <c r="E75" i="652"/>
  <c r="E66" i="652"/>
  <c r="E122" i="652"/>
  <c r="E30" i="652"/>
  <c r="E26" i="652"/>
  <c r="E78" i="652"/>
  <c r="E69" i="652"/>
  <c r="E140" i="527"/>
  <c r="E103" i="527"/>
  <c r="E103" i="577"/>
  <c r="E140" i="577"/>
  <c r="E86" i="635"/>
  <c r="E84" i="635"/>
  <c r="E85" i="635"/>
  <c r="E75" i="635"/>
  <c r="E40" i="635"/>
  <c r="E36" i="635"/>
  <c r="E72" i="635"/>
  <c r="E78" i="635"/>
  <c r="E73" i="635"/>
  <c r="E39" i="635"/>
  <c r="E35" i="635"/>
  <c r="E131" i="635"/>
  <c r="E77" i="635"/>
  <c r="E42" i="635"/>
  <c r="E38" i="635"/>
  <c r="E87" i="635"/>
  <c r="E41" i="635"/>
  <c r="E37" i="635"/>
  <c r="E43" i="643"/>
  <c r="E65" i="643" s="1"/>
  <c r="E34" i="576"/>
  <c r="E56" i="576" s="1"/>
  <c r="E34" i="684"/>
  <c r="E56" i="684" s="1"/>
  <c r="E34" i="634"/>
  <c r="E56" i="634" s="1"/>
  <c r="E34" i="562"/>
  <c r="E56" i="562" s="1"/>
  <c r="E34" i="674"/>
  <c r="E56" i="674" s="1"/>
  <c r="E140" i="575"/>
  <c r="E103" i="575"/>
  <c r="E85" i="601"/>
  <c r="E72" i="601"/>
  <c r="E39" i="601"/>
  <c r="E131" i="601"/>
  <c r="E75" i="601"/>
  <c r="E78" i="601"/>
  <c r="E42" i="601"/>
  <c r="E38" i="601"/>
  <c r="E87" i="601"/>
  <c r="E73" i="601"/>
  <c r="E41" i="601"/>
  <c r="E37" i="601"/>
  <c r="E84" i="601"/>
  <c r="E35" i="601"/>
  <c r="E86" i="601"/>
  <c r="E40" i="601"/>
  <c r="E36" i="601"/>
  <c r="E77" i="601"/>
  <c r="E77" i="613"/>
  <c r="E131" i="613"/>
  <c r="E42" i="613"/>
  <c r="E38" i="613"/>
  <c r="E87" i="613"/>
  <c r="E75" i="613"/>
  <c r="E73" i="613"/>
  <c r="E41" i="613"/>
  <c r="E37" i="613"/>
  <c r="E84" i="613"/>
  <c r="E40" i="613"/>
  <c r="E36" i="613"/>
  <c r="E78" i="613"/>
  <c r="E72" i="613"/>
  <c r="E86" i="613"/>
  <c r="E85" i="613"/>
  <c r="E39" i="613"/>
  <c r="E35" i="613"/>
  <c r="E103" i="621"/>
  <c r="E140" i="621"/>
  <c r="E140" i="625"/>
  <c r="E103" i="625"/>
  <c r="E43" i="687"/>
  <c r="E65" i="687" s="1"/>
  <c r="E140" i="589"/>
  <c r="E103" i="589"/>
  <c r="E103" i="667"/>
  <c r="E140" i="667"/>
  <c r="E131" i="639"/>
  <c r="E75" i="639"/>
  <c r="E42" i="639"/>
  <c r="E38" i="639"/>
  <c r="E85" i="639"/>
  <c r="E78" i="639"/>
  <c r="E41" i="639"/>
  <c r="E37" i="639"/>
  <c r="E84" i="639"/>
  <c r="E77" i="639"/>
  <c r="E73" i="639"/>
  <c r="E40" i="639"/>
  <c r="E36" i="639"/>
  <c r="E87" i="639"/>
  <c r="E72" i="639"/>
  <c r="E39" i="639"/>
  <c r="E35" i="639"/>
  <c r="E86" i="639"/>
  <c r="E86" i="593"/>
  <c r="E73" i="593"/>
  <c r="E85" i="593"/>
  <c r="E42" i="593"/>
  <c r="E37" i="593"/>
  <c r="E84" i="593"/>
  <c r="E40" i="593"/>
  <c r="E78" i="593"/>
  <c r="E41" i="593"/>
  <c r="E35" i="593"/>
  <c r="E77" i="593"/>
  <c r="E36" i="593"/>
  <c r="E75" i="593"/>
  <c r="E39" i="593"/>
  <c r="E131" i="593"/>
  <c r="E87" i="593"/>
  <c r="E72" i="593"/>
  <c r="E38" i="593"/>
  <c r="E97" i="603"/>
  <c r="E98" i="603" s="1"/>
  <c r="E42" i="655"/>
  <c r="E131" i="655"/>
  <c r="E84" i="655"/>
  <c r="E75" i="655"/>
  <c r="E35" i="655"/>
  <c r="E40" i="655"/>
  <c r="E78" i="655"/>
  <c r="E73" i="655"/>
  <c r="E41" i="655"/>
  <c r="E86" i="655"/>
  <c r="E38" i="655"/>
  <c r="E77" i="655"/>
  <c r="E39" i="655"/>
  <c r="E36" i="655"/>
  <c r="E37" i="655"/>
  <c r="E87" i="655"/>
  <c r="E72" i="655"/>
  <c r="E85" i="655"/>
  <c r="E103" i="553"/>
  <c r="E140" i="553"/>
  <c r="E42" i="625"/>
  <c r="E38" i="625"/>
  <c r="E131" i="625"/>
  <c r="E77" i="625"/>
  <c r="E85" i="625"/>
  <c r="E87" i="625"/>
  <c r="E41" i="625"/>
  <c r="E37" i="625"/>
  <c r="E75" i="625"/>
  <c r="E84" i="625"/>
  <c r="E40" i="625"/>
  <c r="E36" i="625"/>
  <c r="E86" i="625"/>
  <c r="E72" i="625"/>
  <c r="E73" i="625"/>
  <c r="E39" i="625"/>
  <c r="E35" i="625"/>
  <c r="E78" i="625"/>
  <c r="E131" i="673"/>
  <c r="E78" i="673"/>
  <c r="E41" i="673"/>
  <c r="E37" i="673"/>
  <c r="E84" i="673"/>
  <c r="E77" i="673"/>
  <c r="E73" i="673"/>
  <c r="E40" i="673"/>
  <c r="E36" i="673"/>
  <c r="E86" i="673"/>
  <c r="E72" i="673"/>
  <c r="E39" i="673"/>
  <c r="E35" i="673"/>
  <c r="E87" i="673"/>
  <c r="E75" i="673"/>
  <c r="E42" i="673"/>
  <c r="E38" i="673"/>
  <c r="E85" i="673"/>
  <c r="E140" i="617"/>
  <c r="E103" i="617"/>
  <c r="E103" i="663"/>
  <c r="E140" i="663"/>
  <c r="E103" i="549"/>
  <c r="E140" i="549"/>
  <c r="E140" i="587"/>
  <c r="E103" i="587"/>
  <c r="E43" i="611"/>
  <c r="E65" i="611" s="1"/>
  <c r="E32" i="686"/>
  <c r="E66" i="686"/>
  <c r="E30" i="686"/>
  <c r="E28" i="686"/>
  <c r="E84" i="686"/>
  <c r="E85" i="686" s="1"/>
  <c r="E93" i="686" s="1"/>
  <c r="E77" i="686"/>
  <c r="E27" i="686"/>
  <c r="E31" i="686"/>
  <c r="E78" i="686"/>
  <c r="E26" i="686"/>
  <c r="E122" i="686"/>
  <c r="E75" i="686"/>
  <c r="E63" i="686"/>
  <c r="E64" i="686"/>
  <c r="E29" i="686"/>
  <c r="E33" i="686"/>
  <c r="E76" i="686"/>
  <c r="E69" i="686"/>
  <c r="E68" i="686"/>
  <c r="E97" i="547"/>
  <c r="E98" i="547" s="1"/>
  <c r="E140" i="637"/>
  <c r="E103" i="637"/>
  <c r="E72" i="599"/>
  <c r="E39" i="599"/>
  <c r="E35" i="599"/>
  <c r="E86" i="599"/>
  <c r="E131" i="599"/>
  <c r="E75" i="599"/>
  <c r="E42" i="599"/>
  <c r="E38" i="599"/>
  <c r="E85" i="599"/>
  <c r="E78" i="599"/>
  <c r="E41" i="599"/>
  <c r="E37" i="599"/>
  <c r="E84" i="599"/>
  <c r="E77" i="599"/>
  <c r="E73" i="599"/>
  <c r="E40" i="599"/>
  <c r="E36" i="599"/>
  <c r="E87" i="599"/>
  <c r="E140" i="551"/>
  <c r="E103" i="551"/>
  <c r="E97" i="649"/>
  <c r="E98" i="649" s="1"/>
  <c r="E43" i="557"/>
  <c r="E65" i="557" s="1"/>
  <c r="E43" i="671"/>
  <c r="E65" i="671" s="1"/>
  <c r="E140" i="627"/>
  <c r="E103" i="627"/>
  <c r="E103" i="619"/>
  <c r="E140" i="619"/>
  <c r="E140" i="599"/>
  <c r="E103" i="599"/>
  <c r="E34" i="544"/>
  <c r="E56" i="544" s="1"/>
  <c r="E34" i="535"/>
  <c r="E56" i="535" s="1"/>
  <c r="E34" i="688"/>
  <c r="E56" i="688" s="1"/>
  <c r="E34" i="672"/>
  <c r="E56" i="672" s="1"/>
  <c r="E34" i="648"/>
  <c r="E56" i="648" s="1"/>
  <c r="E34" i="654"/>
  <c r="E56" i="654" s="1"/>
  <c r="E84" i="454"/>
  <c r="E85" i="454" s="1"/>
  <c r="E93" i="454" s="1"/>
  <c r="BF11" i="21"/>
  <c r="BF15" i="21"/>
  <c r="Q9" i="15"/>
  <c r="R9" i="15"/>
  <c r="R13" i="15"/>
  <c r="Q13" i="15"/>
  <c r="R5" i="15"/>
  <c r="Q5" i="15"/>
  <c r="E32" i="454"/>
  <c r="E28" i="454"/>
  <c r="E30" i="454"/>
  <c r="E31" i="454"/>
  <c r="E33" i="454"/>
  <c r="E122" i="454"/>
  <c r="E27" i="454"/>
  <c r="E29" i="454"/>
  <c r="E26" i="454"/>
  <c r="R6" i="21"/>
  <c r="D15" i="21"/>
  <c r="C15" i="21"/>
  <c r="P13" i="15"/>
  <c r="D11" i="21"/>
  <c r="P9" i="15"/>
  <c r="C11" i="21"/>
  <c r="BU11" i="21"/>
  <c r="D112" i="20"/>
  <c r="E43" i="697" l="1"/>
  <c r="E65" i="697" s="1"/>
  <c r="E35" i="665"/>
  <c r="E42" i="665"/>
  <c r="E41" i="665"/>
  <c r="E73" i="665"/>
  <c r="E85" i="665"/>
  <c r="E131" i="665"/>
  <c r="E38" i="665"/>
  <c r="E37" i="665"/>
  <c r="E40" i="665"/>
  <c r="E72" i="665"/>
  <c r="E84" i="665"/>
  <c r="E87" i="665"/>
  <c r="E86" i="665"/>
  <c r="E36" i="665"/>
  <c r="E39" i="665"/>
  <c r="E75" i="665"/>
  <c r="E78" i="665"/>
  <c r="E77" i="665"/>
  <c r="E39" i="529"/>
  <c r="E84" i="529"/>
  <c r="E37" i="529"/>
  <c r="E40" i="529"/>
  <c r="E75" i="529"/>
  <c r="E131" i="529"/>
  <c r="E78" i="529"/>
  <c r="E72" i="529"/>
  <c r="E35" i="529"/>
  <c r="E73" i="529"/>
  <c r="E42" i="529"/>
  <c r="E41" i="529"/>
  <c r="E86" i="529"/>
  <c r="E87" i="529"/>
  <c r="E85" i="529"/>
  <c r="E36" i="529"/>
  <c r="E77" i="529"/>
  <c r="E38" i="529"/>
  <c r="E42" i="645"/>
  <c r="E39" i="645"/>
  <c r="E77" i="563"/>
  <c r="E43" i="653"/>
  <c r="E65" i="653" s="1"/>
  <c r="E43" i="539"/>
  <c r="E65" i="539" s="1"/>
  <c r="E73" i="587"/>
  <c r="E77" i="587"/>
  <c r="E85" i="587"/>
  <c r="E84" i="587"/>
  <c r="E131" i="587"/>
  <c r="E41" i="587"/>
  <c r="E72" i="587"/>
  <c r="E75" i="587"/>
  <c r="E42" i="587"/>
  <c r="E87" i="587"/>
  <c r="E37" i="587"/>
  <c r="E40" i="587"/>
  <c r="E39" i="587"/>
  <c r="E38" i="587"/>
  <c r="E78" i="587"/>
  <c r="E86" i="587"/>
  <c r="E36" i="587"/>
  <c r="E35" i="587"/>
  <c r="E78" i="657"/>
  <c r="E84" i="657"/>
  <c r="E42" i="657"/>
  <c r="E85" i="657"/>
  <c r="E87" i="645"/>
  <c r="E78" i="645"/>
  <c r="E36" i="563"/>
  <c r="E39" i="563"/>
  <c r="E85" i="563"/>
  <c r="E72" i="645"/>
  <c r="E41" i="645"/>
  <c r="E73" i="645"/>
  <c r="E39" i="631"/>
  <c r="E78" i="563"/>
  <c r="E40" i="563"/>
  <c r="E85" i="631"/>
  <c r="E87" i="563"/>
  <c r="E72" i="563"/>
  <c r="E84" i="631"/>
  <c r="E87" i="647"/>
  <c r="E78" i="631"/>
  <c r="E35" i="631"/>
  <c r="E42" i="563"/>
  <c r="E131" i="563"/>
  <c r="E37" i="563"/>
  <c r="E73" i="563"/>
  <c r="E85" i="647"/>
  <c r="E75" i="631"/>
  <c r="E36" i="631"/>
  <c r="E86" i="563"/>
  <c r="E35" i="563"/>
  <c r="E75" i="563"/>
  <c r="E84" i="563"/>
  <c r="E41" i="563"/>
  <c r="E36" i="667"/>
  <c r="E40" i="667"/>
  <c r="E38" i="645"/>
  <c r="E36" i="645"/>
  <c r="E35" i="645"/>
  <c r="E86" i="645"/>
  <c r="E85" i="541"/>
  <c r="E39" i="667"/>
  <c r="E73" i="541"/>
  <c r="E37" i="667"/>
  <c r="E84" i="667"/>
  <c r="E73" i="647"/>
  <c r="E86" i="631"/>
  <c r="E38" i="631"/>
  <c r="E41" i="631"/>
  <c r="E72" i="631"/>
  <c r="E37" i="631"/>
  <c r="E73" i="631"/>
  <c r="E41" i="647"/>
  <c r="E77" i="631"/>
  <c r="E87" i="631"/>
  <c r="E40" i="631"/>
  <c r="E131" i="631"/>
  <c r="E87" i="541"/>
  <c r="E34" i="656"/>
  <c r="E56" i="656" s="1"/>
  <c r="E43" i="661"/>
  <c r="E65" i="661" s="1"/>
  <c r="E43" i="685"/>
  <c r="E65" i="685" s="1"/>
  <c r="E43" i="545"/>
  <c r="E65" i="545" s="1"/>
  <c r="E43" i="589"/>
  <c r="E65" i="589" s="1"/>
  <c r="E43" i="623"/>
  <c r="E65" i="623" s="1"/>
  <c r="E43" i="617"/>
  <c r="E65" i="617" s="1"/>
  <c r="E43" i="693"/>
  <c r="E65" i="693" s="1"/>
  <c r="E77" i="657"/>
  <c r="E87" i="657"/>
  <c r="E38" i="657"/>
  <c r="E75" i="657"/>
  <c r="E87" i="667"/>
  <c r="E77" i="667"/>
  <c r="E75" i="667"/>
  <c r="E73" i="667"/>
  <c r="E41" i="541"/>
  <c r="E72" i="647"/>
  <c r="E78" i="647"/>
  <c r="E38" i="647"/>
  <c r="E42" i="647"/>
  <c r="E35" i="657"/>
  <c r="E41" i="657"/>
  <c r="E39" i="657"/>
  <c r="E131" i="657"/>
  <c r="E38" i="667"/>
  <c r="E42" i="667"/>
  <c r="E41" i="667"/>
  <c r="E86" i="667"/>
  <c r="E37" i="647"/>
  <c r="E75" i="647"/>
  <c r="E84" i="647"/>
  <c r="E35" i="647"/>
  <c r="E39" i="647"/>
  <c r="E43" i="619"/>
  <c r="E65" i="619" s="1"/>
  <c r="E40" i="657"/>
  <c r="E86" i="657"/>
  <c r="E37" i="657"/>
  <c r="E73" i="657"/>
  <c r="E85" i="667"/>
  <c r="E78" i="667"/>
  <c r="E72" i="667"/>
  <c r="E35" i="667"/>
  <c r="E131" i="647"/>
  <c r="E77" i="647"/>
  <c r="E86" i="647"/>
  <c r="E36" i="647"/>
  <c r="E38" i="541"/>
  <c r="E86" i="541"/>
  <c r="E87" i="609"/>
  <c r="E85" i="609"/>
  <c r="E40" i="609"/>
  <c r="E39" i="609"/>
  <c r="E75" i="609"/>
  <c r="E77" i="609"/>
  <c r="E78" i="609"/>
  <c r="E86" i="609"/>
  <c r="E36" i="609"/>
  <c r="E35" i="609"/>
  <c r="E42" i="609"/>
  <c r="E84" i="609"/>
  <c r="E41" i="609"/>
  <c r="E131" i="609"/>
  <c r="E37" i="609"/>
  <c r="E73" i="609"/>
  <c r="E72" i="609"/>
  <c r="E38" i="609"/>
  <c r="E40" i="541"/>
  <c r="E35" i="541"/>
  <c r="E85" i="679"/>
  <c r="E38" i="679"/>
  <c r="E77" i="679"/>
  <c r="E75" i="679"/>
  <c r="E84" i="679"/>
  <c r="E73" i="679"/>
  <c r="E131" i="679"/>
  <c r="E41" i="679"/>
  <c r="E40" i="679"/>
  <c r="E39" i="679"/>
  <c r="E86" i="679"/>
  <c r="E78" i="679"/>
  <c r="E37" i="679"/>
  <c r="E87" i="679"/>
  <c r="E35" i="679"/>
  <c r="E42" i="679"/>
  <c r="E72" i="679"/>
  <c r="E36" i="679"/>
  <c r="E103" i="569"/>
  <c r="E36" i="541"/>
  <c r="E42" i="541"/>
  <c r="E77" i="541"/>
  <c r="E85" i="591"/>
  <c r="E73" i="591"/>
  <c r="E87" i="591"/>
  <c r="E36" i="591"/>
  <c r="E86" i="591"/>
  <c r="E42" i="591"/>
  <c r="E77" i="591"/>
  <c r="E131" i="591"/>
  <c r="E84" i="591"/>
  <c r="E72" i="591"/>
  <c r="E38" i="591"/>
  <c r="E41" i="591"/>
  <c r="E75" i="591"/>
  <c r="E39" i="591"/>
  <c r="E78" i="591"/>
  <c r="E37" i="591"/>
  <c r="E40" i="591"/>
  <c r="E35" i="591"/>
  <c r="E87" i="549"/>
  <c r="E38" i="549"/>
  <c r="E37" i="549"/>
  <c r="E40" i="549"/>
  <c r="E72" i="549"/>
  <c r="E131" i="549"/>
  <c r="E84" i="549"/>
  <c r="E77" i="549"/>
  <c r="E36" i="549"/>
  <c r="E39" i="549"/>
  <c r="E86" i="549"/>
  <c r="E85" i="549"/>
  <c r="E78" i="549"/>
  <c r="E35" i="549"/>
  <c r="E42" i="549"/>
  <c r="E41" i="549"/>
  <c r="E73" i="549"/>
  <c r="E75" i="549"/>
  <c r="E37" i="541"/>
  <c r="E84" i="541"/>
  <c r="E78" i="541"/>
  <c r="E131" i="541"/>
  <c r="E39" i="541"/>
  <c r="E72" i="541"/>
  <c r="E8" i="531"/>
  <c r="E8" i="532"/>
  <c r="D16" i="532" s="1"/>
  <c r="E16" i="532" s="1"/>
  <c r="E21" i="532" s="1"/>
  <c r="D44" i="638"/>
  <c r="E44" i="638" s="1"/>
  <c r="E52" i="638" s="1"/>
  <c r="E57" i="638" s="1"/>
  <c r="D53" i="637"/>
  <c r="E53" i="637" s="1"/>
  <c r="E61" i="637" s="1"/>
  <c r="E66" i="637" s="1"/>
  <c r="E8" i="539"/>
  <c r="E8" i="540"/>
  <c r="D16" i="540" s="1"/>
  <c r="E16" i="540" s="1"/>
  <c r="E21" i="540" s="1"/>
  <c r="E43" i="523"/>
  <c r="E65" i="523" s="1"/>
  <c r="E43" i="561"/>
  <c r="E65" i="561" s="1"/>
  <c r="E43" i="581"/>
  <c r="E65" i="581" s="1"/>
  <c r="E43" i="651"/>
  <c r="E65" i="651" s="1"/>
  <c r="E140" i="547"/>
  <c r="E103" i="547"/>
  <c r="E34" i="686"/>
  <c r="E56" i="686" s="1"/>
  <c r="E43" i="673"/>
  <c r="E65" i="673" s="1"/>
  <c r="E43" i="635"/>
  <c r="E65" i="635" s="1"/>
  <c r="E43" i="627"/>
  <c r="E65" i="627" s="1"/>
  <c r="E43" i="615"/>
  <c r="E65" i="615" s="1"/>
  <c r="E43" i="603"/>
  <c r="E65" i="603" s="1"/>
  <c r="E140" i="639"/>
  <c r="E103" i="639"/>
  <c r="E43" i="649"/>
  <c r="E65" i="649" s="1"/>
  <c r="E34" i="660"/>
  <c r="E56" i="660" s="1"/>
  <c r="E140" i="649"/>
  <c r="E103" i="649"/>
  <c r="E43" i="599"/>
  <c r="E65" i="599" s="1"/>
  <c r="E43" i="625"/>
  <c r="E65" i="625" s="1"/>
  <c r="E43" i="593"/>
  <c r="E65" i="593" s="1"/>
  <c r="E43" i="613"/>
  <c r="E65" i="613" s="1"/>
  <c r="E43" i="601"/>
  <c r="E65" i="601" s="1"/>
  <c r="E34" i="652"/>
  <c r="E56" i="652" s="1"/>
  <c r="E103" i="633"/>
  <c r="E140" i="633"/>
  <c r="E43" i="543"/>
  <c r="E65" i="543" s="1"/>
  <c r="E43" i="559"/>
  <c r="E65" i="559" s="1"/>
  <c r="E43" i="681"/>
  <c r="E65" i="681" s="1"/>
  <c r="E43" i="569"/>
  <c r="E65" i="569" s="1"/>
  <c r="E34" i="650"/>
  <c r="E56" i="650" s="1"/>
  <c r="E43" i="691"/>
  <c r="E65" i="691" s="1"/>
  <c r="E43" i="655"/>
  <c r="E65" i="655" s="1"/>
  <c r="E103" i="603"/>
  <c r="E140" i="603"/>
  <c r="E43" i="585"/>
  <c r="E65" i="585" s="1"/>
  <c r="E43" i="633"/>
  <c r="E65" i="633" s="1"/>
  <c r="E43" i="583"/>
  <c r="E65" i="583" s="1"/>
  <c r="E43" i="637"/>
  <c r="E65" i="637" s="1"/>
  <c r="E43" i="607"/>
  <c r="E65" i="607" s="1"/>
  <c r="E43" i="553"/>
  <c r="E65" i="553" s="1"/>
  <c r="E103" i="677"/>
  <c r="E140" i="677"/>
  <c r="E43" i="565"/>
  <c r="E65" i="565" s="1"/>
  <c r="E43" i="695"/>
  <c r="E65" i="695" s="1"/>
  <c r="E43" i="595"/>
  <c r="E65" i="595" s="1"/>
  <c r="E43" i="551"/>
  <c r="E65" i="551" s="1"/>
  <c r="E43" i="597"/>
  <c r="E65" i="597" s="1"/>
  <c r="E43" i="629"/>
  <c r="E65" i="629" s="1"/>
  <c r="E43" i="675"/>
  <c r="E65" i="675" s="1"/>
  <c r="E43" i="639"/>
  <c r="E65" i="639" s="1"/>
  <c r="E43" i="577"/>
  <c r="E65" i="577" s="1"/>
  <c r="E140" i="565"/>
  <c r="E103" i="565"/>
  <c r="E34" i="680"/>
  <c r="E56" i="680" s="1"/>
  <c r="E140" i="615"/>
  <c r="E103" i="615"/>
  <c r="E140" i="585"/>
  <c r="E103" i="585"/>
  <c r="E43" i="659"/>
  <c r="E65" i="659" s="1"/>
  <c r="E103" i="601"/>
  <c r="E140" i="601"/>
  <c r="E43" i="677"/>
  <c r="E65" i="677" s="1"/>
  <c r="E140" i="583"/>
  <c r="E103" i="583"/>
  <c r="E103" i="523"/>
  <c r="E140" i="523"/>
  <c r="H9" i="19"/>
  <c r="G9" i="19"/>
  <c r="H13" i="19"/>
  <c r="G13" i="19"/>
  <c r="M13" i="19"/>
  <c r="O13" i="19"/>
  <c r="N13" i="19"/>
  <c r="M9" i="19"/>
  <c r="O9" i="19"/>
  <c r="N9" i="19"/>
  <c r="CE11" i="21"/>
  <c r="CD11" i="21"/>
  <c r="CE15" i="21"/>
  <c r="CD15" i="21"/>
  <c r="E34" i="454"/>
  <c r="E56" i="454" s="1"/>
  <c r="AH15" i="21"/>
  <c r="CC15" i="21"/>
  <c r="CC11" i="21"/>
  <c r="AH11" i="21"/>
  <c r="J13" i="19"/>
  <c r="J9" i="19"/>
  <c r="E43" i="529" l="1"/>
  <c r="E65" i="529" s="1"/>
  <c r="E43" i="665"/>
  <c r="E65" i="665" s="1"/>
  <c r="E43" i="587"/>
  <c r="E65" i="587" s="1"/>
  <c r="E43" i="563"/>
  <c r="E65" i="563" s="1"/>
  <c r="E43" i="631"/>
  <c r="E65" i="631" s="1"/>
  <c r="E43" i="645"/>
  <c r="E65" i="645" s="1"/>
  <c r="E43" i="667"/>
  <c r="E65" i="667" s="1"/>
  <c r="E43" i="679"/>
  <c r="E65" i="679" s="1"/>
  <c r="E43" i="657"/>
  <c r="E65" i="657" s="1"/>
  <c r="E43" i="647"/>
  <c r="E65" i="647" s="1"/>
  <c r="E43" i="609"/>
  <c r="E65" i="609" s="1"/>
  <c r="E43" i="591"/>
  <c r="E65" i="591" s="1"/>
  <c r="E43" i="549"/>
  <c r="E65" i="549" s="1"/>
  <c r="E26" i="532"/>
  <c r="E69" i="532"/>
  <c r="E32" i="532"/>
  <c r="E27" i="532"/>
  <c r="E63" i="532"/>
  <c r="E76" i="532"/>
  <c r="E33" i="532"/>
  <c r="E64" i="532"/>
  <c r="E28" i="532"/>
  <c r="E77" i="532"/>
  <c r="E122" i="532"/>
  <c r="E66" i="532"/>
  <c r="E29" i="532"/>
  <c r="E75" i="532"/>
  <c r="E84" i="532"/>
  <c r="E85" i="532" s="1"/>
  <c r="E93" i="532" s="1"/>
  <c r="E30" i="532"/>
  <c r="E78" i="532"/>
  <c r="E68" i="532"/>
  <c r="E31" i="532"/>
  <c r="E43" i="541"/>
  <c r="E65" i="541" s="1"/>
  <c r="E29" i="540"/>
  <c r="E28" i="540"/>
  <c r="E27" i="540"/>
  <c r="E78" i="540"/>
  <c r="E122" i="540"/>
  <c r="E76" i="540"/>
  <c r="E77" i="540"/>
  <c r="E69" i="540"/>
  <c r="E75" i="540"/>
  <c r="E66" i="540"/>
  <c r="E30" i="540"/>
  <c r="E63" i="540"/>
  <c r="E64" i="540"/>
  <c r="E33" i="540"/>
  <c r="E68" i="540"/>
  <c r="E32" i="540"/>
  <c r="E84" i="540"/>
  <c r="E85" i="540" s="1"/>
  <c r="E93" i="540" s="1"/>
  <c r="E31" i="540"/>
  <c r="E26" i="540"/>
  <c r="B86" i="21"/>
  <c r="A86" i="21"/>
  <c r="Q84" i="19"/>
  <c r="D97" i="20"/>
  <c r="D62" i="20"/>
  <c r="D64" i="20"/>
  <c r="D28" i="20"/>
  <c r="E34" i="540" l="1"/>
  <c r="E56" i="540" s="1"/>
  <c r="D44" i="586"/>
  <c r="E44" i="586" s="1"/>
  <c r="E52" i="586" s="1"/>
  <c r="E57" i="586" s="1"/>
  <c r="D53" i="585"/>
  <c r="E53" i="585" s="1"/>
  <c r="E61" i="585" s="1"/>
  <c r="E66" i="585" s="1"/>
  <c r="E34" i="532"/>
  <c r="E56" i="532" s="1"/>
  <c r="D53" i="539"/>
  <c r="E53" i="539" s="1"/>
  <c r="E61" i="539" s="1"/>
  <c r="E66" i="539" s="1"/>
  <c r="D44" i="540"/>
  <c r="E44" i="540" s="1"/>
  <c r="E52" i="540" s="1"/>
  <c r="E57" i="540" s="1"/>
  <c r="BF86" i="21"/>
  <c r="R84" i="15"/>
  <c r="Q84" i="15"/>
  <c r="C86" i="21"/>
  <c r="BU86" i="21"/>
  <c r="D86" i="21"/>
  <c r="P84" i="15"/>
  <c r="E8" i="677" l="1"/>
  <c r="E8" i="678"/>
  <c r="D16" i="678" s="1"/>
  <c r="E16" i="678" s="1"/>
  <c r="E21" i="678" s="1"/>
  <c r="H84" i="19"/>
  <c r="G84" i="19"/>
  <c r="M84" i="19"/>
  <c r="O84" i="19"/>
  <c r="N84" i="19"/>
  <c r="CC86" i="21"/>
  <c r="CE86" i="21"/>
  <c r="CD86" i="21"/>
  <c r="AH86" i="21"/>
  <c r="J84" i="19"/>
  <c r="E33" i="678" l="1"/>
  <c r="E69" i="678"/>
  <c r="E28" i="678"/>
  <c r="E64" i="678"/>
  <c r="E26" i="678"/>
  <c r="E75" i="678"/>
  <c r="E29" i="678"/>
  <c r="E76" i="678"/>
  <c r="E66" i="678"/>
  <c r="E84" i="678"/>
  <c r="E85" i="678" s="1"/>
  <c r="E93" i="678" s="1"/>
  <c r="E77" i="678"/>
  <c r="E31" i="678"/>
  <c r="E30" i="678"/>
  <c r="E78" i="678"/>
  <c r="E32" i="678"/>
  <c r="E68" i="678"/>
  <c r="E27" i="678"/>
  <c r="E63" i="678"/>
  <c r="E122" i="678"/>
  <c r="D129" i="20"/>
  <c r="E34" i="678" l="1"/>
  <c r="E56" i="678" s="1"/>
  <c r="D56" i="20"/>
  <c r="D47" i="20"/>
  <c r="D53" i="561" l="1"/>
  <c r="E53" i="561" s="1"/>
  <c r="E61" i="561" s="1"/>
  <c r="E66" i="561" s="1"/>
  <c r="D44" i="562"/>
  <c r="E44" i="562" s="1"/>
  <c r="E52" i="562" s="1"/>
  <c r="E57" i="562" s="1"/>
  <c r="D53" i="573"/>
  <c r="E53" i="573" s="1"/>
  <c r="E61" i="573" s="1"/>
  <c r="E66" i="573" s="1"/>
  <c r="D44" i="574"/>
  <c r="E44" i="574" s="1"/>
  <c r="E52" i="574" s="1"/>
  <c r="E57" i="574" s="1"/>
  <c r="AF27" i="21"/>
  <c r="D104" i="20" l="1"/>
  <c r="D96" i="20"/>
  <c r="D93" i="20"/>
  <c r="D81" i="20"/>
  <c r="D77" i="20"/>
  <c r="D39" i="20"/>
  <c r="D53" i="605" l="1"/>
  <c r="E53" i="605" s="1"/>
  <c r="E61" i="605" s="1"/>
  <c r="E66" i="605" s="1"/>
  <c r="D44" i="606"/>
  <c r="E44" i="606" s="1"/>
  <c r="E52" i="606" s="1"/>
  <c r="E57" i="606" s="1"/>
  <c r="D53" i="557"/>
  <c r="E53" i="557" s="1"/>
  <c r="E61" i="557" s="1"/>
  <c r="E66" i="557" s="1"/>
  <c r="D44" i="558"/>
  <c r="E44" i="558" s="1"/>
  <c r="E52" i="558" s="1"/>
  <c r="E57" i="558" s="1"/>
  <c r="D53" i="627"/>
  <c r="E53" i="627" s="1"/>
  <c r="E61" i="627" s="1"/>
  <c r="E66" i="627" s="1"/>
  <c r="D44" i="628"/>
  <c r="E44" i="628" s="1"/>
  <c r="E52" i="628" s="1"/>
  <c r="E57" i="628" s="1"/>
  <c r="B24" i="21"/>
  <c r="A24" i="21"/>
  <c r="Q22" i="19"/>
  <c r="D17" i="20"/>
  <c r="B25" i="21"/>
  <c r="A25" i="21"/>
  <c r="Q23" i="19"/>
  <c r="B28" i="21"/>
  <c r="A28" i="21"/>
  <c r="Q26" i="19"/>
  <c r="BF25" i="21" l="1"/>
  <c r="BF24" i="21"/>
  <c r="BF28" i="21"/>
  <c r="R26" i="15"/>
  <c r="Q26" i="15"/>
  <c r="Q23" i="15"/>
  <c r="R23" i="15"/>
  <c r="R22" i="15"/>
  <c r="Q22" i="15"/>
  <c r="C24" i="21"/>
  <c r="D24" i="21"/>
  <c r="BU24" i="21"/>
  <c r="P22" i="15"/>
  <c r="C25" i="21"/>
  <c r="D25" i="21"/>
  <c r="BU25" i="21"/>
  <c r="P23" i="15"/>
  <c r="D28" i="21"/>
  <c r="C28" i="21"/>
  <c r="BU28" i="21"/>
  <c r="P26" i="15"/>
  <c r="E8" i="563" l="1"/>
  <c r="E8" i="564"/>
  <c r="D16" i="564" s="1"/>
  <c r="E16" i="564" s="1"/>
  <c r="E21" i="564" s="1"/>
  <c r="E8" i="559"/>
  <c r="E8" i="560"/>
  <c r="D16" i="560" s="1"/>
  <c r="E16" i="560" s="1"/>
  <c r="E21" i="560" s="1"/>
  <c r="E8" i="557"/>
  <c r="E8" i="558"/>
  <c r="D16" i="558" s="1"/>
  <c r="E16" i="558" s="1"/>
  <c r="E21" i="558" s="1"/>
  <c r="G22" i="19"/>
  <c r="H22" i="19"/>
  <c r="H23" i="19"/>
  <c r="G23" i="19"/>
  <c r="H26" i="19"/>
  <c r="G26" i="19"/>
  <c r="O22" i="19"/>
  <c r="N22" i="19"/>
  <c r="O23" i="19"/>
  <c r="N23" i="19"/>
  <c r="M26" i="19"/>
  <c r="O26" i="19"/>
  <c r="N26" i="19"/>
  <c r="CE25" i="21"/>
  <c r="CD25" i="21"/>
  <c r="CE24" i="21"/>
  <c r="CD24" i="21"/>
  <c r="CE28" i="21"/>
  <c r="CD28" i="21"/>
  <c r="CC24" i="21"/>
  <c r="AH24" i="21"/>
  <c r="M22" i="19"/>
  <c r="CC25" i="21"/>
  <c r="AH25" i="21"/>
  <c r="AH28" i="21"/>
  <c r="CC28" i="21"/>
  <c r="J23" i="19"/>
  <c r="J22" i="19"/>
  <c r="J26" i="19"/>
  <c r="E28" i="560" l="1"/>
  <c r="E76" i="560"/>
  <c r="E77" i="560"/>
  <c r="E122" i="560"/>
  <c r="E63" i="560"/>
  <c r="E29" i="560"/>
  <c r="E78" i="560"/>
  <c r="E30" i="560"/>
  <c r="E64" i="560"/>
  <c r="E66" i="560"/>
  <c r="E31" i="560"/>
  <c r="E84" i="560"/>
  <c r="E85" i="560" s="1"/>
  <c r="E93" i="560" s="1"/>
  <c r="E26" i="560"/>
  <c r="E68" i="560"/>
  <c r="E32" i="560"/>
  <c r="E27" i="560"/>
  <c r="E75" i="560"/>
  <c r="E69" i="560"/>
  <c r="E33" i="560"/>
  <c r="E27" i="558"/>
  <c r="E33" i="558"/>
  <c r="E28" i="558"/>
  <c r="E66" i="558"/>
  <c r="E75" i="558"/>
  <c r="E122" i="558"/>
  <c r="E29" i="558"/>
  <c r="E68" i="558"/>
  <c r="E77" i="558"/>
  <c r="E84" i="558"/>
  <c r="E85" i="558" s="1"/>
  <c r="E93" i="558" s="1"/>
  <c r="E30" i="558"/>
  <c r="E69" i="558"/>
  <c r="E63" i="558"/>
  <c r="E31" i="558"/>
  <c r="E76" i="558"/>
  <c r="E26" i="558"/>
  <c r="E64" i="558"/>
  <c r="E32" i="558"/>
  <c r="E78" i="558"/>
  <c r="E75" i="564"/>
  <c r="E30" i="564"/>
  <c r="E29" i="564"/>
  <c r="E64" i="564"/>
  <c r="E28" i="564"/>
  <c r="E31" i="564"/>
  <c r="E66" i="564"/>
  <c r="E26" i="564"/>
  <c r="E63" i="564"/>
  <c r="E27" i="564"/>
  <c r="E78" i="564"/>
  <c r="E84" i="564"/>
  <c r="E85" i="564" s="1"/>
  <c r="E93" i="564" s="1"/>
  <c r="E77" i="564"/>
  <c r="E32" i="564"/>
  <c r="E122" i="564"/>
  <c r="E69" i="564"/>
  <c r="E33" i="564"/>
  <c r="E68" i="564"/>
  <c r="E76" i="564"/>
  <c r="D144" i="20"/>
  <c r="E34" i="564" l="1"/>
  <c r="E56" i="564" s="1"/>
  <c r="E34" i="558"/>
  <c r="E56" i="558" s="1"/>
  <c r="E34" i="560"/>
  <c r="E56" i="560" s="1"/>
  <c r="D35" i="20"/>
  <c r="D41" i="20"/>
  <c r="D53" i="559" l="1"/>
  <c r="E53" i="559" s="1"/>
  <c r="E61" i="559" s="1"/>
  <c r="E66" i="559" s="1"/>
  <c r="D44" i="560"/>
  <c r="E44" i="560" s="1"/>
  <c r="E52" i="560" s="1"/>
  <c r="E57" i="560" s="1"/>
  <c r="D88" i="20"/>
  <c r="D53" i="621" l="1"/>
  <c r="E53" i="621" s="1"/>
  <c r="E61" i="621" s="1"/>
  <c r="E66" i="621" s="1"/>
  <c r="D44" i="622"/>
  <c r="E44" i="622" s="1"/>
  <c r="E52" i="622" s="1"/>
  <c r="E57" i="622" s="1"/>
  <c r="D87" i="20"/>
  <c r="D53" i="619" l="1"/>
  <c r="E53" i="619" s="1"/>
  <c r="E61" i="619" s="1"/>
  <c r="E66" i="619" s="1"/>
  <c r="D44" i="620"/>
  <c r="E44" i="620" s="1"/>
  <c r="E52" i="620" s="1"/>
  <c r="E57" i="620" s="1"/>
  <c r="N4" i="15"/>
  <c r="D50" i="454" s="1"/>
  <c r="D38" i="20" l="1"/>
  <c r="A140" i="343" l="1"/>
  <c r="H26" i="343"/>
  <c r="G17" i="343"/>
  <c r="G13" i="343"/>
  <c r="B103" i="343" l="1"/>
  <c r="A103" i="343"/>
  <c r="A98" i="343"/>
  <c r="D97" i="343"/>
  <c r="B97" i="343"/>
  <c r="A97" i="343"/>
  <c r="E96" i="343"/>
  <c r="D96" i="343"/>
  <c r="B96" i="343"/>
  <c r="A96" i="343"/>
  <c r="BG3" i="21"/>
  <c r="BH4" i="21"/>
  <c r="BG4" i="21"/>
  <c r="BH5" i="21"/>
  <c r="BG5" i="21"/>
  <c r="E94" i="6" l="1"/>
  <c r="D94" i="6"/>
  <c r="E89" i="6"/>
  <c r="D89" i="6"/>
  <c r="D89" i="698" l="1"/>
  <c r="D98" i="697"/>
  <c r="D94" i="698"/>
  <c r="D103" i="697"/>
  <c r="D89" i="692"/>
  <c r="D89" i="690"/>
  <c r="D89" i="696"/>
  <c r="D98" i="693"/>
  <c r="D98" i="691"/>
  <c r="D98" i="689"/>
  <c r="D98" i="695"/>
  <c r="D89" i="694"/>
  <c r="D98" i="679"/>
  <c r="D98" i="677"/>
  <c r="D89" i="674"/>
  <c r="D98" i="673"/>
  <c r="D89" i="672"/>
  <c r="D89" i="688"/>
  <c r="D89" i="682"/>
  <c r="D98" i="681"/>
  <c r="D98" i="671"/>
  <c r="D98" i="687"/>
  <c r="D89" i="684"/>
  <c r="D89" i="678"/>
  <c r="D89" i="676"/>
  <c r="D98" i="675"/>
  <c r="D89" i="686"/>
  <c r="D98" i="685"/>
  <c r="D98" i="683"/>
  <c r="D89" i="680"/>
  <c r="D98" i="667"/>
  <c r="D98" i="665"/>
  <c r="D98" i="655"/>
  <c r="D98" i="661"/>
  <c r="D89" i="670"/>
  <c r="D98" i="669"/>
  <c r="D89" i="666"/>
  <c r="D89" i="662"/>
  <c r="D89" i="656"/>
  <c r="D89" i="668"/>
  <c r="D89" i="664"/>
  <c r="D98" i="663"/>
  <c r="D89" i="660"/>
  <c r="D98" i="659"/>
  <c r="D89" i="658"/>
  <c r="D98" i="657"/>
  <c r="D89" i="654"/>
  <c r="D89" i="650"/>
  <c r="D98" i="641"/>
  <c r="D89" i="652"/>
  <c r="D98" i="651"/>
  <c r="D98" i="649"/>
  <c r="D89" i="646"/>
  <c r="D98" i="645"/>
  <c r="D89" i="642"/>
  <c r="D89" i="638"/>
  <c r="D98" i="653"/>
  <c r="D89" i="644"/>
  <c r="D98" i="643"/>
  <c r="D89" i="640"/>
  <c r="D98" i="639"/>
  <c r="D89" i="648"/>
  <c r="D98" i="647"/>
  <c r="D89" i="634"/>
  <c r="D89" i="630"/>
  <c r="D98" i="629"/>
  <c r="D89" i="624"/>
  <c r="D98" i="623"/>
  <c r="D89" i="620"/>
  <c r="D98" i="619"/>
  <c r="D89" i="636"/>
  <c r="D98" i="635"/>
  <c r="D89" i="628"/>
  <c r="D89" i="626"/>
  <c r="D98" i="625"/>
  <c r="D89" i="632"/>
  <c r="D98" i="631"/>
  <c r="D98" i="627"/>
  <c r="D98" i="637"/>
  <c r="D98" i="633"/>
  <c r="D89" i="622"/>
  <c r="D98" i="621"/>
  <c r="D98" i="615"/>
  <c r="D98" i="611"/>
  <c r="D89" i="604"/>
  <c r="D98" i="603"/>
  <c r="D89" i="592"/>
  <c r="D89" i="588"/>
  <c r="D89" i="586"/>
  <c r="D89" i="618"/>
  <c r="D98" i="617"/>
  <c r="D89" i="606"/>
  <c r="D98" i="605"/>
  <c r="D89" i="598"/>
  <c r="D98" i="597"/>
  <c r="D89" i="594"/>
  <c r="D89" i="590"/>
  <c r="D98" i="589"/>
  <c r="D89" i="614"/>
  <c r="D98" i="613"/>
  <c r="D89" i="610"/>
  <c r="D98" i="609"/>
  <c r="D89" i="608"/>
  <c r="D98" i="607"/>
  <c r="D89" i="602"/>
  <c r="D98" i="601"/>
  <c r="D89" i="600"/>
  <c r="D98" i="599"/>
  <c r="D89" i="596"/>
  <c r="D98" i="595"/>
  <c r="D98" i="593"/>
  <c r="D98" i="587"/>
  <c r="D89" i="616"/>
  <c r="D89" i="612"/>
  <c r="D98" i="591"/>
  <c r="D89" i="584"/>
  <c r="D98" i="583"/>
  <c r="D89" i="582"/>
  <c r="D98" i="581"/>
  <c r="D89" i="574"/>
  <c r="D89" i="570"/>
  <c r="D98" i="569"/>
  <c r="D89" i="566"/>
  <c r="D98" i="565"/>
  <c r="D89" i="558"/>
  <c r="D98" i="557"/>
  <c r="D89" i="554"/>
  <c r="D98" i="585"/>
  <c r="D89" i="578"/>
  <c r="D89" i="572"/>
  <c r="D98" i="571"/>
  <c r="D98" i="563"/>
  <c r="D98" i="577"/>
  <c r="D89" i="576"/>
  <c r="D98" i="575"/>
  <c r="D89" i="564"/>
  <c r="D89" i="560"/>
  <c r="D98" i="559"/>
  <c r="D98" i="555"/>
  <c r="D89" i="550"/>
  <c r="D98" i="549"/>
  <c r="D89" i="580"/>
  <c r="D98" i="579"/>
  <c r="D98" i="573"/>
  <c r="D89" i="568"/>
  <c r="D98" i="567"/>
  <c r="D89" i="562"/>
  <c r="D98" i="561"/>
  <c r="D89" i="556"/>
  <c r="D89" i="552"/>
  <c r="D98" i="551"/>
  <c r="D89" i="546"/>
  <c r="D89" i="540"/>
  <c r="D98" i="539"/>
  <c r="D89" i="530"/>
  <c r="D98" i="529"/>
  <c r="D98" i="527"/>
  <c r="D89" i="542"/>
  <c r="D98" i="541"/>
  <c r="D89" i="532"/>
  <c r="D98" i="531"/>
  <c r="D98" i="547"/>
  <c r="D89" i="544"/>
  <c r="D98" i="543"/>
  <c r="D89" i="537"/>
  <c r="D98" i="536"/>
  <c r="D89" i="535"/>
  <c r="D89" i="534"/>
  <c r="D98" i="533"/>
  <c r="D89" i="526"/>
  <c r="D89" i="524"/>
  <c r="D98" i="523"/>
  <c r="D98" i="553"/>
  <c r="D89" i="548"/>
  <c r="D98" i="545"/>
  <c r="D89" i="528"/>
  <c r="D98" i="525"/>
  <c r="D94" i="696"/>
  <c r="D103" i="695"/>
  <c r="D94" i="694"/>
  <c r="D103" i="693"/>
  <c r="D94" i="692"/>
  <c r="D103" i="691"/>
  <c r="D94" i="690"/>
  <c r="D103" i="689"/>
  <c r="D94" i="688"/>
  <c r="D103" i="687"/>
  <c r="D94" i="682"/>
  <c r="D103" i="685"/>
  <c r="D94" i="684"/>
  <c r="D103" i="683"/>
  <c r="D94" i="678"/>
  <c r="D94" i="676"/>
  <c r="D103" i="675"/>
  <c r="D94" i="686"/>
  <c r="D94" i="680"/>
  <c r="D103" i="679"/>
  <c r="D103" i="673"/>
  <c r="D103" i="681"/>
  <c r="D103" i="677"/>
  <c r="D94" i="674"/>
  <c r="D94" i="672"/>
  <c r="D103" i="671"/>
  <c r="D103" i="669"/>
  <c r="D94" i="670"/>
  <c r="D94" i="666"/>
  <c r="D103" i="663"/>
  <c r="D94" i="662"/>
  <c r="D103" i="659"/>
  <c r="D94" i="668"/>
  <c r="D103" i="667"/>
  <c r="D103" i="665"/>
  <c r="D94" i="664"/>
  <c r="D94" i="660"/>
  <c r="D94" i="658"/>
  <c r="D103" i="655"/>
  <c r="D94" i="654"/>
  <c r="D103" i="661"/>
  <c r="D103" i="657"/>
  <c r="D103" i="653"/>
  <c r="D94" i="652"/>
  <c r="D94" i="646"/>
  <c r="D103" i="643"/>
  <c r="D94" i="642"/>
  <c r="D103" i="639"/>
  <c r="D94" i="638"/>
  <c r="D103" i="647"/>
  <c r="D94" i="644"/>
  <c r="D94" i="640"/>
  <c r="D94" i="648"/>
  <c r="D103" i="641"/>
  <c r="D94" i="656"/>
  <c r="D103" i="651"/>
  <c r="D94" i="650"/>
  <c r="D103" i="649"/>
  <c r="D103" i="645"/>
  <c r="D94" i="636"/>
  <c r="D103" i="631"/>
  <c r="D94" i="628"/>
  <c r="D103" i="627"/>
  <c r="D94" i="626"/>
  <c r="D103" i="637"/>
  <c r="D103" i="633"/>
  <c r="D94" i="632"/>
  <c r="D103" i="621"/>
  <c r="D103" i="629"/>
  <c r="D103" i="623"/>
  <c r="D94" i="622"/>
  <c r="D103" i="619"/>
  <c r="D103" i="635"/>
  <c r="D94" i="634"/>
  <c r="D94" i="630"/>
  <c r="D103" i="625"/>
  <c r="D94" i="624"/>
  <c r="D94" i="620"/>
  <c r="D94" i="618"/>
  <c r="D103" i="613"/>
  <c r="D103" i="609"/>
  <c r="D103" i="607"/>
  <c r="D94" i="606"/>
  <c r="D103" i="601"/>
  <c r="D103" i="599"/>
  <c r="D94" i="598"/>
  <c r="D103" i="595"/>
  <c r="D94" i="594"/>
  <c r="D103" i="593"/>
  <c r="D94" i="590"/>
  <c r="D103" i="587"/>
  <c r="D94" i="614"/>
  <c r="D94" i="610"/>
  <c r="D94" i="608"/>
  <c r="D94" i="602"/>
  <c r="D94" i="600"/>
  <c r="D94" i="596"/>
  <c r="D103" i="591"/>
  <c r="D94" i="616"/>
  <c r="D103" i="615"/>
  <c r="D94" i="612"/>
  <c r="D103" i="611"/>
  <c r="D103" i="603"/>
  <c r="D103" i="617"/>
  <c r="D103" i="605"/>
  <c r="D94" i="604"/>
  <c r="D103" i="597"/>
  <c r="D94" i="592"/>
  <c r="D103" i="589"/>
  <c r="D94" i="588"/>
  <c r="D94" i="578"/>
  <c r="D103" i="577"/>
  <c r="D103" i="575"/>
  <c r="D94" i="572"/>
  <c r="D103" i="559"/>
  <c r="D103" i="555"/>
  <c r="D94" i="586"/>
  <c r="D103" i="579"/>
  <c r="D94" i="576"/>
  <c r="D103" i="573"/>
  <c r="D103" i="567"/>
  <c r="D94" i="564"/>
  <c r="D103" i="561"/>
  <c r="D103" i="583"/>
  <c r="D103" i="581"/>
  <c r="D94" i="580"/>
  <c r="D103" i="569"/>
  <c r="D94" i="568"/>
  <c r="D103" i="565"/>
  <c r="D94" i="562"/>
  <c r="D103" i="557"/>
  <c r="D94" i="556"/>
  <c r="D94" i="552"/>
  <c r="D103" i="585"/>
  <c r="D94" i="584"/>
  <c r="D94" i="582"/>
  <c r="D94" i="574"/>
  <c r="D103" i="571"/>
  <c r="D94" i="570"/>
  <c r="D94" i="566"/>
  <c r="D103" i="563"/>
  <c r="D94" i="558"/>
  <c r="D94" i="554"/>
  <c r="D103" i="553"/>
  <c r="D103" i="551"/>
  <c r="D94" i="550"/>
  <c r="D103" i="547"/>
  <c r="D103" i="543"/>
  <c r="D94" i="542"/>
  <c r="D103" i="536"/>
  <c r="D103" i="533"/>
  <c r="D94" i="532"/>
  <c r="D103" i="523"/>
  <c r="D94" i="544"/>
  <c r="D94" i="537"/>
  <c r="D94" i="535"/>
  <c r="D94" i="534"/>
  <c r="D94" i="526"/>
  <c r="D103" i="525"/>
  <c r="D94" i="524"/>
  <c r="D94" i="548"/>
  <c r="D103" i="545"/>
  <c r="D103" i="539"/>
  <c r="D103" i="529"/>
  <c r="D94" i="528"/>
  <c r="D103" i="527"/>
  <c r="D94" i="560"/>
  <c r="D103" i="549"/>
  <c r="D94" i="546"/>
  <c r="D103" i="541"/>
  <c r="D94" i="540"/>
  <c r="D103" i="531"/>
  <c r="D94" i="530"/>
  <c r="D94" i="454"/>
  <c r="D89" i="454"/>
  <c r="D98" i="343"/>
  <c r="D103" i="343"/>
  <c r="P5" i="21" l="1"/>
  <c r="D109" i="20" l="1"/>
  <c r="D99" i="20"/>
  <c r="Q5" i="19" l="1"/>
  <c r="Q29" i="15" l="1"/>
  <c r="R29" i="15"/>
  <c r="D68" i="454" l="1"/>
  <c r="E68" i="454" s="1"/>
  <c r="D83" i="20"/>
  <c r="D44" i="612" l="1"/>
  <c r="E44" i="612" s="1"/>
  <c r="E52" i="612" s="1"/>
  <c r="E57" i="612" s="1"/>
  <c r="D53" i="611"/>
  <c r="E53" i="611" s="1"/>
  <c r="E61" i="611" s="1"/>
  <c r="E66" i="611" s="1"/>
  <c r="D145" i="20"/>
  <c r="D44" i="668" l="1"/>
  <c r="E44" i="668" s="1"/>
  <c r="E52" i="668" s="1"/>
  <c r="E57" i="668" s="1"/>
  <c r="D53" i="667"/>
  <c r="E53" i="667" s="1"/>
  <c r="E61" i="667" s="1"/>
  <c r="E66" i="667" s="1"/>
  <c r="D24" i="343"/>
  <c r="L5" i="21"/>
  <c r="H24" i="343" l="1"/>
  <c r="E24" i="343"/>
  <c r="D133" i="20"/>
  <c r="D44" i="654" l="1"/>
  <c r="E44" i="654" s="1"/>
  <c r="E52" i="654" s="1"/>
  <c r="E57" i="654" s="1"/>
  <c r="D53" i="653"/>
  <c r="E53" i="653" s="1"/>
  <c r="E61" i="653" s="1"/>
  <c r="E66" i="653" s="1"/>
  <c r="D46" i="20"/>
  <c r="D7" i="20" l="1"/>
  <c r="A9" i="21"/>
  <c r="B9" i="21"/>
  <c r="H7" i="19" l="1"/>
  <c r="G7" i="19"/>
  <c r="BF9" i="21"/>
  <c r="Q14" i="15"/>
  <c r="R14" i="15"/>
  <c r="R7" i="15"/>
  <c r="Q7" i="15"/>
  <c r="O7" i="19"/>
  <c r="N7" i="19"/>
  <c r="BU9" i="21"/>
  <c r="P7" i="15"/>
  <c r="M7" i="19"/>
  <c r="D9" i="21"/>
  <c r="C9" i="21"/>
  <c r="A16" i="21"/>
  <c r="B16" i="21"/>
  <c r="Q14" i="19"/>
  <c r="D12" i="20"/>
  <c r="D148" i="20"/>
  <c r="D53" i="673" l="1"/>
  <c r="E53" i="673" s="1"/>
  <c r="E61" i="673" s="1"/>
  <c r="E66" i="673" s="1"/>
  <c r="D44" i="674"/>
  <c r="E44" i="674" s="1"/>
  <c r="E52" i="674" s="1"/>
  <c r="E57" i="674" s="1"/>
  <c r="E8" i="527"/>
  <c r="E8" i="528"/>
  <c r="D16" i="528" s="1"/>
  <c r="E16" i="528" s="1"/>
  <c r="E21" i="528" s="1"/>
  <c r="AF84" i="21"/>
  <c r="BF16" i="21"/>
  <c r="CE9" i="21"/>
  <c r="CD9" i="21"/>
  <c r="BU16" i="21"/>
  <c r="CC9" i="21"/>
  <c r="D16" i="21"/>
  <c r="P14" i="15"/>
  <c r="C16" i="21"/>
  <c r="E8" i="541" l="1"/>
  <c r="E8" i="542"/>
  <c r="D16" i="542" s="1"/>
  <c r="E16" i="542" s="1"/>
  <c r="E21" i="542" s="1"/>
  <c r="E32" i="528"/>
  <c r="E69" i="528"/>
  <c r="E75" i="528"/>
  <c r="E77" i="528"/>
  <c r="E30" i="528"/>
  <c r="E28" i="528"/>
  <c r="E63" i="528"/>
  <c r="E31" i="528"/>
  <c r="E66" i="528"/>
  <c r="E33" i="528"/>
  <c r="E68" i="528"/>
  <c r="E78" i="528"/>
  <c r="E84" i="528"/>
  <c r="E85" i="528" s="1"/>
  <c r="E93" i="528" s="1"/>
  <c r="E27" i="528"/>
  <c r="E29" i="528"/>
  <c r="E64" i="528"/>
  <c r="E76" i="528"/>
  <c r="E122" i="528"/>
  <c r="E26" i="528"/>
  <c r="H14" i="19"/>
  <c r="G14" i="19"/>
  <c r="O14" i="19"/>
  <c r="N14" i="19"/>
  <c r="CE16" i="21"/>
  <c r="CD16" i="21"/>
  <c r="M14" i="19"/>
  <c r="AH16" i="21"/>
  <c r="CC16" i="21"/>
  <c r="E34" i="528" l="1"/>
  <c r="E56" i="528" s="1"/>
  <c r="E63" i="542"/>
  <c r="E66" i="542"/>
  <c r="E31" i="542"/>
  <c r="E26" i="542"/>
  <c r="E68" i="542"/>
  <c r="E32" i="542"/>
  <c r="E84" i="542"/>
  <c r="E85" i="542" s="1"/>
  <c r="E93" i="542" s="1"/>
  <c r="E27" i="542"/>
  <c r="E75" i="542"/>
  <c r="E33" i="542"/>
  <c r="E28" i="542"/>
  <c r="E69" i="542"/>
  <c r="E77" i="542"/>
  <c r="E122" i="542"/>
  <c r="E29" i="542"/>
  <c r="E76" i="542"/>
  <c r="E64" i="542"/>
  <c r="E30" i="542"/>
  <c r="E78" i="542"/>
  <c r="D37" i="20"/>
  <c r="A31" i="21"/>
  <c r="B31" i="21"/>
  <c r="D53" i="555" l="1"/>
  <c r="E53" i="555" s="1"/>
  <c r="E61" i="555" s="1"/>
  <c r="E66" i="555" s="1"/>
  <c r="D44" i="556"/>
  <c r="E44" i="556" s="1"/>
  <c r="E52" i="556" s="1"/>
  <c r="E57" i="556" s="1"/>
  <c r="E34" i="542"/>
  <c r="E56" i="542" s="1"/>
  <c r="BF31" i="21"/>
  <c r="D31" i="21"/>
  <c r="BU31" i="21"/>
  <c r="Q29" i="19" l="1"/>
  <c r="C31" i="21"/>
  <c r="P29" i="15"/>
  <c r="E8" i="569" l="1"/>
  <c r="E8" i="570"/>
  <c r="D16" i="570" s="1"/>
  <c r="E16" i="570" s="1"/>
  <c r="E21" i="570" s="1"/>
  <c r="H29" i="19"/>
  <c r="G29" i="19"/>
  <c r="O29" i="19"/>
  <c r="N29" i="19"/>
  <c r="CE31" i="21"/>
  <c r="CD31" i="21"/>
  <c r="CC31" i="21"/>
  <c r="M29" i="19"/>
  <c r="E30" i="570" l="1"/>
  <c r="E78" i="570"/>
  <c r="E31" i="570"/>
  <c r="E26" i="570"/>
  <c r="E68" i="570"/>
  <c r="E84" i="570"/>
  <c r="E85" i="570" s="1"/>
  <c r="E93" i="570" s="1"/>
  <c r="E27" i="570"/>
  <c r="E75" i="570"/>
  <c r="E69" i="570"/>
  <c r="E33" i="570"/>
  <c r="E64" i="570"/>
  <c r="E32" i="570"/>
  <c r="E63" i="570"/>
  <c r="E76" i="570"/>
  <c r="E122" i="570"/>
  <c r="E29" i="570"/>
  <c r="E28" i="570"/>
  <c r="E77" i="570"/>
  <c r="E66" i="570"/>
  <c r="D49" i="20"/>
  <c r="E34" i="570" l="1"/>
  <c r="E56" i="570" s="1"/>
  <c r="D53" i="565"/>
  <c r="E53" i="565" s="1"/>
  <c r="E61" i="565" s="1"/>
  <c r="E66" i="565" s="1"/>
  <c r="D44" i="566"/>
  <c r="E44" i="566" s="1"/>
  <c r="E52" i="566" s="1"/>
  <c r="E57" i="566" s="1"/>
  <c r="R88" i="15"/>
  <c r="Q88" i="15"/>
  <c r="D117" i="20"/>
  <c r="D53" i="639" l="1"/>
  <c r="E53" i="639" s="1"/>
  <c r="E61" i="639" s="1"/>
  <c r="E66" i="639" s="1"/>
  <c r="D44" i="640"/>
  <c r="E44" i="640" s="1"/>
  <c r="E52" i="640" s="1"/>
  <c r="E57" i="640" s="1"/>
  <c r="D5" i="20"/>
  <c r="D6" i="20"/>
  <c r="A139" i="343"/>
  <c r="A138" i="343"/>
  <c r="A137" i="343"/>
  <c r="B136" i="343"/>
  <c r="A136" i="343"/>
  <c r="A135" i="343"/>
  <c r="A134" i="343"/>
  <c r="A133" i="343"/>
  <c r="A132" i="343"/>
  <c r="A131" i="343"/>
  <c r="E130" i="343"/>
  <c r="A130" i="343"/>
  <c r="A128" i="343"/>
  <c r="A126" i="343"/>
  <c r="A125" i="343"/>
  <c r="B124" i="343"/>
  <c r="A124" i="343"/>
  <c r="C123" i="343"/>
  <c r="B123" i="343"/>
  <c r="A123" i="343"/>
  <c r="C122" i="343"/>
  <c r="B122" i="343"/>
  <c r="A122" i="343"/>
  <c r="D121" i="343"/>
  <c r="C121" i="343"/>
  <c r="B121" i="343"/>
  <c r="A121" i="343"/>
  <c r="B120" i="343"/>
  <c r="A120" i="343"/>
  <c r="B119" i="343"/>
  <c r="A119" i="343"/>
  <c r="E118" i="343"/>
  <c r="C118" i="343"/>
  <c r="B118" i="343"/>
  <c r="A118" i="343"/>
  <c r="A116" i="343"/>
  <c r="A114" i="343"/>
  <c r="B113" i="343"/>
  <c r="A113" i="343"/>
  <c r="B112" i="343"/>
  <c r="A112" i="343"/>
  <c r="B111" i="343"/>
  <c r="A111" i="343"/>
  <c r="B110" i="343"/>
  <c r="A110" i="343"/>
  <c r="B109" i="343"/>
  <c r="A109" i="343"/>
  <c r="E108" i="343"/>
  <c r="D108" i="343"/>
  <c r="B108" i="343"/>
  <c r="A108" i="343"/>
  <c r="A106" i="343"/>
  <c r="A104" i="343"/>
  <c r="B102" i="343"/>
  <c r="A102" i="343"/>
  <c r="B101" i="343"/>
  <c r="A101" i="343"/>
  <c r="E100" i="343"/>
  <c r="D100" i="343"/>
  <c r="B100" i="343"/>
  <c r="A100" i="343"/>
  <c r="A94" i="343"/>
  <c r="D93" i="343"/>
  <c r="B93" i="343"/>
  <c r="A93" i="343"/>
  <c r="E92" i="343"/>
  <c r="D92" i="343"/>
  <c r="B92" i="343"/>
  <c r="A92" i="343"/>
  <c r="A90" i="343"/>
  <c r="B89" i="343"/>
  <c r="A89" i="343"/>
  <c r="B88" i="343"/>
  <c r="A88" i="343"/>
  <c r="B87" i="343"/>
  <c r="A87" i="343"/>
  <c r="B86" i="343"/>
  <c r="A86" i="343"/>
  <c r="B85" i="343"/>
  <c r="A85" i="343"/>
  <c r="B84" i="343"/>
  <c r="A84" i="343"/>
  <c r="E83" i="343"/>
  <c r="D83" i="343"/>
  <c r="B83" i="343"/>
  <c r="A83" i="343"/>
  <c r="A81" i="343"/>
  <c r="A79" i="343"/>
  <c r="B78" i="343"/>
  <c r="A78" i="343"/>
  <c r="B77" i="343"/>
  <c r="A77" i="343"/>
  <c r="B76" i="343"/>
  <c r="A76" i="343"/>
  <c r="B75" i="343"/>
  <c r="A75" i="343"/>
  <c r="B74" i="343"/>
  <c r="A74" i="343"/>
  <c r="B73" i="343"/>
  <c r="A73" i="343"/>
  <c r="B72" i="343"/>
  <c r="A72" i="343"/>
  <c r="E71" i="343"/>
  <c r="D71" i="343"/>
  <c r="B71" i="343"/>
  <c r="A71" i="343"/>
  <c r="A69" i="343"/>
  <c r="A67" i="343"/>
  <c r="B66" i="343"/>
  <c r="A66" i="343"/>
  <c r="B65" i="343"/>
  <c r="A65" i="343"/>
  <c r="B64" i="343"/>
  <c r="A64" i="343"/>
  <c r="E63" i="343"/>
  <c r="B63" i="343"/>
  <c r="A63" i="343"/>
  <c r="A61" i="343"/>
  <c r="B60" i="343"/>
  <c r="A60" i="343"/>
  <c r="D59" i="343"/>
  <c r="B59" i="343"/>
  <c r="A59" i="343"/>
  <c r="B58" i="343"/>
  <c r="A58" i="343"/>
  <c r="B57" i="343"/>
  <c r="A57" i="343"/>
  <c r="B56" i="343"/>
  <c r="A56" i="343"/>
  <c r="B55" i="343"/>
  <c r="A55" i="343"/>
  <c r="B54" i="343"/>
  <c r="A54" i="343"/>
  <c r="B53" i="343"/>
  <c r="A53" i="343"/>
  <c r="E52" i="343"/>
  <c r="D52" i="343"/>
  <c r="B52" i="343"/>
  <c r="A52" i="343"/>
  <c r="A50" i="343"/>
  <c r="B49" i="343"/>
  <c r="A49" i="343"/>
  <c r="B48" i="343"/>
  <c r="B47" i="343"/>
  <c r="A47" i="343"/>
  <c r="B46" i="343"/>
  <c r="A46" i="343"/>
  <c r="E45" i="343"/>
  <c r="D45" i="343"/>
  <c r="B45" i="343"/>
  <c r="A45" i="343"/>
  <c r="A43" i="343"/>
  <c r="D42" i="343"/>
  <c r="B42" i="343"/>
  <c r="A42" i="343"/>
  <c r="D41" i="343"/>
  <c r="B41" i="343"/>
  <c r="A41" i="343"/>
  <c r="D40" i="343"/>
  <c r="B40" i="343"/>
  <c r="A40" i="343"/>
  <c r="D39" i="343"/>
  <c r="B39" i="343"/>
  <c r="A39" i="343"/>
  <c r="D38" i="343"/>
  <c r="B38" i="343"/>
  <c r="A38" i="343"/>
  <c r="D37" i="343"/>
  <c r="B37" i="343"/>
  <c r="A37" i="343"/>
  <c r="D36" i="343"/>
  <c r="B36" i="343"/>
  <c r="A36" i="343"/>
  <c r="D35" i="343"/>
  <c r="B35" i="343"/>
  <c r="A35" i="343"/>
  <c r="E34" i="343"/>
  <c r="D34" i="343"/>
  <c r="B34" i="343"/>
  <c r="A34" i="343"/>
  <c r="A32" i="343"/>
  <c r="A30" i="343"/>
  <c r="B29" i="343"/>
  <c r="A29" i="343"/>
  <c r="B28" i="343"/>
  <c r="A28" i="343"/>
  <c r="B27" i="343"/>
  <c r="A27" i="343"/>
  <c r="E26" i="343"/>
  <c r="B26" i="343"/>
  <c r="A26" i="343"/>
  <c r="B25" i="343"/>
  <c r="A25" i="343"/>
  <c r="B24" i="343"/>
  <c r="A24" i="343"/>
  <c r="B23" i="343"/>
  <c r="A23" i="343"/>
  <c r="E22" i="343"/>
  <c r="D22" i="343"/>
  <c r="B20" i="343"/>
  <c r="B12" i="343"/>
  <c r="A12" i="343"/>
  <c r="A10" i="343"/>
  <c r="B8" i="343"/>
  <c r="A8" i="343"/>
  <c r="B7" i="343"/>
  <c r="A7" i="343"/>
  <c r="B6" i="343"/>
  <c r="A6" i="343"/>
  <c r="B5" i="343"/>
  <c r="A5" i="343"/>
  <c r="B4" i="343"/>
  <c r="A4" i="343"/>
  <c r="A3" i="343"/>
  <c r="A1" i="343"/>
  <c r="A7" i="21"/>
  <c r="B7" i="21"/>
  <c r="C124" i="343" l="1"/>
  <c r="C125" i="343" s="1"/>
  <c r="D122" i="343" s="1"/>
  <c r="D25" i="343"/>
  <c r="D19" i="343"/>
  <c r="C19" i="343"/>
  <c r="C20" i="343" s="1"/>
  <c r="C15" i="343"/>
  <c r="C16" i="343" s="1"/>
  <c r="D15" i="343"/>
  <c r="D44" i="454"/>
  <c r="E44" i="454" s="1"/>
  <c r="Q6" i="15"/>
  <c r="R6" i="15"/>
  <c r="AF6" i="21"/>
  <c r="BU7" i="21"/>
  <c r="I22" i="343"/>
  <c r="H22" i="343"/>
  <c r="B21" i="343"/>
  <c r="D7" i="21"/>
  <c r="C7" i="21"/>
  <c r="P5" i="15"/>
  <c r="D124" i="20"/>
  <c r="E8" i="523" l="1"/>
  <c r="E8" i="524"/>
  <c r="D16" i="524" s="1"/>
  <c r="E16" i="524" s="1"/>
  <c r="E21" i="524" s="1"/>
  <c r="E54" i="343"/>
  <c r="E58" i="343"/>
  <c r="E60" i="343"/>
  <c r="E57" i="343"/>
  <c r="E55" i="343"/>
  <c r="E56" i="343"/>
  <c r="E109" i="343"/>
  <c r="E7" i="343"/>
  <c r="E25" i="343"/>
  <c r="H25" i="343"/>
  <c r="E8" i="343"/>
  <c r="E15" i="343"/>
  <c r="E16" i="343" s="1"/>
  <c r="E19" i="343"/>
  <c r="E20" i="343" s="1"/>
  <c r="H5" i="19"/>
  <c r="G5" i="19"/>
  <c r="O5" i="19"/>
  <c r="N5" i="19"/>
  <c r="CE7" i="21"/>
  <c r="CD7" i="21"/>
  <c r="H7" i="21"/>
  <c r="I7" i="21"/>
  <c r="G7" i="21"/>
  <c r="BJ7" i="21" s="1"/>
  <c r="D123" i="343"/>
  <c r="D124" i="343"/>
  <c r="CC7" i="21"/>
  <c r="AH7" i="21"/>
  <c r="M5" i="19"/>
  <c r="E68" i="524" l="1"/>
  <c r="E66" i="524"/>
  <c r="E27" i="524"/>
  <c r="E122" i="524"/>
  <c r="E64" i="524"/>
  <c r="E32" i="524"/>
  <c r="E75" i="524"/>
  <c r="E69" i="524"/>
  <c r="E84" i="524"/>
  <c r="E85" i="524" s="1"/>
  <c r="E93" i="524" s="1"/>
  <c r="E30" i="524"/>
  <c r="E76" i="524"/>
  <c r="E28" i="524"/>
  <c r="E29" i="524"/>
  <c r="E26" i="524"/>
  <c r="E77" i="524"/>
  <c r="E33" i="524"/>
  <c r="E31" i="524"/>
  <c r="E78" i="524"/>
  <c r="E63" i="524"/>
  <c r="C21" i="343"/>
  <c r="E59" i="343" s="1"/>
  <c r="AM7" i="21"/>
  <c r="AG7" i="21"/>
  <c r="AJ7" i="21"/>
  <c r="AI7" i="21"/>
  <c r="J7" i="21"/>
  <c r="AK7" i="21"/>
  <c r="D125" i="343"/>
  <c r="E34" i="524" l="1"/>
  <c r="E56" i="524" s="1"/>
  <c r="BF7" i="21"/>
  <c r="R7" i="21"/>
  <c r="D95" i="20" l="1"/>
  <c r="B78" i="21" l="1"/>
  <c r="A78" i="21"/>
  <c r="Q76" i="19"/>
  <c r="B94" i="21"/>
  <c r="A94" i="21"/>
  <c r="Q92" i="19" l="1"/>
  <c r="BF94" i="21"/>
  <c r="BF78" i="21"/>
  <c r="R76" i="15"/>
  <c r="Q76" i="15"/>
  <c r="C78" i="21"/>
  <c r="P76" i="15"/>
  <c r="D78" i="21"/>
  <c r="BU78" i="21"/>
  <c r="D94" i="21"/>
  <c r="C94" i="21"/>
  <c r="BU94" i="21"/>
  <c r="E8" i="661" l="1"/>
  <c r="E8" i="662"/>
  <c r="D16" i="662" s="1"/>
  <c r="E16" i="662" s="1"/>
  <c r="E21" i="662" s="1"/>
  <c r="H92" i="19"/>
  <c r="G92" i="19"/>
  <c r="H76" i="19"/>
  <c r="G76" i="19"/>
  <c r="O92" i="19"/>
  <c r="N92" i="19"/>
  <c r="O76" i="19"/>
  <c r="N76" i="19"/>
  <c r="CE94" i="21"/>
  <c r="CD94" i="21"/>
  <c r="AH78" i="21"/>
  <c r="CE78" i="21"/>
  <c r="CD78" i="21"/>
  <c r="CC78" i="21"/>
  <c r="M76" i="19"/>
  <c r="AH94" i="21"/>
  <c r="M92" i="19"/>
  <c r="CC94" i="21"/>
  <c r="E122" i="662" l="1"/>
  <c r="E64" i="662"/>
  <c r="E78" i="662"/>
  <c r="E75" i="662"/>
  <c r="E76" i="662"/>
  <c r="E29" i="662"/>
  <c r="E84" i="662"/>
  <c r="E85" i="662" s="1"/>
  <c r="E93" i="662" s="1"/>
  <c r="E68" i="662"/>
  <c r="E32" i="662"/>
  <c r="E31" i="662"/>
  <c r="E33" i="662"/>
  <c r="E63" i="662"/>
  <c r="E27" i="662"/>
  <c r="E30" i="662"/>
  <c r="E69" i="662"/>
  <c r="E28" i="662"/>
  <c r="E77" i="662"/>
  <c r="E26" i="662"/>
  <c r="E66" i="662"/>
  <c r="B67" i="21"/>
  <c r="A67" i="21"/>
  <c r="E34" i="662" l="1"/>
  <c r="E56" i="662" s="1"/>
  <c r="Q65" i="19"/>
  <c r="BF67" i="21"/>
  <c r="Q65" i="15"/>
  <c r="R65" i="15"/>
  <c r="C67" i="21"/>
  <c r="D67" i="21"/>
  <c r="BU67" i="21"/>
  <c r="P65" i="15"/>
  <c r="E8" i="639" l="1"/>
  <c r="E8" i="640"/>
  <c r="D16" i="640" s="1"/>
  <c r="E16" i="640" s="1"/>
  <c r="E21" i="640" s="1"/>
  <c r="H65" i="19"/>
  <c r="G65" i="19"/>
  <c r="M65" i="19"/>
  <c r="O65" i="19"/>
  <c r="N65" i="19"/>
  <c r="CE67" i="21"/>
  <c r="CD67" i="21"/>
  <c r="CC67" i="21"/>
  <c r="AH67" i="21"/>
  <c r="E31" i="640" l="1"/>
  <c r="E76" i="640"/>
  <c r="E26" i="640"/>
  <c r="E77" i="640"/>
  <c r="E32" i="640"/>
  <c r="E78" i="640"/>
  <c r="E27" i="640"/>
  <c r="E64" i="640"/>
  <c r="E69" i="640"/>
  <c r="E33" i="640"/>
  <c r="E28" i="640"/>
  <c r="E66" i="640"/>
  <c r="E122" i="640"/>
  <c r="E29" i="640"/>
  <c r="E68" i="640"/>
  <c r="E84" i="640"/>
  <c r="E85" i="640" s="1"/>
  <c r="E93" i="640" s="1"/>
  <c r="E63" i="640"/>
  <c r="E30" i="640"/>
  <c r="E75" i="640"/>
  <c r="E21" i="343"/>
  <c r="E94" i="343"/>
  <c r="E102" i="343" s="1"/>
  <c r="E34" i="640" l="1"/>
  <c r="E56" i="640" s="1"/>
  <c r="E30" i="343"/>
  <c r="E38" i="343" s="1"/>
  <c r="E42" i="343" l="1"/>
  <c r="E36" i="343"/>
  <c r="E41" i="343"/>
  <c r="E131" i="343"/>
  <c r="E40" i="343"/>
  <c r="E37" i="343"/>
  <c r="E39" i="343"/>
  <c r="E35" i="343"/>
  <c r="E43" i="343" l="1"/>
  <c r="E65" i="343" s="1"/>
  <c r="R86" i="15" l="1"/>
  <c r="Q86" i="15"/>
  <c r="Q27" i="15"/>
  <c r="R27" i="15"/>
  <c r="R11" i="15" l="1"/>
  <c r="Q11" i="15"/>
  <c r="A29" i="21"/>
  <c r="B29" i="21"/>
  <c r="C29" i="21"/>
  <c r="D20" i="20"/>
  <c r="P27" i="15"/>
  <c r="D126" i="20"/>
  <c r="D44" i="650" l="1"/>
  <c r="E44" i="650" s="1"/>
  <c r="E52" i="650" s="1"/>
  <c r="E57" i="650" s="1"/>
  <c r="D53" i="649"/>
  <c r="E53" i="649" s="1"/>
  <c r="E61" i="649" s="1"/>
  <c r="E66" i="649" s="1"/>
  <c r="E8" i="565"/>
  <c r="E8" i="566"/>
  <c r="D16" i="566" s="1"/>
  <c r="E16" i="566" s="1"/>
  <c r="E21" i="566" s="1"/>
  <c r="D53" i="531"/>
  <c r="E53" i="531" s="1"/>
  <c r="E61" i="531" s="1"/>
  <c r="E66" i="531" s="1"/>
  <c r="D44" i="532"/>
  <c r="E44" i="532" s="1"/>
  <c r="E52" i="532" s="1"/>
  <c r="E57" i="532" s="1"/>
  <c r="Q27" i="19"/>
  <c r="BF29" i="21"/>
  <c r="M27" i="19"/>
  <c r="O27" i="19"/>
  <c r="N27" i="19"/>
  <c r="CE29" i="21"/>
  <c r="CD29" i="21"/>
  <c r="BU29" i="21"/>
  <c r="CC29" i="21"/>
  <c r="AH29" i="21"/>
  <c r="D29" i="21"/>
  <c r="D92" i="20"/>
  <c r="E122" i="566" l="1"/>
  <c r="E69" i="566"/>
  <c r="E29" i="566"/>
  <c r="E64" i="566"/>
  <c r="E28" i="566"/>
  <c r="E63" i="566"/>
  <c r="E75" i="566"/>
  <c r="E30" i="566"/>
  <c r="E31" i="566"/>
  <c r="E66" i="566"/>
  <c r="E26" i="566"/>
  <c r="E77" i="566"/>
  <c r="E84" i="566"/>
  <c r="E85" i="566" s="1"/>
  <c r="E93" i="566" s="1"/>
  <c r="E76" i="566"/>
  <c r="E27" i="566"/>
  <c r="E78" i="566"/>
  <c r="E33" i="566"/>
  <c r="E68" i="566"/>
  <c r="E32" i="566"/>
  <c r="H27" i="19"/>
  <c r="G27" i="19"/>
  <c r="D65" i="20"/>
  <c r="D44" i="588" l="1"/>
  <c r="E44" i="588" s="1"/>
  <c r="E52" i="588" s="1"/>
  <c r="E57" i="588" s="1"/>
  <c r="D53" i="587"/>
  <c r="E53" i="587" s="1"/>
  <c r="E61" i="587" s="1"/>
  <c r="E66" i="587" s="1"/>
  <c r="E34" i="566"/>
  <c r="E56" i="566" s="1"/>
  <c r="D32" i="20"/>
  <c r="A90" i="21"/>
  <c r="B90" i="21"/>
  <c r="C90" i="21"/>
  <c r="Q88" i="19"/>
  <c r="P88" i="15"/>
  <c r="D53" i="547" l="1"/>
  <c r="E53" i="547" s="1"/>
  <c r="E61" i="547" s="1"/>
  <c r="E66" i="547" s="1"/>
  <c r="D44" i="548"/>
  <c r="E44" i="548" s="1"/>
  <c r="E52" i="548" s="1"/>
  <c r="E57" i="548" s="1"/>
  <c r="E8" i="695"/>
  <c r="E8" i="696"/>
  <c r="D16" i="696" s="1"/>
  <c r="E16" i="696" s="1"/>
  <c r="E21" i="696" s="1"/>
  <c r="AF91" i="21"/>
  <c r="BF90" i="21"/>
  <c r="O88" i="19"/>
  <c r="N88" i="19"/>
  <c r="CE90" i="21"/>
  <c r="CD90" i="21"/>
  <c r="BU90" i="21"/>
  <c r="M88" i="19"/>
  <c r="CC90" i="21"/>
  <c r="D90" i="21"/>
  <c r="AH90" i="21"/>
  <c r="D30" i="20"/>
  <c r="A88" i="21"/>
  <c r="B88" i="21"/>
  <c r="C88" i="21"/>
  <c r="Q86" i="19"/>
  <c r="P86" i="15"/>
  <c r="A13" i="21"/>
  <c r="B13" i="21"/>
  <c r="C13" i="21"/>
  <c r="Q11" i="19"/>
  <c r="E8" i="681" l="1"/>
  <c r="E8" i="682"/>
  <c r="D16" i="682" s="1"/>
  <c r="E16" i="682" s="1"/>
  <c r="E21" i="682" s="1"/>
  <c r="D53" i="543"/>
  <c r="E53" i="543" s="1"/>
  <c r="E61" i="543" s="1"/>
  <c r="E66" i="543" s="1"/>
  <c r="D44" i="544"/>
  <c r="E44" i="544" s="1"/>
  <c r="E52" i="544" s="1"/>
  <c r="E57" i="544" s="1"/>
  <c r="E28" i="696"/>
  <c r="E122" i="696"/>
  <c r="E29" i="696"/>
  <c r="E68" i="696"/>
  <c r="E63" i="696"/>
  <c r="E30" i="696"/>
  <c r="E69" i="696"/>
  <c r="E64" i="696"/>
  <c r="E75" i="696"/>
  <c r="E31" i="696"/>
  <c r="E76" i="696"/>
  <c r="E26" i="696"/>
  <c r="E77" i="696"/>
  <c r="E32" i="696"/>
  <c r="E27" i="696"/>
  <c r="E66" i="696"/>
  <c r="E78" i="696"/>
  <c r="E33" i="696"/>
  <c r="E84" i="696"/>
  <c r="E85" i="696" s="1"/>
  <c r="E93" i="696" s="1"/>
  <c r="AF17" i="21"/>
  <c r="H88" i="19"/>
  <c r="G88" i="19"/>
  <c r="BF13" i="21"/>
  <c r="BF88" i="21"/>
  <c r="M11" i="19"/>
  <c r="O11" i="19"/>
  <c r="N11" i="19"/>
  <c r="O86" i="19"/>
  <c r="N86" i="19"/>
  <c r="AH13" i="21"/>
  <c r="CE13" i="21"/>
  <c r="CD13" i="21"/>
  <c r="AH88" i="21"/>
  <c r="CE88" i="21"/>
  <c r="CD88" i="21"/>
  <c r="BU13" i="21"/>
  <c r="BU88" i="21"/>
  <c r="CC88" i="21"/>
  <c r="M86" i="19"/>
  <c r="D88" i="21"/>
  <c r="CC13" i="21"/>
  <c r="D13" i="21"/>
  <c r="D9" i="20"/>
  <c r="P11" i="15"/>
  <c r="E8" i="534" s="1"/>
  <c r="D16" i="534" s="1"/>
  <c r="E16" i="534" s="1"/>
  <c r="E21" i="534" s="1"/>
  <c r="E69" i="534" l="1"/>
  <c r="E31" i="534"/>
  <c r="E29" i="534"/>
  <c r="E78" i="534"/>
  <c r="E84" i="534"/>
  <c r="E85" i="534" s="1"/>
  <c r="E93" i="534" s="1"/>
  <c r="E122" i="534"/>
  <c r="E27" i="534"/>
  <c r="E30" i="534"/>
  <c r="E68" i="534"/>
  <c r="E32" i="534"/>
  <c r="E63" i="534"/>
  <c r="E66" i="534"/>
  <c r="E26" i="534"/>
  <c r="E75" i="534"/>
  <c r="E33" i="534"/>
  <c r="E64" i="534"/>
  <c r="E28" i="534"/>
  <c r="E77" i="534"/>
  <c r="E76" i="534"/>
  <c r="D53" i="523"/>
  <c r="E53" i="523" s="1"/>
  <c r="E61" i="523" s="1"/>
  <c r="E66" i="523" s="1"/>
  <c r="D44" i="524"/>
  <c r="E44" i="524" s="1"/>
  <c r="E52" i="524" s="1"/>
  <c r="E57" i="524" s="1"/>
  <c r="E68" i="682"/>
  <c r="E69" i="682"/>
  <c r="E33" i="682"/>
  <c r="E28" i="682"/>
  <c r="E64" i="682"/>
  <c r="E122" i="682"/>
  <c r="E29" i="682"/>
  <c r="E77" i="682"/>
  <c r="E31" i="682"/>
  <c r="E84" i="682"/>
  <c r="E85" i="682" s="1"/>
  <c r="E93" i="682" s="1"/>
  <c r="E30" i="682"/>
  <c r="E78" i="682"/>
  <c r="E63" i="682"/>
  <c r="E27" i="682"/>
  <c r="E26" i="682"/>
  <c r="E66" i="682"/>
  <c r="E32" i="682"/>
  <c r="E75" i="682"/>
  <c r="E76" i="682"/>
  <c r="E34" i="696"/>
  <c r="E56" i="696" s="1"/>
  <c r="D53" i="343"/>
  <c r="AF7" i="21"/>
  <c r="H86" i="19"/>
  <c r="G86" i="19"/>
  <c r="H11" i="19"/>
  <c r="G11" i="19"/>
  <c r="J88" i="19"/>
  <c r="E34" i="682" l="1"/>
  <c r="E56" i="682" s="1"/>
  <c r="E34" i="534"/>
  <c r="E56" i="534" s="1"/>
  <c r="E53" i="343"/>
  <c r="E61" i="343" s="1"/>
  <c r="E66" i="343" s="1"/>
  <c r="D157" i="20"/>
  <c r="J86" i="19"/>
  <c r="I4" i="21" l="1"/>
  <c r="B52" i="16" l="1"/>
  <c r="D101" i="20" l="1"/>
  <c r="D27" i="20" l="1"/>
  <c r="B85" i="21"/>
  <c r="B21" i="21"/>
  <c r="BF85" i="21" l="1"/>
  <c r="BF21" i="21"/>
  <c r="Q83" i="15"/>
  <c r="R83" i="15"/>
  <c r="C85" i="21"/>
  <c r="O83" i="19" l="1"/>
  <c r="N83" i="19"/>
  <c r="AH85" i="21"/>
  <c r="CE85" i="21"/>
  <c r="CD85" i="21"/>
  <c r="CC85" i="21"/>
  <c r="M83" i="19"/>
  <c r="B65" i="21"/>
  <c r="BF65" i="21" l="1"/>
  <c r="B47" i="21"/>
  <c r="BF47" i="21" l="1"/>
  <c r="E100" i="454" l="1"/>
  <c r="E105" i="454" s="1"/>
  <c r="E126" i="454" s="1"/>
  <c r="BO6" i="21" l="1"/>
  <c r="BO7" i="21"/>
  <c r="B36" i="21" l="1"/>
  <c r="BF36" i="21" l="1"/>
  <c r="Q45" i="15"/>
  <c r="R45" i="15"/>
  <c r="R34" i="15"/>
  <c r="Q34" i="15"/>
  <c r="R63" i="15"/>
  <c r="Q63" i="15"/>
  <c r="P34" i="15"/>
  <c r="C65" i="21"/>
  <c r="C47" i="21"/>
  <c r="P83" i="15"/>
  <c r="C36" i="21"/>
  <c r="P63" i="15"/>
  <c r="P45" i="15"/>
  <c r="E8" i="579" l="1"/>
  <c r="E8" i="580"/>
  <c r="D16" i="580" s="1"/>
  <c r="E16" i="580" s="1"/>
  <c r="E21" i="580" s="1"/>
  <c r="E8" i="675"/>
  <c r="E8" i="676"/>
  <c r="D16" i="676" s="1"/>
  <c r="E16" i="676" s="1"/>
  <c r="E21" i="676" s="1"/>
  <c r="E8" i="601"/>
  <c r="E8" i="602"/>
  <c r="D16" i="602" s="1"/>
  <c r="E16" i="602" s="1"/>
  <c r="E21" i="602" s="1"/>
  <c r="E8" i="637"/>
  <c r="E8" i="638"/>
  <c r="D16" i="638" s="1"/>
  <c r="E16" i="638" s="1"/>
  <c r="E21" i="638" s="1"/>
  <c r="O63" i="19"/>
  <c r="N63" i="19"/>
  <c r="O45" i="19"/>
  <c r="N45" i="19"/>
  <c r="O34" i="19"/>
  <c r="N34" i="19"/>
  <c r="CE65" i="21"/>
  <c r="CD65" i="21"/>
  <c r="CE36" i="21"/>
  <c r="CD36" i="21"/>
  <c r="CE47" i="21"/>
  <c r="CD47" i="21"/>
  <c r="CC36" i="21"/>
  <c r="M34" i="19"/>
  <c r="M63" i="19"/>
  <c r="CC65" i="21"/>
  <c r="AH65" i="21"/>
  <c r="CC47" i="21"/>
  <c r="AH47" i="21"/>
  <c r="M45" i="19"/>
  <c r="AH36" i="21"/>
  <c r="E26" i="676" l="1"/>
  <c r="E77" i="676"/>
  <c r="E63" i="676"/>
  <c r="E84" i="676"/>
  <c r="E85" i="676" s="1"/>
  <c r="E93" i="676" s="1"/>
  <c r="E78" i="676"/>
  <c r="E32" i="676"/>
  <c r="E68" i="676"/>
  <c r="E122" i="676"/>
  <c r="E75" i="676"/>
  <c r="E33" i="676"/>
  <c r="E69" i="676"/>
  <c r="E28" i="676"/>
  <c r="E64" i="676"/>
  <c r="E76" i="676"/>
  <c r="E30" i="676"/>
  <c r="E66" i="676"/>
  <c r="E29" i="676"/>
  <c r="E27" i="676"/>
  <c r="E31" i="676"/>
  <c r="E84" i="602"/>
  <c r="E85" i="602" s="1"/>
  <c r="E93" i="602" s="1"/>
  <c r="E122" i="602"/>
  <c r="E68" i="602"/>
  <c r="E63" i="602"/>
  <c r="E31" i="602"/>
  <c r="E78" i="602"/>
  <c r="E30" i="602"/>
  <c r="E64" i="602"/>
  <c r="E32" i="602"/>
  <c r="E75" i="602"/>
  <c r="E27" i="602"/>
  <c r="E69" i="602"/>
  <c r="E26" i="602"/>
  <c r="E33" i="602"/>
  <c r="E76" i="602"/>
  <c r="E28" i="602"/>
  <c r="E66" i="602"/>
  <c r="E77" i="602"/>
  <c r="E29" i="602"/>
  <c r="E76" i="580"/>
  <c r="E30" i="580"/>
  <c r="E69" i="580"/>
  <c r="E64" i="580"/>
  <c r="E31" i="580"/>
  <c r="E63" i="580"/>
  <c r="E26" i="580"/>
  <c r="E33" i="580"/>
  <c r="E84" i="580"/>
  <c r="E85" i="580" s="1"/>
  <c r="E93" i="580" s="1"/>
  <c r="E78" i="580"/>
  <c r="E27" i="580"/>
  <c r="E75" i="580"/>
  <c r="E29" i="580"/>
  <c r="E68" i="580"/>
  <c r="E77" i="580"/>
  <c r="E122" i="580"/>
  <c r="E66" i="580"/>
  <c r="E32" i="580"/>
  <c r="E28" i="580"/>
  <c r="E28" i="638"/>
  <c r="E77" i="638"/>
  <c r="E75" i="638"/>
  <c r="E78" i="638"/>
  <c r="E29" i="638"/>
  <c r="E66" i="638"/>
  <c r="E122" i="638"/>
  <c r="E68" i="638"/>
  <c r="E64" i="638"/>
  <c r="E69" i="638"/>
  <c r="E31" i="638"/>
  <c r="E30" i="638"/>
  <c r="E76" i="638"/>
  <c r="E32" i="638"/>
  <c r="E27" i="638"/>
  <c r="E84" i="638"/>
  <c r="E85" i="638" s="1"/>
  <c r="E93" i="638" s="1"/>
  <c r="E26" i="638"/>
  <c r="E33" i="638"/>
  <c r="E63" i="638"/>
  <c r="Q19" i="15"/>
  <c r="R19" i="15"/>
  <c r="P19" i="15"/>
  <c r="C21" i="21"/>
  <c r="E8" i="551" l="1"/>
  <c r="E8" i="552"/>
  <c r="D16" i="552" s="1"/>
  <c r="E16" i="552" s="1"/>
  <c r="E21" i="552" s="1"/>
  <c r="E34" i="602"/>
  <c r="E56" i="602" s="1"/>
  <c r="E34" i="638"/>
  <c r="E56" i="638" s="1"/>
  <c r="E34" i="580"/>
  <c r="E56" i="580" s="1"/>
  <c r="E34" i="676"/>
  <c r="E56" i="676" s="1"/>
  <c r="O19" i="19"/>
  <c r="N19" i="19"/>
  <c r="CE21" i="21"/>
  <c r="CD21" i="21"/>
  <c r="CC21" i="21"/>
  <c r="AH21" i="21"/>
  <c r="M19" i="19"/>
  <c r="E122" i="552" l="1"/>
  <c r="E75" i="552"/>
  <c r="E29" i="552"/>
  <c r="E28" i="552"/>
  <c r="E64" i="552"/>
  <c r="E76" i="552"/>
  <c r="E30" i="552"/>
  <c r="E66" i="552"/>
  <c r="E31" i="552"/>
  <c r="E26" i="552"/>
  <c r="E78" i="552"/>
  <c r="E84" i="552"/>
  <c r="E85" i="552" s="1"/>
  <c r="E93" i="552" s="1"/>
  <c r="E77" i="552"/>
  <c r="E27" i="552"/>
  <c r="E63" i="552"/>
  <c r="E33" i="552"/>
  <c r="E69" i="552"/>
  <c r="E32" i="552"/>
  <c r="E68" i="552"/>
  <c r="D66" i="454"/>
  <c r="E66" i="454" s="1"/>
  <c r="D76" i="454"/>
  <c r="E76" i="454" s="1"/>
  <c r="D75" i="343"/>
  <c r="E75" i="343" s="1"/>
  <c r="D85" i="343"/>
  <c r="E85" i="343" s="1"/>
  <c r="E34" i="552" l="1"/>
  <c r="E56" i="552" s="1"/>
  <c r="D65" i="6"/>
  <c r="D63" i="454"/>
  <c r="E63" i="454" s="1"/>
  <c r="D72" i="343"/>
  <c r="E72" i="343" s="1"/>
  <c r="D38" i="6"/>
  <c r="D38" i="698" l="1"/>
  <c r="E38" i="698" s="1"/>
  <c r="D47" i="697"/>
  <c r="E47" i="697" s="1"/>
  <c r="D65" i="698"/>
  <c r="E65" i="698" s="1"/>
  <c r="D74" i="697"/>
  <c r="E74" i="697" s="1"/>
  <c r="D38" i="694"/>
  <c r="D47" i="693"/>
  <c r="E47" i="693" s="1"/>
  <c r="D47" i="691"/>
  <c r="E47" i="691" s="1"/>
  <c r="D47" i="689"/>
  <c r="E47" i="689" s="1"/>
  <c r="D38" i="696"/>
  <c r="E38" i="696" s="1"/>
  <c r="D38" i="692"/>
  <c r="E38" i="692" s="1"/>
  <c r="D38" i="690"/>
  <c r="E38" i="690" s="1"/>
  <c r="D47" i="695"/>
  <c r="E47" i="695" s="1"/>
  <c r="D47" i="681"/>
  <c r="E47" i="681" s="1"/>
  <c r="D38" i="680"/>
  <c r="E38" i="680" s="1"/>
  <c r="D38" i="674"/>
  <c r="E38" i="674" s="1"/>
  <c r="D47" i="687"/>
  <c r="E47" i="687" s="1"/>
  <c r="D38" i="682"/>
  <c r="E38" i="682" s="1"/>
  <c r="D47" i="675"/>
  <c r="E47" i="675" s="1"/>
  <c r="D38" i="672"/>
  <c r="E38" i="672" s="1"/>
  <c r="D38" i="688"/>
  <c r="E38" i="688" s="1"/>
  <c r="D38" i="678"/>
  <c r="E38" i="678" s="1"/>
  <c r="D38" i="686"/>
  <c r="E38" i="686" s="1"/>
  <c r="D47" i="685"/>
  <c r="E47" i="685" s="1"/>
  <c r="D38" i="684"/>
  <c r="E38" i="684" s="1"/>
  <c r="D47" i="683"/>
  <c r="E47" i="683" s="1"/>
  <c r="D47" i="679"/>
  <c r="E47" i="679" s="1"/>
  <c r="D47" i="677"/>
  <c r="E47" i="677" s="1"/>
  <c r="D38" i="676"/>
  <c r="E38" i="676" s="1"/>
  <c r="D47" i="673"/>
  <c r="E47" i="673" s="1"/>
  <c r="D38" i="668"/>
  <c r="D38" i="666"/>
  <c r="D47" i="665"/>
  <c r="E47" i="665" s="1"/>
  <c r="D47" i="655"/>
  <c r="E47" i="655" s="1"/>
  <c r="D38" i="654"/>
  <c r="E38" i="654" s="1"/>
  <c r="D47" i="661"/>
  <c r="E47" i="661" s="1"/>
  <c r="D47" i="671"/>
  <c r="E47" i="671" s="1"/>
  <c r="D38" i="670"/>
  <c r="D47" i="669"/>
  <c r="E47" i="669" s="1"/>
  <c r="D47" i="663"/>
  <c r="E47" i="663" s="1"/>
  <c r="D38" i="662"/>
  <c r="E38" i="662" s="1"/>
  <c r="D47" i="657"/>
  <c r="E47" i="657" s="1"/>
  <c r="D38" i="656"/>
  <c r="E38" i="656" s="1"/>
  <c r="D47" i="667"/>
  <c r="E47" i="667" s="1"/>
  <c r="D38" i="664"/>
  <c r="D38" i="660"/>
  <c r="E38" i="660" s="1"/>
  <c r="D47" i="659"/>
  <c r="E47" i="659" s="1"/>
  <c r="D38" i="658"/>
  <c r="D47" i="641"/>
  <c r="E47" i="641" s="1"/>
  <c r="D38" i="652"/>
  <c r="E38" i="652" s="1"/>
  <c r="D47" i="651"/>
  <c r="E47" i="651" s="1"/>
  <c r="D38" i="650"/>
  <c r="E38" i="650" s="1"/>
  <c r="D47" i="649"/>
  <c r="E47" i="649" s="1"/>
  <c r="D38" i="646"/>
  <c r="D47" i="645"/>
  <c r="E47" i="645" s="1"/>
  <c r="D38" i="642"/>
  <c r="E38" i="642" s="1"/>
  <c r="D47" i="653"/>
  <c r="E47" i="653" s="1"/>
  <c r="D47" i="643"/>
  <c r="E47" i="643" s="1"/>
  <c r="D38" i="640"/>
  <c r="E38" i="640" s="1"/>
  <c r="D47" i="639"/>
  <c r="E47" i="639" s="1"/>
  <c r="D38" i="648"/>
  <c r="E38" i="648" s="1"/>
  <c r="D47" i="647"/>
  <c r="E47" i="647" s="1"/>
  <c r="D38" i="644"/>
  <c r="D38" i="634"/>
  <c r="E38" i="634" s="1"/>
  <c r="D38" i="630"/>
  <c r="D47" i="629"/>
  <c r="E47" i="629" s="1"/>
  <c r="D38" i="624"/>
  <c r="D47" i="623"/>
  <c r="E47" i="623" s="1"/>
  <c r="D38" i="620"/>
  <c r="D38" i="636"/>
  <c r="D47" i="635"/>
  <c r="E47" i="635" s="1"/>
  <c r="D38" i="626"/>
  <c r="D47" i="625"/>
  <c r="E47" i="625" s="1"/>
  <c r="D38" i="632"/>
  <c r="D47" i="631"/>
  <c r="E47" i="631" s="1"/>
  <c r="D47" i="627"/>
  <c r="E47" i="627" s="1"/>
  <c r="D38" i="638"/>
  <c r="E38" i="638" s="1"/>
  <c r="D47" i="637"/>
  <c r="E47" i="637" s="1"/>
  <c r="D47" i="633"/>
  <c r="E47" i="633" s="1"/>
  <c r="D38" i="628"/>
  <c r="D38" i="622"/>
  <c r="D47" i="621"/>
  <c r="E47" i="621" s="1"/>
  <c r="D38" i="616"/>
  <c r="D47" i="615"/>
  <c r="E47" i="615" s="1"/>
  <c r="D38" i="612"/>
  <c r="D47" i="611"/>
  <c r="E47" i="611" s="1"/>
  <c r="D38" i="604"/>
  <c r="D47" i="603"/>
  <c r="E47" i="603" s="1"/>
  <c r="D38" i="592"/>
  <c r="D47" i="619"/>
  <c r="E47" i="619" s="1"/>
  <c r="D38" i="618"/>
  <c r="D47" i="617"/>
  <c r="E47" i="617" s="1"/>
  <c r="D38" i="606"/>
  <c r="D47" i="605"/>
  <c r="E47" i="605" s="1"/>
  <c r="D47" i="599"/>
  <c r="E47" i="599" s="1"/>
  <c r="D38" i="598"/>
  <c r="D47" i="597"/>
  <c r="E47" i="597" s="1"/>
  <c r="D38" i="590"/>
  <c r="D47" i="589"/>
  <c r="E47" i="589" s="1"/>
  <c r="D38" i="614"/>
  <c r="D47" i="613"/>
  <c r="E47" i="613" s="1"/>
  <c r="D38" i="610"/>
  <c r="D47" i="609"/>
  <c r="E47" i="609" s="1"/>
  <c r="D38" i="608"/>
  <c r="D47" i="607"/>
  <c r="E47" i="607" s="1"/>
  <c r="D38" i="602"/>
  <c r="E38" i="602" s="1"/>
  <c r="D47" i="601"/>
  <c r="E47" i="601" s="1"/>
  <c r="D38" i="600"/>
  <c r="E38" i="600" s="1"/>
  <c r="D38" i="596"/>
  <c r="D47" i="595"/>
  <c r="E47" i="595" s="1"/>
  <c r="D38" i="594"/>
  <c r="D47" i="593"/>
  <c r="E47" i="593" s="1"/>
  <c r="D38" i="588"/>
  <c r="D47" i="587"/>
  <c r="E47" i="587" s="1"/>
  <c r="D47" i="591"/>
  <c r="E47" i="591" s="1"/>
  <c r="D38" i="584"/>
  <c r="D47" i="583"/>
  <c r="E47" i="583" s="1"/>
  <c r="D38" i="582"/>
  <c r="D47" i="581"/>
  <c r="E47" i="581" s="1"/>
  <c r="D38" i="574"/>
  <c r="D38" i="570"/>
  <c r="E38" i="570" s="1"/>
  <c r="D47" i="569"/>
  <c r="E47" i="569" s="1"/>
  <c r="D38" i="566"/>
  <c r="E38" i="566" s="1"/>
  <c r="D38" i="558"/>
  <c r="E38" i="558" s="1"/>
  <c r="D47" i="557"/>
  <c r="E47" i="557" s="1"/>
  <c r="D38" i="586"/>
  <c r="D47" i="585"/>
  <c r="E47" i="585" s="1"/>
  <c r="D47" i="575"/>
  <c r="E47" i="575" s="1"/>
  <c r="D38" i="572"/>
  <c r="D47" i="571"/>
  <c r="E47" i="571" s="1"/>
  <c r="D47" i="563"/>
  <c r="E47" i="563" s="1"/>
  <c r="D38" i="578"/>
  <c r="D47" i="577"/>
  <c r="E47" i="577" s="1"/>
  <c r="D38" i="576"/>
  <c r="E38" i="576" s="1"/>
  <c r="D38" i="564"/>
  <c r="E38" i="564" s="1"/>
  <c r="D38" i="560"/>
  <c r="E38" i="560" s="1"/>
  <c r="D47" i="559"/>
  <c r="E47" i="559" s="1"/>
  <c r="D47" i="555"/>
  <c r="E47" i="555" s="1"/>
  <c r="D38" i="550"/>
  <c r="D38" i="580"/>
  <c r="E38" i="580" s="1"/>
  <c r="D47" i="579"/>
  <c r="E47" i="579" s="1"/>
  <c r="D47" i="573"/>
  <c r="E47" i="573" s="1"/>
  <c r="D38" i="568"/>
  <c r="D47" i="567"/>
  <c r="E47" i="567" s="1"/>
  <c r="D47" i="565"/>
  <c r="E47" i="565" s="1"/>
  <c r="D38" i="562"/>
  <c r="E38" i="562" s="1"/>
  <c r="D47" i="561"/>
  <c r="E47" i="561" s="1"/>
  <c r="D38" i="556"/>
  <c r="D38" i="552"/>
  <c r="E38" i="552" s="1"/>
  <c r="D47" i="551"/>
  <c r="E47" i="551" s="1"/>
  <c r="D47" i="553"/>
  <c r="E47" i="553" s="1"/>
  <c r="D38" i="546"/>
  <c r="D38" i="540"/>
  <c r="E38" i="540" s="1"/>
  <c r="D47" i="539"/>
  <c r="E47" i="539" s="1"/>
  <c r="D47" i="529"/>
  <c r="E47" i="529" s="1"/>
  <c r="D38" i="528"/>
  <c r="E38" i="528" s="1"/>
  <c r="D47" i="527"/>
  <c r="E47" i="527" s="1"/>
  <c r="D47" i="549"/>
  <c r="E47" i="549" s="1"/>
  <c r="D38" i="542"/>
  <c r="E38" i="542" s="1"/>
  <c r="D47" i="541"/>
  <c r="E47" i="541" s="1"/>
  <c r="D47" i="533"/>
  <c r="E47" i="533" s="1"/>
  <c r="D38" i="532"/>
  <c r="E38" i="532" s="1"/>
  <c r="D47" i="531"/>
  <c r="E47" i="531" s="1"/>
  <c r="D47" i="547"/>
  <c r="E47" i="547" s="1"/>
  <c r="D47" i="545"/>
  <c r="E47" i="545" s="1"/>
  <c r="D38" i="544"/>
  <c r="E38" i="544" s="1"/>
  <c r="D47" i="543"/>
  <c r="E47" i="543" s="1"/>
  <c r="D38" i="537"/>
  <c r="D47" i="536"/>
  <c r="E47" i="536" s="1"/>
  <c r="D38" i="535"/>
  <c r="E38" i="535" s="1"/>
  <c r="D38" i="534"/>
  <c r="E38" i="534" s="1"/>
  <c r="D38" i="530"/>
  <c r="E38" i="530" s="1"/>
  <c r="D38" i="524"/>
  <c r="E38" i="524" s="1"/>
  <c r="D47" i="523"/>
  <c r="E47" i="523" s="1"/>
  <c r="D38" i="554"/>
  <c r="D38" i="548"/>
  <c r="D38" i="526"/>
  <c r="D47" i="525"/>
  <c r="E47" i="525" s="1"/>
  <c r="D65" i="694"/>
  <c r="D65" i="692"/>
  <c r="E65" i="692" s="1"/>
  <c r="D65" i="690"/>
  <c r="E65" i="690" s="1"/>
  <c r="D65" i="696"/>
  <c r="E65" i="696" s="1"/>
  <c r="D74" i="695"/>
  <c r="E74" i="695" s="1"/>
  <c r="D74" i="693"/>
  <c r="E74" i="693" s="1"/>
  <c r="D74" i="691"/>
  <c r="E74" i="691" s="1"/>
  <c r="D74" i="687"/>
  <c r="E74" i="687" s="1"/>
  <c r="D74" i="675"/>
  <c r="E74" i="675" s="1"/>
  <c r="D65" i="674"/>
  <c r="E65" i="674" s="1"/>
  <c r="D65" i="672"/>
  <c r="E65" i="672" s="1"/>
  <c r="D65" i="688"/>
  <c r="E65" i="688" s="1"/>
  <c r="D74" i="685"/>
  <c r="E74" i="685" s="1"/>
  <c r="D74" i="683"/>
  <c r="E74" i="683" s="1"/>
  <c r="D65" i="682"/>
  <c r="E65" i="682" s="1"/>
  <c r="D65" i="684"/>
  <c r="E65" i="684" s="1"/>
  <c r="D74" i="679"/>
  <c r="E74" i="679" s="1"/>
  <c r="D65" i="678"/>
  <c r="E65" i="678" s="1"/>
  <c r="D74" i="677"/>
  <c r="E74" i="677" s="1"/>
  <c r="D65" i="676"/>
  <c r="E65" i="676" s="1"/>
  <c r="D74" i="673"/>
  <c r="E74" i="673" s="1"/>
  <c r="D74" i="689"/>
  <c r="E74" i="689" s="1"/>
  <c r="D65" i="686"/>
  <c r="E65" i="686" s="1"/>
  <c r="D74" i="681"/>
  <c r="E74" i="681" s="1"/>
  <c r="D65" i="680"/>
  <c r="E65" i="680" s="1"/>
  <c r="D74" i="669"/>
  <c r="E74" i="669" s="1"/>
  <c r="D74" i="671"/>
  <c r="E74" i="671" s="1"/>
  <c r="D74" i="663"/>
  <c r="E74" i="663" s="1"/>
  <c r="D74" i="659"/>
  <c r="E74" i="659" s="1"/>
  <c r="D65" i="670"/>
  <c r="D74" i="667"/>
  <c r="E74" i="667" s="1"/>
  <c r="D74" i="665"/>
  <c r="E74" i="665" s="1"/>
  <c r="D65" i="662"/>
  <c r="E65" i="662" s="1"/>
  <c r="D65" i="656"/>
  <c r="E65" i="656" s="1"/>
  <c r="D74" i="655"/>
  <c r="E74" i="655" s="1"/>
  <c r="D65" i="668"/>
  <c r="D65" i="666"/>
  <c r="D65" i="664"/>
  <c r="D74" i="661"/>
  <c r="E74" i="661" s="1"/>
  <c r="D65" i="660"/>
  <c r="E65" i="660" s="1"/>
  <c r="D65" i="658"/>
  <c r="D74" i="653"/>
  <c r="E74" i="653" s="1"/>
  <c r="D65" i="650"/>
  <c r="E65" i="650" s="1"/>
  <c r="D74" i="643"/>
  <c r="E74" i="643" s="1"/>
  <c r="D74" i="639"/>
  <c r="E74" i="639" s="1"/>
  <c r="D65" i="654"/>
  <c r="E65" i="654" s="1"/>
  <c r="D65" i="652"/>
  <c r="E65" i="652" s="1"/>
  <c r="D74" i="647"/>
  <c r="E74" i="647" s="1"/>
  <c r="D65" i="646"/>
  <c r="D65" i="642"/>
  <c r="E65" i="642" s="1"/>
  <c r="D65" i="644"/>
  <c r="D74" i="641"/>
  <c r="E74" i="641" s="1"/>
  <c r="D65" i="640"/>
  <c r="E65" i="640" s="1"/>
  <c r="D74" i="657"/>
  <c r="E74" i="657" s="1"/>
  <c r="D74" i="651"/>
  <c r="E74" i="651" s="1"/>
  <c r="D74" i="649"/>
  <c r="E74" i="649" s="1"/>
  <c r="D65" i="648"/>
  <c r="E65" i="648" s="1"/>
  <c r="D74" i="645"/>
  <c r="E74" i="645" s="1"/>
  <c r="D65" i="634"/>
  <c r="E65" i="634" s="1"/>
  <c r="D74" i="631"/>
  <c r="E74" i="631" s="1"/>
  <c r="D65" i="630"/>
  <c r="D74" i="627"/>
  <c r="E74" i="627" s="1"/>
  <c r="D65" i="624"/>
  <c r="D65" i="620"/>
  <c r="D74" i="637"/>
  <c r="E74" i="637" s="1"/>
  <c r="D65" i="636"/>
  <c r="D74" i="633"/>
  <c r="E74" i="633" s="1"/>
  <c r="D65" i="626"/>
  <c r="D65" i="638"/>
  <c r="E65" i="638" s="1"/>
  <c r="D65" i="632"/>
  <c r="D74" i="629"/>
  <c r="E74" i="629" s="1"/>
  <c r="D65" i="628"/>
  <c r="D74" i="623"/>
  <c r="E74" i="623" s="1"/>
  <c r="D74" i="635"/>
  <c r="E74" i="635" s="1"/>
  <c r="D74" i="625"/>
  <c r="E74" i="625" s="1"/>
  <c r="D65" i="622"/>
  <c r="D74" i="619"/>
  <c r="E74" i="619" s="1"/>
  <c r="D74" i="613"/>
  <c r="E74" i="613" s="1"/>
  <c r="D74" i="609"/>
  <c r="E74" i="609" s="1"/>
  <c r="D74" i="607"/>
  <c r="E74" i="607" s="1"/>
  <c r="D65" i="604"/>
  <c r="D74" i="601"/>
  <c r="E74" i="601" s="1"/>
  <c r="D74" i="599"/>
  <c r="E74" i="599" s="1"/>
  <c r="D74" i="595"/>
  <c r="E74" i="595" s="1"/>
  <c r="D74" i="593"/>
  <c r="E74" i="593" s="1"/>
  <c r="D65" i="592"/>
  <c r="D74" i="587"/>
  <c r="E74" i="587" s="1"/>
  <c r="D65" i="618"/>
  <c r="D65" i="606"/>
  <c r="D65" i="598"/>
  <c r="D65" i="594"/>
  <c r="D74" i="591"/>
  <c r="E74" i="591" s="1"/>
  <c r="D65" i="590"/>
  <c r="D65" i="588"/>
  <c r="D74" i="621"/>
  <c r="E74" i="621" s="1"/>
  <c r="D74" i="615"/>
  <c r="E74" i="615" s="1"/>
  <c r="D65" i="614"/>
  <c r="D74" i="611"/>
  <c r="E74" i="611" s="1"/>
  <c r="D65" i="610"/>
  <c r="D65" i="608"/>
  <c r="D74" i="603"/>
  <c r="E74" i="603" s="1"/>
  <c r="D65" i="602"/>
  <c r="E65" i="602" s="1"/>
  <c r="D65" i="600"/>
  <c r="E65" i="600" s="1"/>
  <c r="D65" i="596"/>
  <c r="D74" i="617"/>
  <c r="E74" i="617" s="1"/>
  <c r="D65" i="616"/>
  <c r="D65" i="612"/>
  <c r="D74" i="605"/>
  <c r="E74" i="605" s="1"/>
  <c r="D74" i="597"/>
  <c r="E74" i="597" s="1"/>
  <c r="D74" i="589"/>
  <c r="E74" i="589" s="1"/>
  <c r="D65" i="586"/>
  <c r="D65" i="584"/>
  <c r="D65" i="582"/>
  <c r="D74" i="577"/>
  <c r="E74" i="577" s="1"/>
  <c r="D74" i="575"/>
  <c r="E74" i="575" s="1"/>
  <c r="D65" i="574"/>
  <c r="D65" i="570"/>
  <c r="E65" i="570" s="1"/>
  <c r="D65" i="566"/>
  <c r="E65" i="566" s="1"/>
  <c r="D74" i="559"/>
  <c r="E74" i="559" s="1"/>
  <c r="D65" i="558"/>
  <c r="E65" i="558" s="1"/>
  <c r="D74" i="555"/>
  <c r="E74" i="555" s="1"/>
  <c r="D65" i="554"/>
  <c r="D74" i="579"/>
  <c r="E74" i="579" s="1"/>
  <c r="D65" i="578"/>
  <c r="D74" i="573"/>
  <c r="E74" i="573" s="1"/>
  <c r="D65" i="572"/>
  <c r="D74" i="567"/>
  <c r="E74" i="567" s="1"/>
  <c r="D74" i="561"/>
  <c r="E74" i="561" s="1"/>
  <c r="D74" i="583"/>
  <c r="E74" i="583" s="1"/>
  <c r="D74" i="581"/>
  <c r="E74" i="581" s="1"/>
  <c r="D65" i="576"/>
  <c r="E65" i="576" s="1"/>
  <c r="D74" i="569"/>
  <c r="E74" i="569" s="1"/>
  <c r="D74" i="565"/>
  <c r="E74" i="565" s="1"/>
  <c r="D65" i="564"/>
  <c r="E65" i="564" s="1"/>
  <c r="D65" i="560"/>
  <c r="E65" i="560" s="1"/>
  <c r="D74" i="557"/>
  <c r="E74" i="557" s="1"/>
  <c r="D65" i="550"/>
  <c r="D74" i="585"/>
  <c r="E74" i="585" s="1"/>
  <c r="D65" i="580"/>
  <c r="E65" i="580" s="1"/>
  <c r="D74" i="571"/>
  <c r="E74" i="571" s="1"/>
  <c r="D65" i="568"/>
  <c r="D74" i="563"/>
  <c r="E74" i="563" s="1"/>
  <c r="D65" i="562"/>
  <c r="E65" i="562" s="1"/>
  <c r="D65" i="556"/>
  <c r="D74" i="553"/>
  <c r="E74" i="553" s="1"/>
  <c r="D65" i="552"/>
  <c r="E65" i="552" s="1"/>
  <c r="D74" i="547"/>
  <c r="E74" i="547" s="1"/>
  <c r="D65" i="546"/>
  <c r="D74" i="543"/>
  <c r="E74" i="543" s="1"/>
  <c r="D65" i="540"/>
  <c r="E65" i="540" s="1"/>
  <c r="D74" i="536"/>
  <c r="E74" i="536" s="1"/>
  <c r="D74" i="533"/>
  <c r="E74" i="533" s="1"/>
  <c r="D74" i="523"/>
  <c r="E74" i="523" s="1"/>
  <c r="D74" i="549"/>
  <c r="E74" i="549" s="1"/>
  <c r="D74" i="545"/>
  <c r="E74" i="545" s="1"/>
  <c r="D65" i="542"/>
  <c r="E65" i="542" s="1"/>
  <c r="D65" i="532"/>
  <c r="E65" i="532" s="1"/>
  <c r="D65" i="530"/>
  <c r="E65" i="530" s="1"/>
  <c r="D74" i="525"/>
  <c r="E74" i="525" s="1"/>
  <c r="D65" i="544"/>
  <c r="E65" i="544" s="1"/>
  <c r="D74" i="539"/>
  <c r="E74" i="539" s="1"/>
  <c r="D65" i="537"/>
  <c r="D65" i="535"/>
  <c r="E65" i="535" s="1"/>
  <c r="D65" i="534"/>
  <c r="E65" i="534" s="1"/>
  <c r="D74" i="529"/>
  <c r="E74" i="529" s="1"/>
  <c r="D74" i="527"/>
  <c r="E74" i="527" s="1"/>
  <c r="D65" i="526"/>
  <c r="D65" i="524"/>
  <c r="E65" i="524" s="1"/>
  <c r="D74" i="551"/>
  <c r="E74" i="551" s="1"/>
  <c r="D65" i="548"/>
  <c r="D74" i="541"/>
  <c r="E74" i="541" s="1"/>
  <c r="D74" i="531"/>
  <c r="E74" i="531" s="1"/>
  <c r="D65" i="528"/>
  <c r="E65" i="528" s="1"/>
  <c r="D38" i="454"/>
  <c r="E38" i="454" s="1"/>
  <c r="D64" i="454"/>
  <c r="E64" i="454" s="1"/>
  <c r="D65" i="454"/>
  <c r="E65" i="454" s="1"/>
  <c r="D73" i="343"/>
  <c r="E73" i="343" s="1"/>
  <c r="D74" i="343"/>
  <c r="E74" i="343" s="1"/>
  <c r="D47" i="343"/>
  <c r="E47" i="343" s="1"/>
  <c r="D94" i="20" l="1"/>
  <c r="D53" i="629" l="1"/>
  <c r="E53" i="629" s="1"/>
  <c r="E61" i="629" s="1"/>
  <c r="E66" i="629" s="1"/>
  <c r="D44" i="630"/>
  <c r="E44" i="630" s="1"/>
  <c r="E52" i="630" s="1"/>
  <c r="E57" i="630" s="1"/>
  <c r="BI3" i="21"/>
  <c r="BF4" i="21"/>
  <c r="BE5" i="21"/>
  <c r="BE4" i="21"/>
  <c r="BE3" i="21"/>
  <c r="D85" i="6"/>
  <c r="D85" i="698" l="1"/>
  <c r="D94" i="697"/>
  <c r="D85" i="694"/>
  <c r="D94" i="695"/>
  <c r="D85" i="692"/>
  <c r="D85" i="690"/>
  <c r="D85" i="696"/>
  <c r="D94" i="693"/>
  <c r="D94" i="691"/>
  <c r="D94" i="689"/>
  <c r="D94" i="687"/>
  <c r="D85" i="686"/>
  <c r="D85" i="680"/>
  <c r="D94" i="675"/>
  <c r="D94" i="685"/>
  <c r="D94" i="683"/>
  <c r="D85" i="674"/>
  <c r="D85" i="672"/>
  <c r="D85" i="688"/>
  <c r="D85" i="682"/>
  <c r="D94" i="679"/>
  <c r="D94" i="677"/>
  <c r="D94" i="673"/>
  <c r="D85" i="684"/>
  <c r="D94" i="681"/>
  <c r="D85" i="678"/>
  <c r="D85" i="676"/>
  <c r="D94" i="671"/>
  <c r="D94" i="669"/>
  <c r="D85" i="668"/>
  <c r="D85" i="664"/>
  <c r="D85" i="660"/>
  <c r="D85" i="658"/>
  <c r="D85" i="654"/>
  <c r="D94" i="663"/>
  <c r="D94" i="659"/>
  <c r="D94" i="667"/>
  <c r="D94" i="665"/>
  <c r="D94" i="655"/>
  <c r="D85" i="670"/>
  <c r="D85" i="666"/>
  <c r="D85" i="662"/>
  <c r="D94" i="661"/>
  <c r="D85" i="656"/>
  <c r="D94" i="653"/>
  <c r="D85" i="648"/>
  <c r="D94" i="643"/>
  <c r="D94" i="639"/>
  <c r="D94" i="657"/>
  <c r="D85" i="650"/>
  <c r="D94" i="647"/>
  <c r="D85" i="652"/>
  <c r="D85" i="646"/>
  <c r="D85" i="642"/>
  <c r="D94" i="641"/>
  <c r="D85" i="638"/>
  <c r="D94" i="651"/>
  <c r="D94" i="649"/>
  <c r="D94" i="645"/>
  <c r="D85" i="644"/>
  <c r="D85" i="640"/>
  <c r="D94" i="631"/>
  <c r="D94" i="627"/>
  <c r="D85" i="622"/>
  <c r="D94" i="637"/>
  <c r="D85" i="634"/>
  <c r="D94" i="633"/>
  <c r="D85" i="630"/>
  <c r="D85" i="624"/>
  <c r="D94" i="621"/>
  <c r="D85" i="636"/>
  <c r="D94" i="629"/>
  <c r="D85" i="628"/>
  <c r="D85" i="626"/>
  <c r="D94" i="623"/>
  <c r="D94" i="619"/>
  <c r="D94" i="635"/>
  <c r="D85" i="632"/>
  <c r="D94" i="625"/>
  <c r="D85" i="616"/>
  <c r="D94" i="613"/>
  <c r="D85" i="612"/>
  <c r="D94" i="609"/>
  <c r="D94" i="607"/>
  <c r="D94" i="601"/>
  <c r="D94" i="599"/>
  <c r="D94" i="595"/>
  <c r="D94" i="593"/>
  <c r="D94" i="587"/>
  <c r="D85" i="604"/>
  <c r="D85" i="592"/>
  <c r="D94" i="591"/>
  <c r="D85" i="588"/>
  <c r="D85" i="586"/>
  <c r="D85" i="620"/>
  <c r="D85" i="618"/>
  <c r="D94" i="615"/>
  <c r="D94" i="611"/>
  <c r="D85" i="606"/>
  <c r="D94" i="603"/>
  <c r="D85" i="598"/>
  <c r="D85" i="594"/>
  <c r="D85" i="590"/>
  <c r="D94" i="617"/>
  <c r="D85" i="614"/>
  <c r="D85" i="610"/>
  <c r="D85" i="608"/>
  <c r="D94" i="605"/>
  <c r="D85" i="602"/>
  <c r="D85" i="600"/>
  <c r="D94" i="597"/>
  <c r="D85" i="596"/>
  <c r="D94" i="589"/>
  <c r="D85" i="580"/>
  <c r="D94" i="577"/>
  <c r="D94" i="575"/>
  <c r="D85" i="568"/>
  <c r="D85" i="562"/>
  <c r="D94" i="559"/>
  <c r="D85" i="556"/>
  <c r="D94" i="555"/>
  <c r="D85" i="552"/>
  <c r="D85" i="584"/>
  <c r="D85" i="582"/>
  <c r="D94" i="579"/>
  <c r="D85" i="574"/>
  <c r="D94" i="573"/>
  <c r="D85" i="570"/>
  <c r="D94" i="567"/>
  <c r="D85" i="566"/>
  <c r="D94" i="561"/>
  <c r="D94" i="583"/>
  <c r="D94" i="581"/>
  <c r="D85" i="578"/>
  <c r="D85" i="572"/>
  <c r="D94" i="569"/>
  <c r="D94" i="565"/>
  <c r="D94" i="557"/>
  <c r="D94" i="585"/>
  <c r="D85" i="576"/>
  <c r="D94" i="571"/>
  <c r="D85" i="564"/>
  <c r="D94" i="563"/>
  <c r="D85" i="560"/>
  <c r="D94" i="553"/>
  <c r="D85" i="550"/>
  <c r="D94" i="549"/>
  <c r="D85" i="548"/>
  <c r="D94" i="547"/>
  <c r="D94" i="543"/>
  <c r="D94" i="536"/>
  <c r="D94" i="533"/>
  <c r="D85" i="528"/>
  <c r="D94" i="523"/>
  <c r="D94" i="551"/>
  <c r="D85" i="546"/>
  <c r="D94" i="545"/>
  <c r="D85" i="540"/>
  <c r="D85" i="530"/>
  <c r="D94" i="525"/>
  <c r="D85" i="558"/>
  <c r="D85" i="542"/>
  <c r="D94" i="539"/>
  <c r="D85" i="532"/>
  <c r="D94" i="529"/>
  <c r="D94" i="527"/>
  <c r="D85" i="554"/>
  <c r="D85" i="544"/>
  <c r="D94" i="541"/>
  <c r="D85" i="537"/>
  <c r="D85" i="535"/>
  <c r="D85" i="534"/>
  <c r="D94" i="531"/>
  <c r="D85" i="526"/>
  <c r="D85" i="524"/>
  <c r="D85" i="454"/>
  <c r="D94" i="343"/>
  <c r="D93" i="6"/>
  <c r="BF5" i="21"/>
  <c r="D93" i="698" l="1"/>
  <c r="D102" i="697"/>
  <c r="D102" i="695"/>
  <c r="D93" i="694"/>
  <c r="D93" i="692"/>
  <c r="D93" i="690"/>
  <c r="D93" i="696"/>
  <c r="D102" i="693"/>
  <c r="D102" i="691"/>
  <c r="D102" i="689"/>
  <c r="D102" i="687"/>
  <c r="D93" i="684"/>
  <c r="D93" i="678"/>
  <c r="D93" i="676"/>
  <c r="D102" i="675"/>
  <c r="D93" i="686"/>
  <c r="D102" i="685"/>
  <c r="D102" i="683"/>
  <c r="D93" i="680"/>
  <c r="D102" i="679"/>
  <c r="D102" i="677"/>
  <c r="D93" i="674"/>
  <c r="D102" i="673"/>
  <c r="D93" i="672"/>
  <c r="D93" i="688"/>
  <c r="D93" i="682"/>
  <c r="D102" i="681"/>
  <c r="D102" i="671"/>
  <c r="D93" i="670"/>
  <c r="D102" i="669"/>
  <c r="D93" i="666"/>
  <c r="D93" i="662"/>
  <c r="D93" i="656"/>
  <c r="D93" i="668"/>
  <c r="D93" i="664"/>
  <c r="D102" i="663"/>
  <c r="D93" i="660"/>
  <c r="D102" i="659"/>
  <c r="D102" i="667"/>
  <c r="D102" i="665"/>
  <c r="D102" i="655"/>
  <c r="D102" i="661"/>
  <c r="D102" i="653"/>
  <c r="D93" i="644"/>
  <c r="D102" i="643"/>
  <c r="D93" i="640"/>
  <c r="D102" i="639"/>
  <c r="D93" i="648"/>
  <c r="D102" i="647"/>
  <c r="D93" i="658"/>
  <c r="D93" i="650"/>
  <c r="D102" i="641"/>
  <c r="D102" i="657"/>
  <c r="D93" i="654"/>
  <c r="D93" i="652"/>
  <c r="D102" i="651"/>
  <c r="D102" i="649"/>
  <c r="D93" i="646"/>
  <c r="D102" i="645"/>
  <c r="D93" i="642"/>
  <c r="D93" i="632"/>
  <c r="D102" i="631"/>
  <c r="D102" i="627"/>
  <c r="D102" i="637"/>
  <c r="D102" i="633"/>
  <c r="D93" i="622"/>
  <c r="D102" i="621"/>
  <c r="D93" i="638"/>
  <c r="D93" i="634"/>
  <c r="D93" i="630"/>
  <c r="D102" i="629"/>
  <c r="D93" i="624"/>
  <c r="D102" i="623"/>
  <c r="D93" i="620"/>
  <c r="D102" i="619"/>
  <c r="D93" i="636"/>
  <c r="D102" i="635"/>
  <c r="D93" i="628"/>
  <c r="D93" i="626"/>
  <c r="D102" i="625"/>
  <c r="D93" i="614"/>
  <c r="D102" i="613"/>
  <c r="D93" i="610"/>
  <c r="D102" i="609"/>
  <c r="D93" i="608"/>
  <c r="D102" i="607"/>
  <c r="D93" i="602"/>
  <c r="D102" i="601"/>
  <c r="D93" i="600"/>
  <c r="D102" i="599"/>
  <c r="D93" i="596"/>
  <c r="D102" i="595"/>
  <c r="D102" i="593"/>
  <c r="D102" i="587"/>
  <c r="D93" i="616"/>
  <c r="D93" i="612"/>
  <c r="D102" i="591"/>
  <c r="D102" i="615"/>
  <c r="D102" i="611"/>
  <c r="D93" i="604"/>
  <c r="D102" i="603"/>
  <c r="D93" i="592"/>
  <c r="D93" i="588"/>
  <c r="D93" i="586"/>
  <c r="D93" i="618"/>
  <c r="D102" i="617"/>
  <c r="D93" i="606"/>
  <c r="D102" i="605"/>
  <c r="D93" i="598"/>
  <c r="D102" i="597"/>
  <c r="D93" i="594"/>
  <c r="D93" i="590"/>
  <c r="D102" i="589"/>
  <c r="D102" i="577"/>
  <c r="D93" i="576"/>
  <c r="D102" i="575"/>
  <c r="D93" i="564"/>
  <c r="D93" i="560"/>
  <c r="D102" i="559"/>
  <c r="D102" i="555"/>
  <c r="D93" i="580"/>
  <c r="D102" i="579"/>
  <c r="D102" i="573"/>
  <c r="D93" i="568"/>
  <c r="D102" i="567"/>
  <c r="D93" i="562"/>
  <c r="D102" i="561"/>
  <c r="D93" i="584"/>
  <c r="D102" i="583"/>
  <c r="D93" i="582"/>
  <c r="D102" i="581"/>
  <c r="D93" i="574"/>
  <c r="D93" i="570"/>
  <c r="D102" i="569"/>
  <c r="D93" i="566"/>
  <c r="D102" i="565"/>
  <c r="D93" i="558"/>
  <c r="D102" i="557"/>
  <c r="D93" i="554"/>
  <c r="D102" i="585"/>
  <c r="D93" i="578"/>
  <c r="D93" i="572"/>
  <c r="D102" i="571"/>
  <c r="D102" i="563"/>
  <c r="D102" i="553"/>
  <c r="D102" i="547"/>
  <c r="D93" i="544"/>
  <c r="D102" i="543"/>
  <c r="D93" i="537"/>
  <c r="D102" i="536"/>
  <c r="D93" i="535"/>
  <c r="D93" i="534"/>
  <c r="D102" i="533"/>
  <c r="D93" i="526"/>
  <c r="D93" i="524"/>
  <c r="D102" i="523"/>
  <c r="D93" i="556"/>
  <c r="D93" i="548"/>
  <c r="D102" i="545"/>
  <c r="D93" i="528"/>
  <c r="D102" i="525"/>
  <c r="D93" i="552"/>
  <c r="D102" i="549"/>
  <c r="D93" i="546"/>
  <c r="D93" i="540"/>
  <c r="D102" i="539"/>
  <c r="D93" i="530"/>
  <c r="D102" i="529"/>
  <c r="D102" i="527"/>
  <c r="D102" i="551"/>
  <c r="D93" i="550"/>
  <c r="D93" i="542"/>
  <c r="D102" i="541"/>
  <c r="D93" i="532"/>
  <c r="D102" i="531"/>
  <c r="D93" i="454"/>
  <c r="D102" i="343"/>
  <c r="B71" i="21" l="1"/>
  <c r="BF71" i="21" l="1"/>
  <c r="B54" i="21" l="1"/>
  <c r="BF54" i="21" l="1"/>
  <c r="R52" i="15"/>
  <c r="Q52" i="15"/>
  <c r="C54" i="21"/>
  <c r="P52" i="15"/>
  <c r="E8" i="615" l="1"/>
  <c r="E8" i="616"/>
  <c r="D16" i="616" s="1"/>
  <c r="E16" i="616" s="1"/>
  <c r="E21" i="616" s="1"/>
  <c r="O52" i="19"/>
  <c r="N52" i="19"/>
  <c r="CE54" i="21"/>
  <c r="CD54" i="21"/>
  <c r="CC54" i="21"/>
  <c r="M52" i="19"/>
  <c r="AH54" i="21"/>
  <c r="E33" i="616" l="1"/>
  <c r="E29" i="616"/>
  <c r="E68" i="616"/>
  <c r="E28" i="616"/>
  <c r="E26" i="616"/>
  <c r="E30" i="616"/>
  <c r="E75" i="616"/>
  <c r="E78" i="616"/>
  <c r="E63" i="616"/>
  <c r="E64" i="616"/>
  <c r="E76" i="616"/>
  <c r="E31" i="616"/>
  <c r="E65" i="616"/>
  <c r="E122" i="616"/>
  <c r="E77" i="616"/>
  <c r="E32" i="616"/>
  <c r="E66" i="616"/>
  <c r="E27" i="616"/>
  <c r="E84" i="616"/>
  <c r="E85" i="616" s="1"/>
  <c r="E93" i="616" s="1"/>
  <c r="E69" i="616"/>
  <c r="E38" i="616"/>
  <c r="BT5" i="21"/>
  <c r="BS5" i="21"/>
  <c r="BW66" i="21" s="1"/>
  <c r="B128" i="6"/>
  <c r="B126" i="6"/>
  <c r="B125" i="6"/>
  <c r="B124" i="6"/>
  <c r="B123" i="6"/>
  <c r="B122" i="6"/>
  <c r="B122" i="698" l="1"/>
  <c r="B131" i="697"/>
  <c r="B123" i="698"/>
  <c r="B132" i="697"/>
  <c r="B124" i="698"/>
  <c r="B133" i="697"/>
  <c r="B125" i="698"/>
  <c r="B134" i="697"/>
  <c r="B126" i="698"/>
  <c r="B135" i="697"/>
  <c r="B128" i="698"/>
  <c r="B137" i="697"/>
  <c r="BS66" i="21"/>
  <c r="BV66" i="21"/>
  <c r="BT66" i="21"/>
  <c r="B128" i="694"/>
  <c r="B128" i="690"/>
  <c r="B137" i="693"/>
  <c r="B128" i="692"/>
  <c r="B137" i="691"/>
  <c r="B137" i="689"/>
  <c r="B128" i="696"/>
  <c r="B137" i="695"/>
  <c r="B128" i="680"/>
  <c r="B137" i="679"/>
  <c r="B128" i="674"/>
  <c r="B137" i="673"/>
  <c r="B128" i="682"/>
  <c r="B137" i="681"/>
  <c r="B137" i="677"/>
  <c r="B137" i="671"/>
  <c r="B128" i="688"/>
  <c r="B137" i="687"/>
  <c r="B128" i="686"/>
  <c r="B137" i="685"/>
  <c r="B128" i="684"/>
  <c r="B137" i="683"/>
  <c r="B128" i="678"/>
  <c r="B128" i="676"/>
  <c r="B137" i="675"/>
  <c r="B128" i="672"/>
  <c r="B137" i="667"/>
  <c r="B137" i="665"/>
  <c r="B137" i="655"/>
  <c r="B128" i="654"/>
  <c r="B137" i="653"/>
  <c r="B137" i="661"/>
  <c r="B128" i="670"/>
  <c r="B137" i="669"/>
  <c r="B128" i="668"/>
  <c r="B128" i="666"/>
  <c r="B128" i="664"/>
  <c r="B137" i="663"/>
  <c r="B128" i="662"/>
  <c r="B128" i="660"/>
  <c r="B137" i="659"/>
  <c r="B128" i="658"/>
  <c r="B137" i="657"/>
  <c r="B128" i="656"/>
  <c r="B128" i="648"/>
  <c r="B137" i="641"/>
  <c r="B128" i="652"/>
  <c r="B137" i="651"/>
  <c r="B128" i="650"/>
  <c r="B137" i="649"/>
  <c r="B137" i="645"/>
  <c r="B128" i="646"/>
  <c r="B137" i="643"/>
  <c r="B128" i="642"/>
  <c r="B128" i="640"/>
  <c r="B137" i="639"/>
  <c r="B128" i="638"/>
  <c r="B137" i="647"/>
  <c r="B128" i="644"/>
  <c r="B128" i="630"/>
  <c r="B137" i="629"/>
  <c r="B128" i="628"/>
  <c r="B137" i="623"/>
  <c r="B128" i="622"/>
  <c r="B128" i="620"/>
  <c r="B137" i="619"/>
  <c r="B137" i="635"/>
  <c r="B128" i="634"/>
  <c r="B137" i="625"/>
  <c r="B128" i="624"/>
  <c r="B128" i="636"/>
  <c r="B137" i="631"/>
  <c r="B137" i="627"/>
  <c r="B128" i="626"/>
  <c r="B137" i="637"/>
  <c r="B137" i="633"/>
  <c r="B128" i="632"/>
  <c r="B137" i="621"/>
  <c r="B128" i="616"/>
  <c r="B137" i="615"/>
  <c r="B128" i="612"/>
  <c r="B137" i="611"/>
  <c r="B137" i="603"/>
  <c r="B137" i="617"/>
  <c r="B137" i="605"/>
  <c r="B128" i="604"/>
  <c r="B128" i="598"/>
  <c r="B137" i="597"/>
  <c r="B128" i="592"/>
  <c r="B137" i="589"/>
  <c r="B128" i="588"/>
  <c r="B128" i="586"/>
  <c r="B128" i="618"/>
  <c r="B137" i="613"/>
  <c r="B137" i="609"/>
  <c r="B128" i="608"/>
  <c r="B137" i="607"/>
  <c r="B128" i="606"/>
  <c r="B137" i="601"/>
  <c r="B128" i="600"/>
  <c r="B137" i="599"/>
  <c r="B137" i="595"/>
  <c r="B128" i="594"/>
  <c r="B137" i="593"/>
  <c r="B128" i="590"/>
  <c r="B137" i="587"/>
  <c r="B128" i="614"/>
  <c r="B128" i="610"/>
  <c r="B128" i="602"/>
  <c r="B128" i="596"/>
  <c r="B137" i="591"/>
  <c r="B128" i="584"/>
  <c r="B137" i="583"/>
  <c r="B137" i="581"/>
  <c r="B128" i="580"/>
  <c r="B137" i="569"/>
  <c r="B128" i="568"/>
  <c r="B137" i="565"/>
  <c r="B128" i="562"/>
  <c r="B137" i="557"/>
  <c r="B128" i="556"/>
  <c r="B128" i="552"/>
  <c r="B137" i="585"/>
  <c r="B128" i="582"/>
  <c r="B128" i="574"/>
  <c r="B137" i="571"/>
  <c r="B128" i="570"/>
  <c r="B128" i="566"/>
  <c r="B137" i="563"/>
  <c r="B128" i="578"/>
  <c r="B137" i="577"/>
  <c r="B128" i="576"/>
  <c r="B137" i="575"/>
  <c r="B128" i="572"/>
  <c r="B137" i="559"/>
  <c r="B128" i="558"/>
  <c r="B137" i="555"/>
  <c r="B137" i="549"/>
  <c r="B137" i="579"/>
  <c r="B137" i="573"/>
  <c r="B137" i="567"/>
  <c r="B128" i="564"/>
  <c r="B137" i="561"/>
  <c r="B128" i="560"/>
  <c r="B137" i="551"/>
  <c r="B128" i="550"/>
  <c r="B128" i="554"/>
  <c r="B128" i="548"/>
  <c r="B137" i="545"/>
  <c r="B137" i="539"/>
  <c r="B137" i="529"/>
  <c r="B128" i="528"/>
  <c r="B137" i="527"/>
  <c r="B137" i="553"/>
  <c r="B128" i="546"/>
  <c r="B137" i="541"/>
  <c r="B128" i="540"/>
  <c r="B137" i="531"/>
  <c r="B128" i="530"/>
  <c r="B137" i="547"/>
  <c r="B128" i="544"/>
  <c r="B137" i="543"/>
  <c r="B128" i="542"/>
  <c r="B137" i="536"/>
  <c r="B128" i="535"/>
  <c r="B128" i="534"/>
  <c r="B137" i="533"/>
  <c r="B128" i="532"/>
  <c r="B128" i="524"/>
  <c r="B137" i="523"/>
  <c r="B128" i="537"/>
  <c r="B128" i="526"/>
  <c r="B137" i="525"/>
  <c r="E34" i="616"/>
  <c r="E56" i="616" s="1"/>
  <c r="B124" i="694"/>
  <c r="B124" i="690"/>
  <c r="B133" i="693"/>
  <c r="B124" i="692"/>
  <c r="B133" i="691"/>
  <c r="B133" i="689"/>
  <c r="B124" i="696"/>
  <c r="B133" i="695"/>
  <c r="B124" i="680"/>
  <c r="B133" i="679"/>
  <c r="B124" i="674"/>
  <c r="B133" i="673"/>
  <c r="B124" i="682"/>
  <c r="B133" i="681"/>
  <c r="B133" i="677"/>
  <c r="B133" i="671"/>
  <c r="B124" i="688"/>
  <c r="B133" i="687"/>
  <c r="B124" i="686"/>
  <c r="B133" i="685"/>
  <c r="B124" i="684"/>
  <c r="B133" i="683"/>
  <c r="B124" i="678"/>
  <c r="B124" i="676"/>
  <c r="B133" i="675"/>
  <c r="B124" i="672"/>
  <c r="B133" i="667"/>
  <c r="B133" i="665"/>
  <c r="B133" i="655"/>
  <c r="B124" i="654"/>
  <c r="B133" i="653"/>
  <c r="B133" i="661"/>
  <c r="B124" i="670"/>
  <c r="B133" i="669"/>
  <c r="B124" i="668"/>
  <c r="B124" i="666"/>
  <c r="B124" i="664"/>
  <c r="B133" i="663"/>
  <c r="B124" i="662"/>
  <c r="B124" i="660"/>
  <c r="B133" i="659"/>
  <c r="B124" i="658"/>
  <c r="B133" i="657"/>
  <c r="B124" i="656"/>
  <c r="B124" i="648"/>
  <c r="B133" i="641"/>
  <c r="B124" i="652"/>
  <c r="B133" i="651"/>
  <c r="B124" i="650"/>
  <c r="B133" i="649"/>
  <c r="B133" i="645"/>
  <c r="B124" i="646"/>
  <c r="B133" i="643"/>
  <c r="B124" i="642"/>
  <c r="B124" i="640"/>
  <c r="B133" i="639"/>
  <c r="B124" i="638"/>
  <c r="B133" i="647"/>
  <c r="B124" i="644"/>
  <c r="B124" i="630"/>
  <c r="B133" i="629"/>
  <c r="B124" i="628"/>
  <c r="B133" i="623"/>
  <c r="B124" i="622"/>
  <c r="B124" i="620"/>
  <c r="B133" i="619"/>
  <c r="B133" i="635"/>
  <c r="B124" i="634"/>
  <c r="B133" i="625"/>
  <c r="B124" i="624"/>
  <c r="B124" i="636"/>
  <c r="B133" i="631"/>
  <c r="B133" i="627"/>
  <c r="B124" i="626"/>
  <c r="B133" i="637"/>
  <c r="B133" i="633"/>
  <c r="B124" i="632"/>
  <c r="B133" i="621"/>
  <c r="B124" i="616"/>
  <c r="B133" i="615"/>
  <c r="B124" i="612"/>
  <c r="B133" i="611"/>
  <c r="B133" i="603"/>
  <c r="B133" i="617"/>
  <c r="B133" i="605"/>
  <c r="B124" i="604"/>
  <c r="B124" i="598"/>
  <c r="B133" i="597"/>
  <c r="B124" i="592"/>
  <c r="B133" i="589"/>
  <c r="B124" i="588"/>
  <c r="B124" i="586"/>
  <c r="B124" i="618"/>
  <c r="B133" i="613"/>
  <c r="B133" i="609"/>
  <c r="B124" i="608"/>
  <c r="B133" i="607"/>
  <c r="B124" i="606"/>
  <c r="B133" i="601"/>
  <c r="B124" i="600"/>
  <c r="B133" i="599"/>
  <c r="B133" i="595"/>
  <c r="B124" i="594"/>
  <c r="B133" i="593"/>
  <c r="B124" i="590"/>
  <c r="B133" i="587"/>
  <c r="B124" i="614"/>
  <c r="B124" i="610"/>
  <c r="B124" i="602"/>
  <c r="B124" i="596"/>
  <c r="B133" i="591"/>
  <c r="B124" i="584"/>
  <c r="B133" i="583"/>
  <c r="B133" i="581"/>
  <c r="B124" i="580"/>
  <c r="B133" i="569"/>
  <c r="B124" i="568"/>
  <c r="B133" i="565"/>
  <c r="B124" i="562"/>
  <c r="B133" i="557"/>
  <c r="B124" i="556"/>
  <c r="B124" i="552"/>
  <c r="B133" i="585"/>
  <c r="B124" i="582"/>
  <c r="B124" i="574"/>
  <c r="B133" i="571"/>
  <c r="B124" i="570"/>
  <c r="B124" i="566"/>
  <c r="B133" i="563"/>
  <c r="B124" i="578"/>
  <c r="B133" i="577"/>
  <c r="B124" i="576"/>
  <c r="B133" i="575"/>
  <c r="B124" i="572"/>
  <c r="B133" i="559"/>
  <c r="B124" i="558"/>
  <c r="B133" i="555"/>
  <c r="B133" i="549"/>
  <c r="B133" i="579"/>
  <c r="B133" i="573"/>
  <c r="B133" i="567"/>
  <c r="B124" i="564"/>
  <c r="B133" i="561"/>
  <c r="B124" i="560"/>
  <c r="B133" i="551"/>
  <c r="B124" i="550"/>
  <c r="B133" i="553"/>
  <c r="B124" i="548"/>
  <c r="B133" i="545"/>
  <c r="B133" i="539"/>
  <c r="B133" i="529"/>
  <c r="B124" i="528"/>
  <c r="B133" i="527"/>
  <c r="B124" i="546"/>
  <c r="B133" i="541"/>
  <c r="B124" i="540"/>
  <c r="B133" i="531"/>
  <c r="B124" i="530"/>
  <c r="B133" i="547"/>
  <c r="B124" i="544"/>
  <c r="B133" i="543"/>
  <c r="B124" i="542"/>
  <c r="B133" i="536"/>
  <c r="B124" i="535"/>
  <c r="B124" i="534"/>
  <c r="B133" i="533"/>
  <c r="B124" i="532"/>
  <c r="B124" i="524"/>
  <c r="B133" i="523"/>
  <c r="B124" i="554"/>
  <c r="B124" i="537"/>
  <c r="B124" i="526"/>
  <c r="B133" i="525"/>
  <c r="B125" i="696"/>
  <c r="B134" i="695"/>
  <c r="B125" i="694"/>
  <c r="B125" i="690"/>
  <c r="B134" i="693"/>
  <c r="B125" i="692"/>
  <c r="B134" i="691"/>
  <c r="B134" i="689"/>
  <c r="B125" i="688"/>
  <c r="B134" i="687"/>
  <c r="B125" i="686"/>
  <c r="B134" i="685"/>
  <c r="B125" i="684"/>
  <c r="B134" i="683"/>
  <c r="B125" i="678"/>
  <c r="B125" i="676"/>
  <c r="B134" i="675"/>
  <c r="B125" i="672"/>
  <c r="B125" i="680"/>
  <c r="B134" i="679"/>
  <c r="B125" i="674"/>
  <c r="B134" i="673"/>
  <c r="B125" i="682"/>
  <c r="B134" i="681"/>
  <c r="B134" i="677"/>
  <c r="B134" i="671"/>
  <c r="B125" i="670"/>
  <c r="B134" i="669"/>
  <c r="B125" i="668"/>
  <c r="B125" i="666"/>
  <c r="B125" i="664"/>
  <c r="B134" i="663"/>
  <c r="B125" i="662"/>
  <c r="B125" i="660"/>
  <c r="B134" i="659"/>
  <c r="B134" i="667"/>
  <c r="B134" i="665"/>
  <c r="B134" i="655"/>
  <c r="B125" i="654"/>
  <c r="B134" i="661"/>
  <c r="B125" i="646"/>
  <c r="B134" i="643"/>
  <c r="B125" i="642"/>
  <c r="B125" i="640"/>
  <c r="B134" i="639"/>
  <c r="B125" i="638"/>
  <c r="B134" i="647"/>
  <c r="B125" i="644"/>
  <c r="B134" i="653"/>
  <c r="B125" i="648"/>
  <c r="B134" i="641"/>
  <c r="B125" i="658"/>
  <c r="B134" i="657"/>
  <c r="B125" i="656"/>
  <c r="B125" i="652"/>
  <c r="B134" i="651"/>
  <c r="B125" i="650"/>
  <c r="B134" i="649"/>
  <c r="B134" i="645"/>
  <c r="B125" i="636"/>
  <c r="B134" i="631"/>
  <c r="B134" i="627"/>
  <c r="B125" i="626"/>
  <c r="B134" i="637"/>
  <c r="B134" i="633"/>
  <c r="B125" i="632"/>
  <c r="B134" i="621"/>
  <c r="B125" i="630"/>
  <c r="B134" i="629"/>
  <c r="B125" i="628"/>
  <c r="B134" i="623"/>
  <c r="B125" i="622"/>
  <c r="B125" i="620"/>
  <c r="B134" i="619"/>
  <c r="B134" i="635"/>
  <c r="B125" i="634"/>
  <c r="B134" i="625"/>
  <c r="B125" i="624"/>
  <c r="B125" i="618"/>
  <c r="B134" i="613"/>
  <c r="B134" i="609"/>
  <c r="B125" i="608"/>
  <c r="B134" i="607"/>
  <c r="B125" i="606"/>
  <c r="B134" i="601"/>
  <c r="B125" i="600"/>
  <c r="B134" i="599"/>
  <c r="B134" i="595"/>
  <c r="B125" i="594"/>
  <c r="B134" i="593"/>
  <c r="B125" i="590"/>
  <c r="B134" i="587"/>
  <c r="B125" i="614"/>
  <c r="B125" i="610"/>
  <c r="B125" i="602"/>
  <c r="B125" i="596"/>
  <c r="B134" i="591"/>
  <c r="B125" i="616"/>
  <c r="B134" i="615"/>
  <c r="B125" i="612"/>
  <c r="B134" i="611"/>
  <c r="B134" i="603"/>
  <c r="B134" i="617"/>
  <c r="B134" i="605"/>
  <c r="B125" i="604"/>
  <c r="B125" i="598"/>
  <c r="B134" i="597"/>
  <c r="B125" i="592"/>
  <c r="B134" i="589"/>
  <c r="B125" i="588"/>
  <c r="B125" i="578"/>
  <c r="B134" i="577"/>
  <c r="B125" i="576"/>
  <c r="B134" i="575"/>
  <c r="B125" i="572"/>
  <c r="B134" i="559"/>
  <c r="B125" i="558"/>
  <c r="B134" i="555"/>
  <c r="B125" i="586"/>
  <c r="B134" i="579"/>
  <c r="B134" i="573"/>
  <c r="B134" i="567"/>
  <c r="B125" i="564"/>
  <c r="B134" i="561"/>
  <c r="B125" i="584"/>
  <c r="B134" i="583"/>
  <c r="B134" i="581"/>
  <c r="B125" i="580"/>
  <c r="B134" i="569"/>
  <c r="B125" i="568"/>
  <c r="B134" i="565"/>
  <c r="B125" i="562"/>
  <c r="B134" i="557"/>
  <c r="B125" i="556"/>
  <c r="B125" i="552"/>
  <c r="B134" i="585"/>
  <c r="B125" i="582"/>
  <c r="B125" i="574"/>
  <c r="B134" i="571"/>
  <c r="B125" i="570"/>
  <c r="B125" i="566"/>
  <c r="B134" i="563"/>
  <c r="B125" i="554"/>
  <c r="B134" i="553"/>
  <c r="B125" i="550"/>
  <c r="B134" i="547"/>
  <c r="B125" i="544"/>
  <c r="B134" i="543"/>
  <c r="B125" i="542"/>
  <c r="B134" i="536"/>
  <c r="B125" i="535"/>
  <c r="B125" i="534"/>
  <c r="B134" i="533"/>
  <c r="B125" i="532"/>
  <c r="B125" i="524"/>
  <c r="B134" i="523"/>
  <c r="B125" i="537"/>
  <c r="B125" i="526"/>
  <c r="B134" i="525"/>
  <c r="B134" i="549"/>
  <c r="B125" i="548"/>
  <c r="B134" i="545"/>
  <c r="B134" i="539"/>
  <c r="B134" i="529"/>
  <c r="B125" i="528"/>
  <c r="B134" i="527"/>
  <c r="B125" i="560"/>
  <c r="B134" i="551"/>
  <c r="B125" i="546"/>
  <c r="B134" i="541"/>
  <c r="B125" i="540"/>
  <c r="B134" i="531"/>
  <c r="B125" i="530"/>
  <c r="B123" i="696"/>
  <c r="B132" i="695"/>
  <c r="B123" i="694"/>
  <c r="B123" i="690"/>
  <c r="B132" i="693"/>
  <c r="B123" i="692"/>
  <c r="B132" i="691"/>
  <c r="B132" i="689"/>
  <c r="B123" i="688"/>
  <c r="B132" i="687"/>
  <c r="B123" i="686"/>
  <c r="B132" i="685"/>
  <c r="B123" i="684"/>
  <c r="B132" i="683"/>
  <c r="B123" i="678"/>
  <c r="B123" i="676"/>
  <c r="B132" i="675"/>
  <c r="B123" i="672"/>
  <c r="B123" i="680"/>
  <c r="B132" i="679"/>
  <c r="B123" i="674"/>
  <c r="B132" i="673"/>
  <c r="B123" i="682"/>
  <c r="B132" i="681"/>
  <c r="B132" i="677"/>
  <c r="B132" i="671"/>
  <c r="B123" i="670"/>
  <c r="B132" i="669"/>
  <c r="B123" i="668"/>
  <c r="B123" i="666"/>
  <c r="B123" i="664"/>
  <c r="B132" i="663"/>
  <c r="B123" i="662"/>
  <c r="B123" i="660"/>
  <c r="B132" i="659"/>
  <c r="B132" i="667"/>
  <c r="B132" i="665"/>
  <c r="B132" i="655"/>
  <c r="B123" i="654"/>
  <c r="B132" i="661"/>
  <c r="B123" i="646"/>
  <c r="B132" i="643"/>
  <c r="B123" i="642"/>
  <c r="B123" i="640"/>
  <c r="B132" i="639"/>
  <c r="B123" i="638"/>
  <c r="B132" i="653"/>
  <c r="B132" i="647"/>
  <c r="B123" i="644"/>
  <c r="B123" i="658"/>
  <c r="B132" i="657"/>
  <c r="B123" i="656"/>
  <c r="B123" i="648"/>
  <c r="B132" i="641"/>
  <c r="B123" i="652"/>
  <c r="B132" i="651"/>
  <c r="B123" i="650"/>
  <c r="B132" i="649"/>
  <c r="B132" i="645"/>
  <c r="B123" i="636"/>
  <c r="B132" i="631"/>
  <c r="B132" i="627"/>
  <c r="B123" i="626"/>
  <c r="B132" i="637"/>
  <c r="B132" i="633"/>
  <c r="B123" i="632"/>
  <c r="B132" i="621"/>
  <c r="B123" i="630"/>
  <c r="B132" i="629"/>
  <c r="B123" i="628"/>
  <c r="B132" i="623"/>
  <c r="B123" i="622"/>
  <c r="B123" i="620"/>
  <c r="B132" i="619"/>
  <c r="B132" i="635"/>
  <c r="B123" i="634"/>
  <c r="B132" i="625"/>
  <c r="B123" i="624"/>
  <c r="B123" i="618"/>
  <c r="B132" i="613"/>
  <c r="B132" i="609"/>
  <c r="B123" i="608"/>
  <c r="B132" i="607"/>
  <c r="B123" i="606"/>
  <c r="B132" i="601"/>
  <c r="B123" i="600"/>
  <c r="B132" i="599"/>
  <c r="B132" i="595"/>
  <c r="B123" i="594"/>
  <c r="B132" i="593"/>
  <c r="B123" i="590"/>
  <c r="B132" i="587"/>
  <c r="B123" i="614"/>
  <c r="B123" i="610"/>
  <c r="B123" i="602"/>
  <c r="B123" i="596"/>
  <c r="B132" i="591"/>
  <c r="B123" i="616"/>
  <c r="B132" i="615"/>
  <c r="B123" i="612"/>
  <c r="B132" i="611"/>
  <c r="B132" i="603"/>
  <c r="B132" i="617"/>
  <c r="B132" i="605"/>
  <c r="B123" i="604"/>
  <c r="B123" i="598"/>
  <c r="B132" i="597"/>
  <c r="B123" i="592"/>
  <c r="B132" i="589"/>
  <c r="B123" i="588"/>
  <c r="B123" i="586"/>
  <c r="B123" i="578"/>
  <c r="B132" i="577"/>
  <c r="B123" i="576"/>
  <c r="B132" i="575"/>
  <c r="B123" i="572"/>
  <c r="B132" i="559"/>
  <c r="B123" i="558"/>
  <c r="B132" i="555"/>
  <c r="B132" i="579"/>
  <c r="B132" i="573"/>
  <c r="B132" i="567"/>
  <c r="B123" i="564"/>
  <c r="B132" i="561"/>
  <c r="B123" i="584"/>
  <c r="B132" i="583"/>
  <c r="B132" i="581"/>
  <c r="B123" i="580"/>
  <c r="B132" i="569"/>
  <c r="B123" i="568"/>
  <c r="B132" i="565"/>
  <c r="B123" i="562"/>
  <c r="B132" i="557"/>
  <c r="B123" i="556"/>
  <c r="B123" i="552"/>
  <c r="B132" i="585"/>
  <c r="B123" i="582"/>
  <c r="B123" i="574"/>
  <c r="B132" i="571"/>
  <c r="B123" i="570"/>
  <c r="B123" i="566"/>
  <c r="B132" i="563"/>
  <c r="B123" i="554"/>
  <c r="B132" i="553"/>
  <c r="B132" i="547"/>
  <c r="B123" i="544"/>
  <c r="B132" i="543"/>
  <c r="B123" i="542"/>
  <c r="B132" i="536"/>
  <c r="B123" i="535"/>
  <c r="B123" i="534"/>
  <c r="B132" i="533"/>
  <c r="B123" i="532"/>
  <c r="B123" i="524"/>
  <c r="B132" i="523"/>
  <c r="B132" i="549"/>
  <c r="B123" i="537"/>
  <c r="B123" i="526"/>
  <c r="B132" i="525"/>
  <c r="B123" i="560"/>
  <c r="B132" i="551"/>
  <c r="B123" i="548"/>
  <c r="B132" i="545"/>
  <c r="B132" i="539"/>
  <c r="B132" i="529"/>
  <c r="B123" i="528"/>
  <c r="B132" i="527"/>
  <c r="B123" i="550"/>
  <c r="B123" i="546"/>
  <c r="B132" i="541"/>
  <c r="B123" i="540"/>
  <c r="B132" i="531"/>
  <c r="B123" i="530"/>
  <c r="B122" i="694"/>
  <c r="B122" i="690"/>
  <c r="B131" i="693"/>
  <c r="B122" i="692"/>
  <c r="B131" i="691"/>
  <c r="B131" i="689"/>
  <c r="B122" i="696"/>
  <c r="B131" i="695"/>
  <c r="B122" i="680"/>
  <c r="B131" i="679"/>
  <c r="B122" i="674"/>
  <c r="B131" i="673"/>
  <c r="B122" i="682"/>
  <c r="B131" i="681"/>
  <c r="B131" i="677"/>
  <c r="B131" i="671"/>
  <c r="B122" i="688"/>
  <c r="B131" i="687"/>
  <c r="B122" i="686"/>
  <c r="B131" i="685"/>
  <c r="B122" i="684"/>
  <c r="B131" i="683"/>
  <c r="B122" i="678"/>
  <c r="B122" i="676"/>
  <c r="B131" i="675"/>
  <c r="B122" i="672"/>
  <c r="B131" i="667"/>
  <c r="B131" i="665"/>
  <c r="B131" i="655"/>
  <c r="B122" i="654"/>
  <c r="B131" i="653"/>
  <c r="B131" i="661"/>
  <c r="B122" i="670"/>
  <c r="B131" i="669"/>
  <c r="B122" i="668"/>
  <c r="B122" i="666"/>
  <c r="B122" i="664"/>
  <c r="B131" i="663"/>
  <c r="B122" i="662"/>
  <c r="B122" i="660"/>
  <c r="B131" i="659"/>
  <c r="B122" i="658"/>
  <c r="B131" i="657"/>
  <c r="B122" i="656"/>
  <c r="B122" i="648"/>
  <c r="B131" i="641"/>
  <c r="B122" i="652"/>
  <c r="B131" i="651"/>
  <c r="B122" i="650"/>
  <c r="B131" i="649"/>
  <c r="B131" i="645"/>
  <c r="B122" i="646"/>
  <c r="B131" i="643"/>
  <c r="B122" i="642"/>
  <c r="B122" i="640"/>
  <c r="B131" i="639"/>
  <c r="B122" i="638"/>
  <c r="B131" i="647"/>
  <c r="B122" i="644"/>
  <c r="B122" i="630"/>
  <c r="B131" i="629"/>
  <c r="B122" i="628"/>
  <c r="B131" i="623"/>
  <c r="B122" i="622"/>
  <c r="B122" i="620"/>
  <c r="B131" i="619"/>
  <c r="B131" i="635"/>
  <c r="B122" i="634"/>
  <c r="B131" i="625"/>
  <c r="B122" i="624"/>
  <c r="B122" i="636"/>
  <c r="B131" i="631"/>
  <c r="B131" i="627"/>
  <c r="B122" i="626"/>
  <c r="B131" i="637"/>
  <c r="B131" i="633"/>
  <c r="B122" i="632"/>
  <c r="B131" i="621"/>
  <c r="B122" i="616"/>
  <c r="B131" i="615"/>
  <c r="B122" i="612"/>
  <c r="B131" i="611"/>
  <c r="B131" i="603"/>
  <c r="B131" i="617"/>
  <c r="B131" i="605"/>
  <c r="B122" i="604"/>
  <c r="B122" i="598"/>
  <c r="B131" i="597"/>
  <c r="B122" i="592"/>
  <c r="B131" i="589"/>
  <c r="B122" i="588"/>
  <c r="B122" i="586"/>
  <c r="B122" i="618"/>
  <c r="B131" i="613"/>
  <c r="B131" i="609"/>
  <c r="B122" i="608"/>
  <c r="B131" i="607"/>
  <c r="B122" i="606"/>
  <c r="B131" i="601"/>
  <c r="B122" i="600"/>
  <c r="B131" i="599"/>
  <c r="B131" i="595"/>
  <c r="B122" i="594"/>
  <c r="B131" i="593"/>
  <c r="B122" i="590"/>
  <c r="B131" i="587"/>
  <c r="B122" i="614"/>
  <c r="B122" i="610"/>
  <c r="B122" i="602"/>
  <c r="B122" i="596"/>
  <c r="B131" i="591"/>
  <c r="B122" i="584"/>
  <c r="B131" i="583"/>
  <c r="B131" i="581"/>
  <c r="B122" i="580"/>
  <c r="B131" i="569"/>
  <c r="B122" i="568"/>
  <c r="B131" i="565"/>
  <c r="B122" i="562"/>
  <c r="B131" i="557"/>
  <c r="B122" i="556"/>
  <c r="B122" i="552"/>
  <c r="B131" i="585"/>
  <c r="B122" i="582"/>
  <c r="B122" i="574"/>
  <c r="B131" i="571"/>
  <c r="B122" i="570"/>
  <c r="B122" i="566"/>
  <c r="B131" i="563"/>
  <c r="B122" i="578"/>
  <c r="B131" i="577"/>
  <c r="B122" i="576"/>
  <c r="B131" i="575"/>
  <c r="B122" i="572"/>
  <c r="B131" i="559"/>
  <c r="B122" i="558"/>
  <c r="B131" i="555"/>
  <c r="B131" i="549"/>
  <c r="B131" i="579"/>
  <c r="B131" i="573"/>
  <c r="B131" i="567"/>
  <c r="B122" i="564"/>
  <c r="B131" i="561"/>
  <c r="B122" i="560"/>
  <c r="B131" i="551"/>
  <c r="B122" i="550"/>
  <c r="B122" i="548"/>
  <c r="B131" i="545"/>
  <c r="B131" i="539"/>
  <c r="B131" i="529"/>
  <c r="B122" i="528"/>
  <c r="B131" i="527"/>
  <c r="B122" i="546"/>
  <c r="B131" i="541"/>
  <c r="B122" i="540"/>
  <c r="B131" i="531"/>
  <c r="B122" i="530"/>
  <c r="B122" i="554"/>
  <c r="B131" i="547"/>
  <c r="B122" i="544"/>
  <c r="B131" i="543"/>
  <c r="B122" i="542"/>
  <c r="B131" i="536"/>
  <c r="B122" i="535"/>
  <c r="B122" i="534"/>
  <c r="B131" i="533"/>
  <c r="B122" i="532"/>
  <c r="B122" i="524"/>
  <c r="B131" i="523"/>
  <c r="B131" i="553"/>
  <c r="B122" i="537"/>
  <c r="B122" i="526"/>
  <c r="B131" i="525"/>
  <c r="B126" i="694"/>
  <c r="B126" i="690"/>
  <c r="B135" i="693"/>
  <c r="B126" i="692"/>
  <c r="B135" i="691"/>
  <c r="B135" i="689"/>
  <c r="B126" i="696"/>
  <c r="B135" i="695"/>
  <c r="B126" i="680"/>
  <c r="B135" i="679"/>
  <c r="B126" i="674"/>
  <c r="B135" i="673"/>
  <c r="B126" i="682"/>
  <c r="B135" i="681"/>
  <c r="B135" i="677"/>
  <c r="B135" i="671"/>
  <c r="B126" i="688"/>
  <c r="B135" i="687"/>
  <c r="B126" i="686"/>
  <c r="B135" i="685"/>
  <c r="B126" i="684"/>
  <c r="B135" i="683"/>
  <c r="B126" i="678"/>
  <c r="B126" i="676"/>
  <c r="B135" i="675"/>
  <c r="B126" i="672"/>
  <c r="B135" i="667"/>
  <c r="B135" i="665"/>
  <c r="B135" i="655"/>
  <c r="B126" i="654"/>
  <c r="B135" i="653"/>
  <c r="B135" i="661"/>
  <c r="B126" i="670"/>
  <c r="B135" i="669"/>
  <c r="B126" i="668"/>
  <c r="B126" i="666"/>
  <c r="B126" i="664"/>
  <c r="B135" i="663"/>
  <c r="B126" i="662"/>
  <c r="B126" i="660"/>
  <c r="B135" i="659"/>
  <c r="B126" i="658"/>
  <c r="B135" i="657"/>
  <c r="B126" i="656"/>
  <c r="B126" i="648"/>
  <c r="B135" i="641"/>
  <c r="B126" i="652"/>
  <c r="B135" i="651"/>
  <c r="B126" i="650"/>
  <c r="B135" i="649"/>
  <c r="B135" i="645"/>
  <c r="B126" i="646"/>
  <c r="B135" i="643"/>
  <c r="B126" i="642"/>
  <c r="B126" i="640"/>
  <c r="B135" i="639"/>
  <c r="B126" i="638"/>
  <c r="B135" i="647"/>
  <c r="B126" i="644"/>
  <c r="B126" i="630"/>
  <c r="B135" i="629"/>
  <c r="B126" i="628"/>
  <c r="B135" i="623"/>
  <c r="B126" i="622"/>
  <c r="B126" i="620"/>
  <c r="B135" i="619"/>
  <c r="B135" i="635"/>
  <c r="B126" i="634"/>
  <c r="B135" i="625"/>
  <c r="B126" i="624"/>
  <c r="B126" i="636"/>
  <c r="B135" i="631"/>
  <c r="B135" i="627"/>
  <c r="B126" i="626"/>
  <c r="B135" i="637"/>
  <c r="B135" i="633"/>
  <c r="B126" i="632"/>
  <c r="B135" i="621"/>
  <c r="B126" i="616"/>
  <c r="B135" i="615"/>
  <c r="B126" i="612"/>
  <c r="B135" i="611"/>
  <c r="B135" i="603"/>
  <c r="B135" i="617"/>
  <c r="B135" i="605"/>
  <c r="B126" i="604"/>
  <c r="B126" i="598"/>
  <c r="B135" i="597"/>
  <c r="B126" i="592"/>
  <c r="B135" i="589"/>
  <c r="B126" i="588"/>
  <c r="B126" i="586"/>
  <c r="B126" i="618"/>
  <c r="B135" i="613"/>
  <c r="B135" i="609"/>
  <c r="B126" i="608"/>
  <c r="B135" i="607"/>
  <c r="B126" i="606"/>
  <c r="B135" i="601"/>
  <c r="B126" i="600"/>
  <c r="B135" i="599"/>
  <c r="B135" i="595"/>
  <c r="B126" i="594"/>
  <c r="B135" i="593"/>
  <c r="B126" i="590"/>
  <c r="B135" i="587"/>
  <c r="B126" i="614"/>
  <c r="B126" i="610"/>
  <c r="B126" i="602"/>
  <c r="B126" i="596"/>
  <c r="B135" i="591"/>
  <c r="B126" i="584"/>
  <c r="B135" i="583"/>
  <c r="B135" i="581"/>
  <c r="B126" i="580"/>
  <c r="B135" i="569"/>
  <c r="B126" i="568"/>
  <c r="B135" i="565"/>
  <c r="B126" i="562"/>
  <c r="B135" i="557"/>
  <c r="B126" i="556"/>
  <c r="B126" i="552"/>
  <c r="B135" i="585"/>
  <c r="B126" i="582"/>
  <c r="B126" i="574"/>
  <c r="B135" i="571"/>
  <c r="B126" i="570"/>
  <c r="B126" i="566"/>
  <c r="B135" i="563"/>
  <c r="B126" i="578"/>
  <c r="B135" i="577"/>
  <c r="B126" i="576"/>
  <c r="B135" i="575"/>
  <c r="B126" i="572"/>
  <c r="B135" i="559"/>
  <c r="B126" i="558"/>
  <c r="B135" i="555"/>
  <c r="B135" i="549"/>
  <c r="B135" i="579"/>
  <c r="B135" i="573"/>
  <c r="B135" i="567"/>
  <c r="B126" i="564"/>
  <c r="B135" i="561"/>
  <c r="B126" i="560"/>
  <c r="B135" i="551"/>
  <c r="B126" i="550"/>
  <c r="B126" i="554"/>
  <c r="B126" i="548"/>
  <c r="B135" i="545"/>
  <c r="B135" i="539"/>
  <c r="B135" i="529"/>
  <c r="B126" i="528"/>
  <c r="B135" i="527"/>
  <c r="B135" i="553"/>
  <c r="B126" i="546"/>
  <c r="B135" i="541"/>
  <c r="B126" i="540"/>
  <c r="B135" i="531"/>
  <c r="B126" i="530"/>
  <c r="B135" i="547"/>
  <c r="B126" i="544"/>
  <c r="B135" i="543"/>
  <c r="B126" i="542"/>
  <c r="B135" i="536"/>
  <c r="B126" i="535"/>
  <c r="B126" i="534"/>
  <c r="B135" i="533"/>
  <c r="B126" i="532"/>
  <c r="B126" i="524"/>
  <c r="B135" i="523"/>
  <c r="B126" i="537"/>
  <c r="B126" i="526"/>
  <c r="B135" i="525"/>
  <c r="BW84" i="21"/>
  <c r="BS84" i="21" s="1"/>
  <c r="BW12" i="21"/>
  <c r="BW17" i="21"/>
  <c r="BS17" i="21" s="1"/>
  <c r="BW63" i="21"/>
  <c r="BS63" i="21" s="1"/>
  <c r="BW91" i="21"/>
  <c r="BS91" i="21" s="1"/>
  <c r="BW10" i="21"/>
  <c r="BW83" i="21"/>
  <c r="BS83" i="21" s="1"/>
  <c r="BW46" i="21"/>
  <c r="BW75" i="21"/>
  <c r="BS75" i="21" s="1"/>
  <c r="BW73" i="21"/>
  <c r="BS73" i="21" s="1"/>
  <c r="BW74" i="21"/>
  <c r="BW68" i="21"/>
  <c r="BT68" i="21" s="1"/>
  <c r="BW72" i="21"/>
  <c r="BW34" i="21"/>
  <c r="BT34" i="21" s="1"/>
  <c r="BW27" i="21"/>
  <c r="BW92" i="21"/>
  <c r="BS92" i="21" s="1"/>
  <c r="BW87" i="21"/>
  <c r="BT87" i="21" s="1"/>
  <c r="BW89" i="21"/>
  <c r="BW77" i="21"/>
  <c r="B124" i="454"/>
  <c r="B125" i="454"/>
  <c r="B122" i="454"/>
  <c r="B126" i="454"/>
  <c r="B123" i="454"/>
  <c r="B128" i="454"/>
  <c r="BW6" i="21"/>
  <c r="BW11" i="21"/>
  <c r="BT11" i="21" s="1"/>
  <c r="BW15" i="21"/>
  <c r="BW86" i="21"/>
  <c r="BW24" i="21"/>
  <c r="BT24" i="21" s="1"/>
  <c r="BW25" i="21"/>
  <c r="BW28" i="21"/>
  <c r="BT28" i="21" s="1"/>
  <c r="BW9" i="21"/>
  <c r="BS9" i="21" s="1"/>
  <c r="BW16" i="21"/>
  <c r="BW31" i="21"/>
  <c r="BT31" i="21" s="1"/>
  <c r="B133" i="343"/>
  <c r="B134" i="343"/>
  <c r="B131" i="343"/>
  <c r="B135" i="343"/>
  <c r="B132" i="343"/>
  <c r="B137" i="343"/>
  <c r="BW7" i="21"/>
  <c r="BW94" i="21"/>
  <c r="BT94" i="21" s="1"/>
  <c r="BW78" i="21"/>
  <c r="BW67" i="21"/>
  <c r="BW29" i="21"/>
  <c r="BV29" i="21" s="1"/>
  <c r="BW90" i="21"/>
  <c r="BT90" i="21" s="1"/>
  <c r="BW13" i="21"/>
  <c r="BS13" i="21" s="1"/>
  <c r="BW88" i="21"/>
  <c r="BX66" i="21" l="1"/>
  <c r="BV84" i="21"/>
  <c r="BT84" i="21"/>
  <c r="BS12" i="21"/>
  <c r="BV12" i="21"/>
  <c r="BT12" i="21"/>
  <c r="BT17" i="21"/>
  <c r="BV17" i="21"/>
  <c r="BT63" i="21"/>
  <c r="BV63" i="21"/>
  <c r="BV91" i="21"/>
  <c r="BT91" i="21"/>
  <c r="BS10" i="21"/>
  <c r="BV10" i="21"/>
  <c r="BT10" i="21"/>
  <c r="BT83" i="21"/>
  <c r="BV83" i="21"/>
  <c r="BV75" i="21"/>
  <c r="BT46" i="21"/>
  <c r="BS46" i="21"/>
  <c r="BV46" i="21"/>
  <c r="BV73" i="21"/>
  <c r="BT73" i="21"/>
  <c r="BT75" i="21"/>
  <c r="BT74" i="21"/>
  <c r="BS74" i="21"/>
  <c r="BV74" i="21"/>
  <c r="BS68" i="21"/>
  <c r="BV68" i="21"/>
  <c r="BT72" i="21"/>
  <c r="BS72" i="21"/>
  <c r="BV72" i="21"/>
  <c r="BV34" i="21"/>
  <c r="BS34" i="21"/>
  <c r="BT27" i="21"/>
  <c r="BS27" i="21"/>
  <c r="BV27" i="21"/>
  <c r="BS87" i="21"/>
  <c r="BV92" i="21"/>
  <c r="BT92" i="21"/>
  <c r="BV87" i="21"/>
  <c r="BT89" i="21"/>
  <c r="BS89" i="21"/>
  <c r="BV89" i="21"/>
  <c r="BT77" i="21"/>
  <c r="BS77" i="21"/>
  <c r="BV77" i="21"/>
  <c r="BT6" i="21"/>
  <c r="BS6" i="21"/>
  <c r="BV6" i="21"/>
  <c r="BV11" i="21"/>
  <c r="BS11" i="21"/>
  <c r="BT15" i="21"/>
  <c r="BS15" i="21"/>
  <c r="BV15" i="21"/>
  <c r="BT86" i="21"/>
  <c r="BV86" i="21"/>
  <c r="BS86" i="21"/>
  <c r="BV24" i="21"/>
  <c r="BS24" i="21"/>
  <c r="BT25" i="21"/>
  <c r="BS25" i="21"/>
  <c r="BV25" i="21"/>
  <c r="BV28" i="21"/>
  <c r="BS28" i="21"/>
  <c r="BV9" i="21"/>
  <c r="BT9" i="21"/>
  <c r="BT16" i="21"/>
  <c r="BS16" i="21"/>
  <c r="BV16" i="21"/>
  <c r="BV31" i="21"/>
  <c r="BS31" i="21"/>
  <c r="BV7" i="21"/>
  <c r="BS7" i="21"/>
  <c r="BT7" i="21"/>
  <c r="BV94" i="21"/>
  <c r="BS94" i="21"/>
  <c r="BT78" i="21"/>
  <c r="BS78" i="21"/>
  <c r="BV78" i="21"/>
  <c r="BT67" i="21"/>
  <c r="BS67" i="21"/>
  <c r="BV67" i="21"/>
  <c r="BT29" i="21"/>
  <c r="BS29" i="21"/>
  <c r="BV13" i="21"/>
  <c r="BS90" i="21"/>
  <c r="BV90" i="21"/>
  <c r="BT13" i="21"/>
  <c r="BV88" i="21"/>
  <c r="BS88" i="21"/>
  <c r="BT88" i="21"/>
  <c r="BX84" i="21" l="1"/>
  <c r="BX12" i="21"/>
  <c r="BX17" i="21"/>
  <c r="BX63" i="21"/>
  <c r="BX91" i="21"/>
  <c r="BX10" i="21"/>
  <c r="BX83" i="21"/>
  <c r="BX75" i="21"/>
  <c r="BX73" i="21"/>
  <c r="BX46" i="21"/>
  <c r="BX68" i="21"/>
  <c r="BX74" i="21"/>
  <c r="BX34" i="21"/>
  <c r="BX72" i="21"/>
  <c r="BX27" i="21"/>
  <c r="BX87" i="21"/>
  <c r="BX92" i="21"/>
  <c r="BX89" i="21"/>
  <c r="BX77" i="21"/>
  <c r="BX6" i="21"/>
  <c r="BX11" i="21"/>
  <c r="BX15" i="21"/>
  <c r="BX86" i="21"/>
  <c r="BX24" i="21"/>
  <c r="BX28" i="21"/>
  <c r="BX25" i="21"/>
  <c r="BX9" i="21"/>
  <c r="BX16" i="21"/>
  <c r="BX31" i="21"/>
  <c r="BX7" i="21"/>
  <c r="BX90" i="21"/>
  <c r="BX94" i="21"/>
  <c r="BX78" i="21"/>
  <c r="BX67" i="21"/>
  <c r="BX29" i="21"/>
  <c r="BX13" i="21"/>
  <c r="BX88" i="21"/>
  <c r="BN4" i="21" l="1"/>
  <c r="E104" i="6"/>
  <c r="O4" i="21" l="1"/>
  <c r="D69" i="454" l="1"/>
  <c r="E69" i="454" s="1"/>
  <c r="D77" i="343"/>
  <c r="E77" i="343" s="1"/>
  <c r="D78" i="343"/>
  <c r="E78" i="343" s="1"/>
  <c r="R80" i="15" l="1"/>
  <c r="Q80" i="15"/>
  <c r="AL5" i="21" l="1"/>
  <c r="BT4" i="21"/>
  <c r="BS4" i="21"/>
  <c r="BZ4" i="21"/>
  <c r="BU4" i="21"/>
  <c r="BR4" i="21"/>
  <c r="BQ4" i="21"/>
  <c r="BQ2" i="21"/>
  <c r="BO4" i="21"/>
  <c r="BM4" i="21"/>
  <c r="BL4" i="21"/>
  <c r="BK4" i="21"/>
  <c r="BJ4" i="21"/>
  <c r="BJ2" i="21"/>
  <c r="BD4" i="21"/>
  <c r="BC4" i="21"/>
  <c r="BB4" i="21"/>
  <c r="BA4" i="21"/>
  <c r="AZ4" i="21"/>
  <c r="AY4" i="21"/>
  <c r="AX4" i="21"/>
  <c r="AX3" i="21"/>
  <c r="AX2" i="21"/>
  <c r="AW4" i="21"/>
  <c r="AV4" i="21"/>
  <c r="AU4" i="21"/>
  <c r="AT4" i="21"/>
  <c r="AS4" i="21"/>
  <c r="AR4" i="21"/>
  <c r="AQ4" i="21"/>
  <c r="AP4" i="21"/>
  <c r="AP2" i="21"/>
  <c r="AO3" i="21"/>
  <c r="AN4" i="21"/>
  <c r="AM4" i="21"/>
  <c r="AL4" i="21"/>
  <c r="AK4" i="21"/>
  <c r="AJ4" i="21"/>
  <c r="AI4" i="21"/>
  <c r="AH4" i="21"/>
  <c r="AG4" i="21"/>
  <c r="AF4" i="21"/>
  <c r="AF3" i="21"/>
  <c r="AB3" i="21"/>
  <c r="AE4" i="21"/>
  <c r="AD4" i="21"/>
  <c r="AC4" i="21"/>
  <c r="AB4" i="21"/>
  <c r="AA4" i="21"/>
  <c r="Z4" i="21"/>
  <c r="Y4" i="21"/>
  <c r="X4" i="21"/>
  <c r="W4" i="21"/>
  <c r="V4" i="21"/>
  <c r="U4" i="21"/>
  <c r="T4" i="21"/>
  <c r="S4" i="21"/>
  <c r="S3" i="21"/>
  <c r="S2" i="21"/>
  <c r="I2" i="21"/>
  <c r="R4" i="21"/>
  <c r="Q4" i="21"/>
  <c r="P4" i="21"/>
  <c r="N4" i="21"/>
  <c r="M4" i="21"/>
  <c r="L4" i="21"/>
  <c r="K4" i="21"/>
  <c r="Q5" i="21"/>
  <c r="O5" i="21"/>
  <c r="N5" i="21"/>
  <c r="K5" i="21"/>
  <c r="AC5" i="21"/>
  <c r="Z5" i="21"/>
  <c r="Y5" i="21"/>
  <c r="X5" i="21"/>
  <c r="W5" i="21"/>
  <c r="V5" i="21"/>
  <c r="U5" i="21"/>
  <c r="T5" i="21"/>
  <c r="S5" i="21"/>
  <c r="S12" i="21" l="1"/>
  <c r="S66" i="21"/>
  <c r="W12" i="21"/>
  <c r="W66" i="21"/>
  <c r="AC12" i="21"/>
  <c r="AC66" i="21"/>
  <c r="T12" i="21"/>
  <c r="T66" i="21"/>
  <c r="X12" i="21"/>
  <c r="X66" i="21"/>
  <c r="Y12" i="21"/>
  <c r="Y66" i="21"/>
  <c r="U12" i="21"/>
  <c r="U66" i="21"/>
  <c r="V12" i="21"/>
  <c r="V66" i="21"/>
  <c r="Z12" i="21"/>
  <c r="Z66" i="21"/>
  <c r="AL12" i="21"/>
  <c r="AN12" i="21" s="1"/>
  <c r="AL66" i="21"/>
  <c r="T17" i="21"/>
  <c r="T84" i="21"/>
  <c r="U17" i="21"/>
  <c r="U84" i="21"/>
  <c r="Y17" i="21"/>
  <c r="Y84" i="21"/>
  <c r="V17" i="21"/>
  <c r="V84" i="21"/>
  <c r="Z17" i="21"/>
  <c r="Z84" i="21"/>
  <c r="AL17" i="21"/>
  <c r="AN17" i="21" s="1"/>
  <c r="AL84" i="21"/>
  <c r="X17" i="21"/>
  <c r="X84" i="21"/>
  <c r="S17" i="21"/>
  <c r="S84" i="21"/>
  <c r="W17" i="21"/>
  <c r="W84" i="21"/>
  <c r="AC17" i="21"/>
  <c r="AC84" i="21"/>
  <c r="S63" i="21"/>
  <c r="T63" i="21"/>
  <c r="W63" i="21"/>
  <c r="U63" i="21"/>
  <c r="Y63" i="21"/>
  <c r="AC63" i="21"/>
  <c r="X63" i="21"/>
  <c r="V63" i="21"/>
  <c r="Z63" i="21"/>
  <c r="AL63" i="21"/>
  <c r="T91" i="21"/>
  <c r="U91" i="21"/>
  <c r="Y91" i="21"/>
  <c r="V91" i="21"/>
  <c r="Z91" i="21"/>
  <c r="AL91" i="21"/>
  <c r="AN91" i="21" s="1"/>
  <c r="X91" i="21"/>
  <c r="S91" i="21"/>
  <c r="W91" i="21"/>
  <c r="AC91" i="21"/>
  <c r="T10" i="21"/>
  <c r="X10" i="21"/>
  <c r="W10" i="21"/>
  <c r="U10" i="21"/>
  <c r="Y10" i="21"/>
  <c r="S10" i="21"/>
  <c r="V10" i="21"/>
  <c r="Z10" i="21"/>
  <c r="AL10" i="21"/>
  <c r="BG10" i="21" s="1"/>
  <c r="BH10" i="21" s="1"/>
  <c r="AC10" i="21"/>
  <c r="X83" i="21"/>
  <c r="U83" i="21"/>
  <c r="Y83" i="21"/>
  <c r="V83" i="21"/>
  <c r="Z83" i="21"/>
  <c r="AL83" i="21"/>
  <c r="T83" i="21"/>
  <c r="S83" i="21"/>
  <c r="W83" i="21"/>
  <c r="AC83" i="21"/>
  <c r="U46" i="21"/>
  <c r="Y46" i="21"/>
  <c r="V46" i="21"/>
  <c r="Z46" i="21"/>
  <c r="AL46" i="21"/>
  <c r="S46" i="21"/>
  <c r="W46" i="21"/>
  <c r="AC46" i="21"/>
  <c r="T46" i="21"/>
  <c r="X46" i="21"/>
  <c r="AL75" i="21"/>
  <c r="BG75" i="21" s="1"/>
  <c r="BH75" i="21" s="1"/>
  <c r="U75" i="21"/>
  <c r="Y75" i="21"/>
  <c r="V75" i="21"/>
  <c r="S75" i="21"/>
  <c r="W75" i="21"/>
  <c r="AC75" i="21"/>
  <c r="Z75" i="21"/>
  <c r="T75" i="21"/>
  <c r="X75" i="21"/>
  <c r="V73" i="21"/>
  <c r="V74" i="21"/>
  <c r="U73" i="21"/>
  <c r="U74" i="21"/>
  <c r="Y73" i="21"/>
  <c r="Y74" i="21"/>
  <c r="Z73" i="21"/>
  <c r="Z74" i="21"/>
  <c r="AL73" i="21"/>
  <c r="AL74" i="21"/>
  <c r="S73" i="21"/>
  <c r="S74" i="21"/>
  <c r="W73" i="21"/>
  <c r="W74" i="21"/>
  <c r="AC73" i="21"/>
  <c r="AC74" i="21"/>
  <c r="T73" i="21"/>
  <c r="T74" i="21"/>
  <c r="X73" i="21"/>
  <c r="X74" i="21"/>
  <c r="BG73" i="21"/>
  <c r="BH73" i="21" s="1"/>
  <c r="Z68" i="21"/>
  <c r="Z72" i="21"/>
  <c r="AL68" i="21"/>
  <c r="BG68" i="21" s="1"/>
  <c r="BH68" i="21" s="1"/>
  <c r="AL72" i="21"/>
  <c r="U68" i="21"/>
  <c r="U72" i="21"/>
  <c r="S68" i="21"/>
  <c r="S72" i="21"/>
  <c r="W68" i="21"/>
  <c r="W72" i="21"/>
  <c r="AC68" i="21"/>
  <c r="AC72" i="21"/>
  <c r="Y68" i="21"/>
  <c r="Y72" i="21"/>
  <c r="V68" i="21"/>
  <c r="V72" i="21"/>
  <c r="T68" i="21"/>
  <c r="T72" i="21"/>
  <c r="X68" i="21"/>
  <c r="X72" i="21"/>
  <c r="Y34" i="21"/>
  <c r="Z34" i="21"/>
  <c r="AL34" i="21"/>
  <c r="S34" i="21"/>
  <c r="W34" i="21"/>
  <c r="AC34" i="21"/>
  <c r="U34" i="21"/>
  <c r="V34" i="21"/>
  <c r="T34" i="21"/>
  <c r="X34" i="21"/>
  <c r="BG34" i="21"/>
  <c r="BH34" i="21" s="1"/>
  <c r="U27" i="21"/>
  <c r="Y27" i="21"/>
  <c r="AL27" i="21"/>
  <c r="V27" i="21"/>
  <c r="Z27" i="21"/>
  <c r="S27" i="21"/>
  <c r="W27" i="21"/>
  <c r="AC27" i="21"/>
  <c r="T27" i="21"/>
  <c r="X27" i="21"/>
  <c r="Z6" i="21"/>
  <c r="AL6" i="21"/>
  <c r="Y6" i="21"/>
  <c r="V6" i="21"/>
  <c r="S6" i="21"/>
  <c r="W6" i="21"/>
  <c r="AC6" i="21"/>
  <c r="U6" i="21"/>
  <c r="T6" i="21"/>
  <c r="X6" i="21"/>
  <c r="W7" i="21"/>
  <c r="AC7" i="21"/>
  <c r="S7" i="21"/>
  <c r="T7" i="21"/>
  <c r="X7" i="21"/>
  <c r="U7" i="21"/>
  <c r="Y7" i="21"/>
  <c r="AL7" i="21"/>
  <c r="V7" i="21"/>
  <c r="Z7" i="21"/>
  <c r="B14" i="21"/>
  <c r="B18" i="21"/>
  <c r="B19" i="21"/>
  <c r="B20" i="21"/>
  <c r="B22" i="21"/>
  <c r="B23" i="21"/>
  <c r="B26" i="21"/>
  <c r="B30" i="21"/>
  <c r="B32" i="21"/>
  <c r="B33" i="21"/>
  <c r="B35" i="21"/>
  <c r="B37" i="21"/>
  <c r="B38" i="21"/>
  <c r="B39" i="21"/>
  <c r="B40" i="21"/>
  <c r="B41" i="21"/>
  <c r="B42" i="21"/>
  <c r="B43" i="21"/>
  <c r="B44" i="21"/>
  <c r="B45" i="21"/>
  <c r="B48" i="21"/>
  <c r="B49" i="21"/>
  <c r="B50" i="21"/>
  <c r="B51" i="21"/>
  <c r="B52" i="21"/>
  <c r="B53" i="21"/>
  <c r="B55" i="21"/>
  <c r="B56" i="21"/>
  <c r="B57" i="21"/>
  <c r="B58" i="21"/>
  <c r="B59" i="21"/>
  <c r="B60" i="21"/>
  <c r="B61" i="21"/>
  <c r="B62" i="21"/>
  <c r="B64" i="21"/>
  <c r="B69" i="21"/>
  <c r="B70" i="21"/>
  <c r="B76" i="21"/>
  <c r="B79" i="21"/>
  <c r="B80" i="21"/>
  <c r="B81" i="21"/>
  <c r="B82" i="21"/>
  <c r="B93" i="21"/>
  <c r="B8" i="21"/>
  <c r="D136" i="20"/>
  <c r="D58" i="20"/>
  <c r="D125" i="20"/>
  <c r="D132" i="20"/>
  <c r="D98" i="20"/>
  <c r="D25" i="20"/>
  <c r="D137" i="20"/>
  <c r="D156" i="20"/>
  <c r="D155" i="20"/>
  <c r="D152" i="20"/>
  <c r="D151" i="20"/>
  <c r="D150" i="20"/>
  <c r="D149" i="20"/>
  <c r="D143" i="20"/>
  <c r="D139" i="20"/>
  <c r="D135" i="20"/>
  <c r="D134" i="20"/>
  <c r="D131" i="20"/>
  <c r="D130" i="20"/>
  <c r="D127" i="20"/>
  <c r="D123" i="20"/>
  <c r="D121" i="20"/>
  <c r="D120" i="20"/>
  <c r="D119" i="20"/>
  <c r="D118" i="20"/>
  <c r="D116" i="20"/>
  <c r="D115" i="20"/>
  <c r="D114" i="20"/>
  <c r="D111" i="20"/>
  <c r="D110" i="20"/>
  <c r="D108" i="20"/>
  <c r="D107" i="20"/>
  <c r="D106" i="20"/>
  <c r="D102" i="20"/>
  <c r="D100" i="20"/>
  <c r="D91" i="20"/>
  <c r="D90" i="20"/>
  <c r="D89" i="20"/>
  <c r="D86" i="20"/>
  <c r="D85" i="20"/>
  <c r="D84" i="20"/>
  <c r="D80" i="20"/>
  <c r="D79" i="20"/>
  <c r="D76" i="20"/>
  <c r="D74" i="20"/>
  <c r="D73" i="20"/>
  <c r="D72" i="20"/>
  <c r="D69" i="20"/>
  <c r="D68" i="20"/>
  <c r="D67" i="20"/>
  <c r="D60" i="20"/>
  <c r="D59" i="20"/>
  <c r="D55" i="20"/>
  <c r="D54" i="20"/>
  <c r="D53" i="20"/>
  <c r="D52" i="20"/>
  <c r="D44" i="20"/>
  <c r="D43" i="20"/>
  <c r="D40" i="20"/>
  <c r="D34" i="20"/>
  <c r="D24" i="20"/>
  <c r="D22" i="20"/>
  <c r="D21" i="20"/>
  <c r="D18" i="20"/>
  <c r="D16" i="20"/>
  <c r="D15" i="20"/>
  <c r="D14" i="20"/>
  <c r="D10" i="20"/>
  <c r="D53" i="697" l="1"/>
  <c r="E53" i="697" s="1"/>
  <c r="E61" i="697" s="1"/>
  <c r="E66" i="697" s="1"/>
  <c r="D44" i="698"/>
  <c r="E44" i="698" s="1"/>
  <c r="E52" i="698" s="1"/>
  <c r="E57" i="698" s="1"/>
  <c r="AF66" i="21"/>
  <c r="BG12" i="21"/>
  <c r="BH12" i="21" s="1"/>
  <c r="BG66" i="21"/>
  <c r="BH66" i="21" s="1"/>
  <c r="AN66" i="21"/>
  <c r="AA66" i="21"/>
  <c r="AA12" i="21"/>
  <c r="D44" i="526"/>
  <c r="E44" i="526" s="1"/>
  <c r="E52" i="526" s="1"/>
  <c r="E57" i="526" s="1"/>
  <c r="D53" i="525"/>
  <c r="E53" i="525" s="1"/>
  <c r="E61" i="525" s="1"/>
  <c r="E66" i="525" s="1"/>
  <c r="D53" i="551"/>
  <c r="E53" i="551" s="1"/>
  <c r="E61" i="551" s="1"/>
  <c r="E66" i="551" s="1"/>
  <c r="D44" i="552"/>
  <c r="E44" i="552" s="1"/>
  <c r="E52" i="552" s="1"/>
  <c r="E57" i="552" s="1"/>
  <c r="D53" i="571"/>
  <c r="E53" i="571" s="1"/>
  <c r="E61" i="571" s="1"/>
  <c r="E66" i="571" s="1"/>
  <c r="D44" i="572"/>
  <c r="E44" i="572" s="1"/>
  <c r="E52" i="572" s="1"/>
  <c r="E57" i="572" s="1"/>
  <c r="D44" i="578"/>
  <c r="E44" i="578" s="1"/>
  <c r="E52" i="578" s="1"/>
  <c r="E57" i="578" s="1"/>
  <c r="D53" i="577"/>
  <c r="E53" i="577" s="1"/>
  <c r="E61" i="577" s="1"/>
  <c r="E66" i="577" s="1"/>
  <c r="D53" i="603"/>
  <c r="E53" i="603" s="1"/>
  <c r="E61" i="603" s="1"/>
  <c r="E66" i="603" s="1"/>
  <c r="D44" i="604"/>
  <c r="E44" i="604" s="1"/>
  <c r="E52" i="604" s="1"/>
  <c r="E57" i="604" s="1"/>
  <c r="D44" i="616"/>
  <c r="E44" i="616" s="1"/>
  <c r="E52" i="616" s="1"/>
  <c r="E57" i="616" s="1"/>
  <c r="D53" i="615"/>
  <c r="E53" i="615" s="1"/>
  <c r="E61" i="615" s="1"/>
  <c r="E66" i="615" s="1"/>
  <c r="D53" i="625"/>
  <c r="E53" i="625" s="1"/>
  <c r="E61" i="625" s="1"/>
  <c r="E66" i="625" s="1"/>
  <c r="D44" i="626"/>
  <c r="E44" i="626" s="1"/>
  <c r="E52" i="626" s="1"/>
  <c r="E57" i="626" s="1"/>
  <c r="D53" i="635"/>
  <c r="E53" i="635" s="1"/>
  <c r="E61" i="635" s="1"/>
  <c r="E66" i="635" s="1"/>
  <c r="D44" i="636"/>
  <c r="E44" i="636" s="1"/>
  <c r="E52" i="636" s="1"/>
  <c r="E57" i="636" s="1"/>
  <c r="D53" i="651"/>
  <c r="E53" i="651" s="1"/>
  <c r="E61" i="651" s="1"/>
  <c r="E66" i="651" s="1"/>
  <c r="D44" i="652"/>
  <c r="E44" i="652" s="1"/>
  <c r="E52" i="652" s="1"/>
  <c r="E57" i="652" s="1"/>
  <c r="D53" i="655"/>
  <c r="E53" i="655" s="1"/>
  <c r="E61" i="655" s="1"/>
  <c r="E66" i="655" s="1"/>
  <c r="D44" i="656"/>
  <c r="E44" i="656" s="1"/>
  <c r="E52" i="656" s="1"/>
  <c r="E57" i="656" s="1"/>
  <c r="D53" i="579"/>
  <c r="E53" i="579" s="1"/>
  <c r="E61" i="579" s="1"/>
  <c r="E66" i="579" s="1"/>
  <c r="D44" i="580"/>
  <c r="E44" i="580" s="1"/>
  <c r="E52" i="580" s="1"/>
  <c r="E57" i="580" s="1"/>
  <c r="D53" i="595"/>
  <c r="E53" i="595" s="1"/>
  <c r="E61" i="595" s="1"/>
  <c r="E66" i="595" s="1"/>
  <c r="D44" i="596"/>
  <c r="E44" i="596" s="1"/>
  <c r="E52" i="596" s="1"/>
  <c r="E57" i="596" s="1"/>
  <c r="D53" i="607"/>
  <c r="E53" i="607" s="1"/>
  <c r="E61" i="607" s="1"/>
  <c r="E66" i="607" s="1"/>
  <c r="D44" i="608"/>
  <c r="E44" i="608" s="1"/>
  <c r="E52" i="608" s="1"/>
  <c r="E57" i="608" s="1"/>
  <c r="D53" i="617"/>
  <c r="E53" i="617" s="1"/>
  <c r="E61" i="617" s="1"/>
  <c r="E66" i="617" s="1"/>
  <c r="D44" i="618"/>
  <c r="E44" i="618" s="1"/>
  <c r="E52" i="618" s="1"/>
  <c r="E57" i="618" s="1"/>
  <c r="D53" i="641"/>
  <c r="E53" i="641" s="1"/>
  <c r="E61" i="641" s="1"/>
  <c r="E66" i="641" s="1"/>
  <c r="D44" i="642"/>
  <c r="E44" i="642" s="1"/>
  <c r="E52" i="642" s="1"/>
  <c r="E57" i="642" s="1"/>
  <c r="D53" i="661"/>
  <c r="E53" i="661" s="1"/>
  <c r="E61" i="661" s="1"/>
  <c r="E66" i="661" s="1"/>
  <c r="D44" i="662"/>
  <c r="E44" i="662" s="1"/>
  <c r="E52" i="662" s="1"/>
  <c r="E57" i="662" s="1"/>
  <c r="D44" i="528"/>
  <c r="E44" i="528" s="1"/>
  <c r="E52" i="528" s="1"/>
  <c r="E57" i="528" s="1"/>
  <c r="D53" i="527"/>
  <c r="E53" i="527" s="1"/>
  <c r="E61" i="527" s="1"/>
  <c r="E66" i="527" s="1"/>
  <c r="D53" i="589"/>
  <c r="E53" i="589" s="1"/>
  <c r="E61" i="589" s="1"/>
  <c r="E66" i="589" s="1"/>
  <c r="D44" i="590"/>
  <c r="E44" i="590" s="1"/>
  <c r="E52" i="590" s="1"/>
  <c r="E57" i="590" s="1"/>
  <c r="D53" i="597"/>
  <c r="E53" i="597" s="1"/>
  <c r="E61" i="597" s="1"/>
  <c r="E66" i="597" s="1"/>
  <c r="D44" i="598"/>
  <c r="E44" i="598" s="1"/>
  <c r="E52" i="598" s="1"/>
  <c r="E57" i="598" s="1"/>
  <c r="D53" i="609"/>
  <c r="E53" i="609" s="1"/>
  <c r="E61" i="609" s="1"/>
  <c r="E66" i="609" s="1"/>
  <c r="D44" i="610"/>
  <c r="E44" i="610" s="1"/>
  <c r="E52" i="610" s="1"/>
  <c r="E57" i="610" s="1"/>
  <c r="D53" i="631"/>
  <c r="E53" i="631" s="1"/>
  <c r="E61" i="631" s="1"/>
  <c r="E66" i="631" s="1"/>
  <c r="D44" i="632"/>
  <c r="E44" i="632" s="1"/>
  <c r="E52" i="632" s="1"/>
  <c r="E57" i="632" s="1"/>
  <c r="D53" i="643"/>
  <c r="E53" i="643" s="1"/>
  <c r="E61" i="643" s="1"/>
  <c r="E66" i="643" s="1"/>
  <c r="D44" i="644"/>
  <c r="E44" i="644" s="1"/>
  <c r="E52" i="644" s="1"/>
  <c r="E57" i="644" s="1"/>
  <c r="D44" i="666"/>
  <c r="E44" i="666" s="1"/>
  <c r="E52" i="666" s="1"/>
  <c r="E57" i="666" s="1"/>
  <c r="D53" i="665"/>
  <c r="E53" i="665" s="1"/>
  <c r="E61" i="665" s="1"/>
  <c r="E66" i="665" s="1"/>
  <c r="D53" i="575"/>
  <c r="E53" i="575" s="1"/>
  <c r="E61" i="575" s="1"/>
  <c r="E66" i="575" s="1"/>
  <c r="D44" i="576"/>
  <c r="E44" i="576" s="1"/>
  <c r="E52" i="576" s="1"/>
  <c r="E57" i="576" s="1"/>
  <c r="D44" i="530"/>
  <c r="E44" i="530" s="1"/>
  <c r="E52" i="530" s="1"/>
  <c r="E57" i="530" s="1"/>
  <c r="D53" i="529"/>
  <c r="E53" i="529" s="1"/>
  <c r="E61" i="529" s="1"/>
  <c r="E66" i="529" s="1"/>
  <c r="D53" i="536"/>
  <c r="E53" i="536" s="1"/>
  <c r="E61" i="536" s="1"/>
  <c r="E66" i="536" s="1"/>
  <c r="D44" i="537"/>
  <c r="E44" i="537" s="1"/>
  <c r="E52" i="537" s="1"/>
  <c r="E57" i="537" s="1"/>
  <c r="D53" i="591"/>
  <c r="E53" i="591" s="1"/>
  <c r="E61" i="591" s="1"/>
  <c r="E66" i="591" s="1"/>
  <c r="D44" i="592"/>
  <c r="E44" i="592" s="1"/>
  <c r="E52" i="592" s="1"/>
  <c r="E57" i="592" s="1"/>
  <c r="D53" i="599"/>
  <c r="E53" i="599" s="1"/>
  <c r="E61" i="599" s="1"/>
  <c r="E66" i="599" s="1"/>
  <c r="D44" i="600"/>
  <c r="E44" i="600" s="1"/>
  <c r="E52" i="600" s="1"/>
  <c r="E57" i="600" s="1"/>
  <c r="D53" i="613"/>
  <c r="E53" i="613" s="1"/>
  <c r="E61" i="613" s="1"/>
  <c r="E66" i="613" s="1"/>
  <c r="D44" i="614"/>
  <c r="E44" i="614" s="1"/>
  <c r="E52" i="614" s="1"/>
  <c r="E57" i="614" s="1"/>
  <c r="D53" i="623"/>
  <c r="E53" i="623" s="1"/>
  <c r="E61" i="623" s="1"/>
  <c r="E66" i="623" s="1"/>
  <c r="D44" i="624"/>
  <c r="E44" i="624" s="1"/>
  <c r="E52" i="624" s="1"/>
  <c r="E57" i="624" s="1"/>
  <c r="D53" i="647"/>
  <c r="E53" i="647" s="1"/>
  <c r="E61" i="647" s="1"/>
  <c r="E66" i="647" s="1"/>
  <c r="D44" i="648"/>
  <c r="E44" i="648" s="1"/>
  <c r="E52" i="648" s="1"/>
  <c r="E57" i="648" s="1"/>
  <c r="D53" i="657"/>
  <c r="E53" i="657" s="1"/>
  <c r="E61" i="657" s="1"/>
  <c r="E66" i="657" s="1"/>
  <c r="D44" i="658"/>
  <c r="E44" i="658" s="1"/>
  <c r="E52" i="658" s="1"/>
  <c r="E57" i="658" s="1"/>
  <c r="AF10" i="21"/>
  <c r="AN10" i="21" s="1"/>
  <c r="AF83" i="21"/>
  <c r="AN83" i="21" s="1"/>
  <c r="AA84" i="21"/>
  <c r="BG17" i="21"/>
  <c r="BH17" i="21" s="1"/>
  <c r="AA17" i="21"/>
  <c r="BG84" i="21"/>
  <c r="BH84" i="21" s="1"/>
  <c r="AN84" i="21"/>
  <c r="AF63" i="21"/>
  <c r="AN63" i="21" s="1"/>
  <c r="BG63" i="21"/>
  <c r="BH63" i="21" s="1"/>
  <c r="AA63" i="21"/>
  <c r="BG91" i="21"/>
  <c r="BH91" i="21" s="1"/>
  <c r="AA91" i="21"/>
  <c r="AA10" i="21"/>
  <c r="AA83" i="21"/>
  <c r="BG83" i="21"/>
  <c r="BH83" i="21" s="1"/>
  <c r="BF81" i="21"/>
  <c r="BF70" i="21"/>
  <c r="BF61" i="21"/>
  <c r="BF57" i="21"/>
  <c r="BF52" i="21"/>
  <c r="BF48" i="21"/>
  <c r="BF42" i="21"/>
  <c r="BF38" i="21"/>
  <c r="BF32" i="21"/>
  <c r="BF22" i="21"/>
  <c r="BF80" i="21"/>
  <c r="BF69" i="21"/>
  <c r="BF56" i="21"/>
  <c r="BF51" i="21"/>
  <c r="BF45" i="21"/>
  <c r="BF41" i="21"/>
  <c r="BF37" i="21"/>
  <c r="BF30" i="21"/>
  <c r="BF20" i="21"/>
  <c r="BF93" i="21"/>
  <c r="BF79" i="21"/>
  <c r="BF64" i="21"/>
  <c r="BF55" i="21"/>
  <c r="BF50" i="21"/>
  <c r="BF44" i="21"/>
  <c r="BF40" i="21"/>
  <c r="BF35" i="21"/>
  <c r="BF19" i="21"/>
  <c r="BF82" i="21"/>
  <c r="BF76" i="21"/>
  <c r="BF62" i="21"/>
  <c r="BF53" i="21"/>
  <c r="BF49" i="21"/>
  <c r="BF43" i="21"/>
  <c r="BF39" i="21"/>
  <c r="BF33" i="21"/>
  <c r="BF23" i="21"/>
  <c r="BF18" i="21"/>
  <c r="AF72" i="21"/>
  <c r="AN72" i="21" s="1"/>
  <c r="AF73" i="21"/>
  <c r="AN73" i="21" s="1"/>
  <c r="AF68" i="21"/>
  <c r="AN68" i="21" s="1"/>
  <c r="AF34" i="21"/>
  <c r="AN34" i="21" s="1"/>
  <c r="AF75" i="21"/>
  <c r="AN75" i="21" s="1"/>
  <c r="AF46" i="21"/>
  <c r="AN46" i="21" s="1"/>
  <c r="AF74" i="21"/>
  <c r="AN74" i="21" s="1"/>
  <c r="AA46" i="21"/>
  <c r="BG46" i="21"/>
  <c r="BH46" i="21" s="1"/>
  <c r="AA73" i="21"/>
  <c r="AA75" i="21"/>
  <c r="AA74" i="21"/>
  <c r="BG74" i="21"/>
  <c r="BH74" i="21" s="1"/>
  <c r="BG72" i="21"/>
  <c r="BH72" i="21" s="1"/>
  <c r="AA68" i="21"/>
  <c r="AA72" i="21"/>
  <c r="AA34" i="21"/>
  <c r="AA27" i="21"/>
  <c r="BG27" i="21"/>
  <c r="BH27" i="21" s="1"/>
  <c r="AN27" i="21"/>
  <c r="BG6" i="21"/>
  <c r="BH6" i="21" s="1"/>
  <c r="AN6" i="21"/>
  <c r="AA6" i="21"/>
  <c r="BG7" i="21"/>
  <c r="BH7" i="21" s="1"/>
  <c r="AN7" i="21"/>
  <c r="AA7" i="21"/>
  <c r="R68" i="15" l="1"/>
  <c r="Q68" i="15"/>
  <c r="R42" i="15"/>
  <c r="Q42" i="15"/>
  <c r="R78" i="15"/>
  <c r="Q78" i="15"/>
  <c r="Q53" i="15"/>
  <c r="R53" i="15"/>
  <c r="Q79" i="15"/>
  <c r="R79" i="15"/>
  <c r="Q67" i="15"/>
  <c r="R67" i="15"/>
  <c r="R74" i="15"/>
  <c r="Q74" i="15"/>
  <c r="C71" i="21"/>
  <c r="C44" i="21"/>
  <c r="C55" i="21"/>
  <c r="C76" i="21"/>
  <c r="C81" i="21"/>
  <c r="C70" i="21"/>
  <c r="C69" i="21"/>
  <c r="C80" i="21"/>
  <c r="P67" i="15"/>
  <c r="P68" i="15"/>
  <c r="P78" i="15"/>
  <c r="P53" i="15"/>
  <c r="P42" i="15"/>
  <c r="P74" i="15"/>
  <c r="P79" i="15"/>
  <c r="E8" i="595" l="1"/>
  <c r="E8" i="596"/>
  <c r="D16" i="596" s="1"/>
  <c r="E16" i="596" s="1"/>
  <c r="E21" i="596" s="1"/>
  <c r="E8" i="643"/>
  <c r="E8" i="644"/>
  <c r="D16" i="644" s="1"/>
  <c r="E16" i="644" s="1"/>
  <c r="E21" i="644" s="1"/>
  <c r="E8" i="665"/>
  <c r="E8" i="666"/>
  <c r="D16" i="666" s="1"/>
  <c r="E16" i="666" s="1"/>
  <c r="E21" i="666" s="1"/>
  <c r="E8" i="617"/>
  <c r="E8" i="618"/>
  <c r="D16" i="618" s="1"/>
  <c r="E16" i="618" s="1"/>
  <c r="E21" i="618" s="1"/>
  <c r="E8" i="667"/>
  <c r="E8" i="668"/>
  <c r="D16" i="668" s="1"/>
  <c r="E16" i="668" s="1"/>
  <c r="E21" i="668" s="1"/>
  <c r="E8" i="657"/>
  <c r="E8" i="658"/>
  <c r="D16" i="658" s="1"/>
  <c r="E16" i="658" s="1"/>
  <c r="E21" i="658" s="1"/>
  <c r="E8" i="645"/>
  <c r="E8" i="646"/>
  <c r="D16" i="646" s="1"/>
  <c r="E16" i="646" s="1"/>
  <c r="E21" i="646" s="1"/>
  <c r="R18" i="15"/>
  <c r="Q18" i="15"/>
  <c r="Q77" i="15"/>
  <c r="R77" i="15"/>
  <c r="Q33" i="15"/>
  <c r="R33" i="15"/>
  <c r="R38" i="15"/>
  <c r="Q38" i="15"/>
  <c r="Q43" i="15"/>
  <c r="R43" i="15"/>
  <c r="Q49" i="15"/>
  <c r="R49" i="15"/>
  <c r="R56" i="15"/>
  <c r="Q56" i="15"/>
  <c r="R60" i="15"/>
  <c r="Q60" i="15"/>
  <c r="R20" i="15"/>
  <c r="Q20" i="15"/>
  <c r="Q21" i="15"/>
  <c r="R21" i="15"/>
  <c r="R28" i="15"/>
  <c r="Q28" i="15"/>
  <c r="Q35" i="15"/>
  <c r="R35" i="15"/>
  <c r="Q39" i="15"/>
  <c r="R39" i="15"/>
  <c r="R46" i="15"/>
  <c r="Q46" i="15"/>
  <c r="R50" i="15"/>
  <c r="Q50" i="15"/>
  <c r="Q57" i="15"/>
  <c r="R57" i="15"/>
  <c r="Q62" i="15"/>
  <c r="R62" i="15"/>
  <c r="Q17" i="15"/>
  <c r="R17" i="15"/>
  <c r="R16" i="15"/>
  <c r="Q16" i="15"/>
  <c r="R24" i="15"/>
  <c r="Q24" i="15"/>
  <c r="R30" i="15"/>
  <c r="Q30" i="15"/>
  <c r="R36" i="15"/>
  <c r="Q36" i="15"/>
  <c r="R40" i="15"/>
  <c r="Q40" i="15"/>
  <c r="Q47" i="15"/>
  <c r="R47" i="15"/>
  <c r="R54" i="15"/>
  <c r="Q54" i="15"/>
  <c r="R58" i="15"/>
  <c r="Q58" i="15"/>
  <c r="Q12" i="15"/>
  <c r="R12" i="15"/>
  <c r="Q51" i="15"/>
  <c r="R51" i="15"/>
  <c r="Q31" i="15"/>
  <c r="R31" i="15"/>
  <c r="Q37" i="15"/>
  <c r="R37" i="15"/>
  <c r="Q41" i="15"/>
  <c r="R41" i="15"/>
  <c r="R48" i="15"/>
  <c r="Q48" i="15"/>
  <c r="Q55" i="15"/>
  <c r="R55" i="15"/>
  <c r="Q59" i="15"/>
  <c r="R59" i="15"/>
  <c r="O42" i="19"/>
  <c r="N42" i="19"/>
  <c r="O68" i="19"/>
  <c r="N68" i="19"/>
  <c r="O74" i="19"/>
  <c r="N74" i="19"/>
  <c r="O53" i="19"/>
  <c r="N53" i="19"/>
  <c r="O69" i="19"/>
  <c r="N69" i="19"/>
  <c r="O78" i="19"/>
  <c r="N78" i="19"/>
  <c r="O67" i="19"/>
  <c r="N67" i="19"/>
  <c r="O79" i="19"/>
  <c r="N79" i="19"/>
  <c r="CE70" i="21"/>
  <c r="CD70" i="21"/>
  <c r="CE55" i="21"/>
  <c r="CD55" i="21"/>
  <c r="CE80" i="21"/>
  <c r="CD80" i="21"/>
  <c r="CE69" i="21"/>
  <c r="CD69" i="21"/>
  <c r="CE81" i="21"/>
  <c r="CD81" i="21"/>
  <c r="CE71" i="21"/>
  <c r="CD71" i="21"/>
  <c r="CE76" i="21"/>
  <c r="CD76" i="21"/>
  <c r="CE44" i="21"/>
  <c r="CD44" i="21"/>
  <c r="M23" i="19"/>
  <c r="M69" i="19"/>
  <c r="AH71" i="21"/>
  <c r="CC71" i="21"/>
  <c r="AH69" i="21"/>
  <c r="AH70" i="21"/>
  <c r="AH81" i="21"/>
  <c r="AH80" i="21"/>
  <c r="AH76" i="21"/>
  <c r="AH55" i="21"/>
  <c r="C23" i="21"/>
  <c r="C20" i="21"/>
  <c r="C39" i="21"/>
  <c r="C50" i="21"/>
  <c r="C60" i="21"/>
  <c r="CC70" i="21"/>
  <c r="CC81" i="21"/>
  <c r="CC44" i="21"/>
  <c r="C22" i="21"/>
  <c r="C26" i="21"/>
  <c r="C82" i="21"/>
  <c r="C30" i="21"/>
  <c r="C79" i="21"/>
  <c r="C35" i="21"/>
  <c r="C40" i="21"/>
  <c r="C45" i="21"/>
  <c r="C51" i="21"/>
  <c r="C57" i="21"/>
  <c r="C61" i="21"/>
  <c r="CC80" i="21"/>
  <c r="M67" i="19"/>
  <c r="M68" i="19"/>
  <c r="M79" i="19"/>
  <c r="M42" i="19"/>
  <c r="C19" i="21"/>
  <c r="C43" i="21"/>
  <c r="C56" i="21"/>
  <c r="C64" i="21"/>
  <c r="CC69" i="21"/>
  <c r="C18" i="21"/>
  <c r="C93" i="21"/>
  <c r="C37" i="21"/>
  <c r="C41" i="21"/>
  <c r="C48" i="21"/>
  <c r="C52" i="21"/>
  <c r="C58" i="21"/>
  <c r="C62" i="21"/>
  <c r="M78" i="19"/>
  <c r="CC76" i="21"/>
  <c r="CC55" i="21"/>
  <c r="C33" i="21"/>
  <c r="C8" i="21"/>
  <c r="C14" i="21"/>
  <c r="C53" i="21"/>
  <c r="C32" i="21"/>
  <c r="C38" i="21"/>
  <c r="C42" i="21"/>
  <c r="C49" i="21"/>
  <c r="C59" i="21"/>
  <c r="M74" i="19"/>
  <c r="M53" i="19"/>
  <c r="P21" i="15"/>
  <c r="P18" i="15"/>
  <c r="P31" i="15"/>
  <c r="P37" i="15"/>
  <c r="P41" i="15"/>
  <c r="P48" i="15"/>
  <c r="P54" i="15"/>
  <c r="P58" i="15"/>
  <c r="P62" i="15"/>
  <c r="P20" i="15"/>
  <c r="P24" i="15"/>
  <c r="P80" i="15"/>
  <c r="P28" i="15"/>
  <c r="P77" i="15"/>
  <c r="P33" i="15"/>
  <c r="P38" i="15"/>
  <c r="P43" i="15"/>
  <c r="P49" i="15"/>
  <c r="P55" i="15"/>
  <c r="P59" i="15"/>
  <c r="P17" i="15"/>
  <c r="P16" i="15"/>
  <c r="P35" i="15"/>
  <c r="P39" i="15"/>
  <c r="P46" i="15"/>
  <c r="P50" i="15"/>
  <c r="P56" i="15"/>
  <c r="P60" i="15"/>
  <c r="P6" i="15"/>
  <c r="P12" i="15"/>
  <c r="P51" i="15"/>
  <c r="P30" i="15"/>
  <c r="P36" i="15"/>
  <c r="P40" i="15"/>
  <c r="P47" i="15"/>
  <c r="P57" i="15"/>
  <c r="E8" i="525" l="1"/>
  <c r="E8" i="526"/>
  <c r="D16" i="526" s="1"/>
  <c r="E16" i="526" s="1"/>
  <c r="E21" i="526" s="1"/>
  <c r="E8" i="547"/>
  <c r="E8" i="548"/>
  <c r="D16" i="548" s="1"/>
  <c r="E16" i="548" s="1"/>
  <c r="E21" i="548" s="1"/>
  <c r="E8" i="597"/>
  <c r="E8" i="598"/>
  <c r="D16" i="598" s="1"/>
  <c r="E16" i="598" s="1"/>
  <c r="E21" i="598" s="1"/>
  <c r="E8" i="567"/>
  <c r="E8" i="568"/>
  <c r="D16" i="568" s="1"/>
  <c r="E16" i="568" s="1"/>
  <c r="E21" i="568" s="1"/>
  <c r="E8" i="635"/>
  <c r="E8" i="636"/>
  <c r="D16" i="636" s="1"/>
  <c r="E16" i="636" s="1"/>
  <c r="E21" i="636" s="1"/>
  <c r="E8" i="593"/>
  <c r="E8" i="594"/>
  <c r="D16" i="594" s="1"/>
  <c r="E16" i="594" s="1"/>
  <c r="E21" i="594" s="1"/>
  <c r="E8" i="555"/>
  <c r="E8" i="556"/>
  <c r="D16" i="556" s="1"/>
  <c r="E16" i="556" s="1"/>
  <c r="E21" i="556" s="1"/>
  <c r="E31" i="658"/>
  <c r="E26" i="658"/>
  <c r="E66" i="658"/>
  <c r="E28" i="658"/>
  <c r="E32" i="658"/>
  <c r="E27" i="658"/>
  <c r="E75" i="658"/>
  <c r="E33" i="658"/>
  <c r="E76" i="658"/>
  <c r="E68" i="658"/>
  <c r="E122" i="658"/>
  <c r="E63" i="658"/>
  <c r="E29" i="658"/>
  <c r="E77" i="658"/>
  <c r="E69" i="658"/>
  <c r="E64" i="658"/>
  <c r="E30" i="658"/>
  <c r="E78" i="658"/>
  <c r="E84" i="658"/>
  <c r="E85" i="658" s="1"/>
  <c r="E93" i="658" s="1"/>
  <c r="E65" i="658"/>
  <c r="E38" i="658"/>
  <c r="E30" i="618"/>
  <c r="E84" i="618"/>
  <c r="E85" i="618" s="1"/>
  <c r="E93" i="618" s="1"/>
  <c r="E64" i="618"/>
  <c r="E66" i="618"/>
  <c r="E69" i="618"/>
  <c r="E26" i="618"/>
  <c r="E75" i="618"/>
  <c r="E32" i="618"/>
  <c r="E76" i="618"/>
  <c r="E68" i="618"/>
  <c r="E33" i="618"/>
  <c r="E28" i="618"/>
  <c r="E27" i="618"/>
  <c r="E65" i="618"/>
  <c r="E122" i="618"/>
  <c r="E63" i="618"/>
  <c r="E29" i="618"/>
  <c r="E77" i="618"/>
  <c r="E78" i="618"/>
  <c r="E31" i="618"/>
  <c r="E38" i="618"/>
  <c r="E32" i="644"/>
  <c r="E27" i="644"/>
  <c r="E69" i="644"/>
  <c r="E78" i="644"/>
  <c r="E33" i="644"/>
  <c r="E28" i="644"/>
  <c r="E77" i="644"/>
  <c r="E122" i="644"/>
  <c r="E66" i="644"/>
  <c r="E63" i="644"/>
  <c r="E68" i="644"/>
  <c r="E30" i="644"/>
  <c r="E76" i="644"/>
  <c r="E65" i="644"/>
  <c r="E75" i="644"/>
  <c r="E31" i="644"/>
  <c r="E84" i="644"/>
  <c r="E85" i="644" s="1"/>
  <c r="E93" i="644" s="1"/>
  <c r="E26" i="644"/>
  <c r="E29" i="644"/>
  <c r="E64" i="644"/>
  <c r="E38" i="644"/>
  <c r="E8" i="603"/>
  <c r="E8" i="604"/>
  <c r="D16" i="604" s="1"/>
  <c r="E16" i="604" s="1"/>
  <c r="E21" i="604" s="1"/>
  <c r="E8" i="625"/>
  <c r="E8" i="626"/>
  <c r="D16" i="626" s="1"/>
  <c r="E16" i="626" s="1"/>
  <c r="E21" i="626" s="1"/>
  <c r="E8" i="571"/>
  <c r="E8" i="572"/>
  <c r="D16" i="572" s="1"/>
  <c r="E16" i="572" s="1"/>
  <c r="E21" i="572" s="1"/>
  <c r="E8" i="631"/>
  <c r="E8" i="632"/>
  <c r="D16" i="632" s="1"/>
  <c r="E16" i="632" s="1"/>
  <c r="E21" i="632" s="1"/>
  <c r="E8" i="589"/>
  <c r="E8" i="590"/>
  <c r="D16" i="590" s="1"/>
  <c r="E16" i="590" s="1"/>
  <c r="E21" i="590" s="1"/>
  <c r="E8" i="629"/>
  <c r="E8" i="630"/>
  <c r="D16" i="630" s="1"/>
  <c r="E16" i="630" s="1"/>
  <c r="E21" i="630" s="1"/>
  <c r="E8" i="587"/>
  <c r="E8" i="588"/>
  <c r="D16" i="588" s="1"/>
  <c r="E16" i="588" s="1"/>
  <c r="E21" i="588" s="1"/>
  <c r="E8" i="669"/>
  <c r="E8" i="670"/>
  <c r="D16" i="670" s="1"/>
  <c r="E16" i="670" s="1"/>
  <c r="E21" i="670" s="1"/>
  <c r="E8" i="627"/>
  <c r="E8" i="628"/>
  <c r="D16" i="628" s="1"/>
  <c r="E16" i="628" s="1"/>
  <c r="E21" i="628" s="1"/>
  <c r="E8" i="585"/>
  <c r="E8" i="586"/>
  <c r="D16" i="586" s="1"/>
  <c r="E16" i="586" s="1"/>
  <c r="E21" i="586" s="1"/>
  <c r="E8" i="605"/>
  <c r="E8" i="606"/>
  <c r="D16" i="606" s="1"/>
  <c r="E16" i="606" s="1"/>
  <c r="E21" i="606" s="1"/>
  <c r="E8" i="581"/>
  <c r="E8" i="582"/>
  <c r="D16" i="582" s="1"/>
  <c r="E16" i="582" s="1"/>
  <c r="E21" i="582" s="1"/>
  <c r="E8" i="621"/>
  <c r="E8" i="622"/>
  <c r="D16" i="622" s="1"/>
  <c r="E16" i="622" s="1"/>
  <c r="E21" i="622" s="1"/>
  <c r="E8" i="577"/>
  <c r="E8" i="578"/>
  <c r="D16" i="578" s="1"/>
  <c r="E16" i="578" s="1"/>
  <c r="E21" i="578" s="1"/>
  <c r="E8" i="693"/>
  <c r="E8" i="694"/>
  <c r="D16" i="694" s="1"/>
  <c r="E16" i="694" s="1"/>
  <c r="E21" i="694" s="1"/>
  <c r="E8" i="619"/>
  <c r="E8" i="620"/>
  <c r="D16" i="620" s="1"/>
  <c r="E16" i="620" s="1"/>
  <c r="E21" i="620" s="1"/>
  <c r="E8" i="573"/>
  <c r="E8" i="574"/>
  <c r="D16" i="574" s="1"/>
  <c r="E16" i="574" s="1"/>
  <c r="E21" i="574" s="1"/>
  <c r="E28" i="646"/>
  <c r="E75" i="646"/>
  <c r="E76" i="646"/>
  <c r="E122" i="646"/>
  <c r="E65" i="646"/>
  <c r="E33" i="646"/>
  <c r="E78" i="646"/>
  <c r="E66" i="646"/>
  <c r="E30" i="646"/>
  <c r="E64" i="646"/>
  <c r="E84" i="646"/>
  <c r="E85" i="646" s="1"/>
  <c r="E93" i="646" s="1"/>
  <c r="E31" i="646"/>
  <c r="E26" i="646"/>
  <c r="E29" i="646"/>
  <c r="E32" i="646"/>
  <c r="E63" i="646"/>
  <c r="E27" i="646"/>
  <c r="E69" i="646"/>
  <c r="E68" i="646"/>
  <c r="E77" i="646"/>
  <c r="E38" i="646"/>
  <c r="E29" i="668"/>
  <c r="E27" i="668"/>
  <c r="E28" i="668"/>
  <c r="E84" i="668"/>
  <c r="E85" i="668" s="1"/>
  <c r="E93" i="668" s="1"/>
  <c r="E76" i="668"/>
  <c r="E26" i="668"/>
  <c r="E75" i="668"/>
  <c r="E65" i="668"/>
  <c r="E78" i="668"/>
  <c r="E122" i="668"/>
  <c r="E64" i="668"/>
  <c r="E68" i="668"/>
  <c r="E69" i="668"/>
  <c r="E31" i="668"/>
  <c r="E30" i="668"/>
  <c r="E63" i="668"/>
  <c r="E33" i="668"/>
  <c r="E77" i="668"/>
  <c r="E32" i="668"/>
  <c r="E66" i="668"/>
  <c r="E38" i="668"/>
  <c r="E33" i="666"/>
  <c r="E76" i="666"/>
  <c r="E122" i="666"/>
  <c r="E63" i="666"/>
  <c r="E32" i="666"/>
  <c r="E66" i="666"/>
  <c r="E75" i="666"/>
  <c r="E28" i="666"/>
  <c r="E68" i="666"/>
  <c r="E64" i="666"/>
  <c r="E27" i="666"/>
  <c r="E31" i="666"/>
  <c r="E65" i="666"/>
  <c r="E77" i="666"/>
  <c r="E29" i="666"/>
  <c r="E78" i="666"/>
  <c r="E26" i="666"/>
  <c r="E30" i="666"/>
  <c r="E84" i="666"/>
  <c r="E85" i="666" s="1"/>
  <c r="E93" i="666" s="1"/>
  <c r="E69" i="666"/>
  <c r="E38" i="666"/>
  <c r="E31" i="596"/>
  <c r="E68" i="596"/>
  <c r="E75" i="596"/>
  <c r="E33" i="596"/>
  <c r="E28" i="596"/>
  <c r="E84" i="596"/>
  <c r="E85" i="596" s="1"/>
  <c r="E93" i="596" s="1"/>
  <c r="E27" i="596"/>
  <c r="E122" i="596"/>
  <c r="E29" i="596"/>
  <c r="E76" i="596"/>
  <c r="E78" i="596"/>
  <c r="E69" i="596"/>
  <c r="E77" i="596"/>
  <c r="E30" i="596"/>
  <c r="E64" i="596"/>
  <c r="E65" i="596"/>
  <c r="E63" i="596"/>
  <c r="E26" i="596"/>
  <c r="E66" i="596"/>
  <c r="E32" i="596"/>
  <c r="E38" i="596"/>
  <c r="E8" i="583"/>
  <c r="E8" i="584"/>
  <c r="D16" i="584" s="1"/>
  <c r="E16" i="584" s="1"/>
  <c r="E21" i="584" s="1"/>
  <c r="E8" i="613"/>
  <c r="E8" i="614"/>
  <c r="D16" i="614" s="1"/>
  <c r="E16" i="614" s="1"/>
  <c r="E21" i="614" s="1"/>
  <c r="E8" i="623"/>
  <c r="E8" i="624"/>
  <c r="D16" i="624" s="1"/>
  <c r="E16" i="624" s="1"/>
  <c r="E21" i="624" s="1"/>
  <c r="E8" i="591"/>
  <c r="E8" i="592"/>
  <c r="D16" i="592" s="1"/>
  <c r="E16" i="592" s="1"/>
  <c r="E21" i="592" s="1"/>
  <c r="E8" i="536"/>
  <c r="E8" i="537"/>
  <c r="D16" i="537" s="1"/>
  <c r="E16" i="537" s="1"/>
  <c r="E21" i="537" s="1"/>
  <c r="E8" i="611"/>
  <c r="E8" i="612"/>
  <c r="D16" i="612" s="1"/>
  <c r="E16" i="612" s="1"/>
  <c r="E21" i="612" s="1"/>
  <c r="E8" i="545"/>
  <c r="E8" i="546"/>
  <c r="D16" i="546" s="1"/>
  <c r="E16" i="546" s="1"/>
  <c r="E21" i="546" s="1"/>
  <c r="E8" i="609"/>
  <c r="E8" i="610"/>
  <c r="D16" i="610" s="1"/>
  <c r="E16" i="610" s="1"/>
  <c r="E21" i="610" s="1"/>
  <c r="E8" i="663"/>
  <c r="E8" i="664"/>
  <c r="D16" i="664" s="1"/>
  <c r="E16" i="664" s="1"/>
  <c r="E21" i="664" s="1"/>
  <c r="E8" i="553"/>
  <c r="E8" i="554"/>
  <c r="D16" i="554" s="1"/>
  <c r="E16" i="554" s="1"/>
  <c r="E21" i="554" s="1"/>
  <c r="E8" i="607"/>
  <c r="E8" i="608"/>
  <c r="D16" i="608" s="1"/>
  <c r="E16" i="608" s="1"/>
  <c r="E21" i="608" s="1"/>
  <c r="E8" i="549"/>
  <c r="E8" i="550"/>
  <c r="D16" i="550" s="1"/>
  <c r="E16" i="550" s="1"/>
  <c r="E21" i="550" s="1"/>
  <c r="O59" i="19"/>
  <c r="N59" i="19"/>
  <c r="O37" i="19"/>
  <c r="N37" i="19"/>
  <c r="O47" i="19"/>
  <c r="N47" i="19"/>
  <c r="O36" i="19"/>
  <c r="N36" i="19"/>
  <c r="O56" i="19"/>
  <c r="N56" i="19"/>
  <c r="O35" i="19"/>
  <c r="N35" i="19"/>
  <c r="O21" i="19"/>
  <c r="N21" i="19"/>
  <c r="O62" i="19"/>
  <c r="N62" i="19"/>
  <c r="O38" i="19"/>
  <c r="N38" i="19"/>
  <c r="O20" i="19"/>
  <c r="N20" i="19"/>
  <c r="O58" i="19"/>
  <c r="N58" i="19"/>
  <c r="O57" i="19"/>
  <c r="N57" i="19"/>
  <c r="O51" i="19"/>
  <c r="N51" i="19"/>
  <c r="O31" i="19"/>
  <c r="N31" i="19"/>
  <c r="O39" i="19"/>
  <c r="N39" i="19"/>
  <c r="O91" i="19"/>
  <c r="N91" i="19"/>
  <c r="O54" i="19"/>
  <c r="N54" i="19"/>
  <c r="O55" i="19"/>
  <c r="N55" i="19"/>
  <c r="O43" i="19"/>
  <c r="N43" i="19"/>
  <c r="O33" i="19"/>
  <c r="N33" i="19"/>
  <c r="O48" i="19"/>
  <c r="N48" i="19"/>
  <c r="O24" i="19"/>
  <c r="N24" i="19"/>
  <c r="O12" i="19"/>
  <c r="N12" i="19"/>
  <c r="O46" i="19"/>
  <c r="N46" i="19"/>
  <c r="O41" i="19"/>
  <c r="N41" i="19"/>
  <c r="O28" i="19"/>
  <c r="N28" i="19"/>
  <c r="O40" i="19"/>
  <c r="N40" i="19"/>
  <c r="O30" i="19"/>
  <c r="N30" i="19"/>
  <c r="O60" i="19"/>
  <c r="N60" i="19"/>
  <c r="O50" i="19"/>
  <c r="N50" i="19"/>
  <c r="O16" i="19"/>
  <c r="N16" i="19"/>
  <c r="O17" i="19"/>
  <c r="N17" i="19"/>
  <c r="O49" i="19"/>
  <c r="N49" i="19"/>
  <c r="O77" i="19"/>
  <c r="N77" i="19"/>
  <c r="O80" i="19"/>
  <c r="N80" i="19"/>
  <c r="O18" i="19"/>
  <c r="N18" i="19"/>
  <c r="O6" i="19"/>
  <c r="N6" i="19"/>
  <c r="CE42" i="21"/>
  <c r="CD42" i="21"/>
  <c r="CE79" i="21"/>
  <c r="CD79" i="21"/>
  <c r="CE82" i="21"/>
  <c r="CD82" i="21"/>
  <c r="CE20" i="21"/>
  <c r="CD20" i="21"/>
  <c r="CE52" i="21"/>
  <c r="CD52" i="21"/>
  <c r="CE18" i="21"/>
  <c r="CD18" i="21"/>
  <c r="CE59" i="21"/>
  <c r="CD59" i="21"/>
  <c r="CE14" i="21"/>
  <c r="CD14" i="21"/>
  <c r="CE41" i="21"/>
  <c r="CD41" i="21"/>
  <c r="CE93" i="21"/>
  <c r="CD93" i="21"/>
  <c r="CE64" i="21"/>
  <c r="CD64" i="21"/>
  <c r="CE43" i="21"/>
  <c r="CD43" i="21"/>
  <c r="CE61" i="21"/>
  <c r="CD61" i="21"/>
  <c r="CE40" i="21"/>
  <c r="CD40" i="21"/>
  <c r="CE22" i="21"/>
  <c r="CD22" i="21"/>
  <c r="CE60" i="21"/>
  <c r="CD60" i="21"/>
  <c r="CE39" i="21"/>
  <c r="CD39" i="21"/>
  <c r="CE49" i="21"/>
  <c r="CD49" i="21"/>
  <c r="CE38" i="21"/>
  <c r="CD38" i="21"/>
  <c r="CE58" i="21"/>
  <c r="CD58" i="21"/>
  <c r="CE37" i="21"/>
  <c r="CD37" i="21"/>
  <c r="CE19" i="21"/>
  <c r="CD19" i="21"/>
  <c r="CE51" i="21"/>
  <c r="CD51" i="21"/>
  <c r="CE26" i="21"/>
  <c r="CD26" i="21"/>
  <c r="CE23" i="21"/>
  <c r="CD23" i="21"/>
  <c r="CE32" i="21"/>
  <c r="CD32" i="21"/>
  <c r="CE62" i="21"/>
  <c r="CD62" i="21"/>
  <c r="CE53" i="21"/>
  <c r="CD53" i="21"/>
  <c r="CD8" i="21"/>
  <c r="CE8" i="21"/>
  <c r="CE33" i="21"/>
  <c r="CD33" i="21"/>
  <c r="CE48" i="21"/>
  <c r="CD48" i="21"/>
  <c r="CE56" i="21"/>
  <c r="CD56" i="21"/>
  <c r="CE57" i="21"/>
  <c r="CD57" i="21"/>
  <c r="CE45" i="21"/>
  <c r="CD45" i="21"/>
  <c r="CE35" i="21"/>
  <c r="CD35" i="21"/>
  <c r="CE30" i="21"/>
  <c r="CD30" i="21"/>
  <c r="CE50" i="21"/>
  <c r="CD50" i="21"/>
  <c r="AH42" i="21"/>
  <c r="AH32" i="21"/>
  <c r="AH8" i="21"/>
  <c r="AH41" i="21"/>
  <c r="AH45" i="21"/>
  <c r="AH50" i="21"/>
  <c r="AH56" i="21"/>
  <c r="AH59" i="21"/>
  <c r="AH33" i="21"/>
  <c r="AH62" i="21"/>
  <c r="AH52" i="21"/>
  <c r="AH93" i="21"/>
  <c r="AH64" i="21"/>
  <c r="AH43" i="21"/>
  <c r="AH51" i="21"/>
  <c r="AH30" i="21"/>
  <c r="AH53" i="21"/>
  <c r="AH57" i="21"/>
  <c r="AH35" i="21"/>
  <c r="AH79" i="21"/>
  <c r="AH26" i="21"/>
  <c r="AH23" i="21"/>
  <c r="AH58" i="21"/>
  <c r="AH37" i="21"/>
  <c r="AH49" i="21"/>
  <c r="AH38" i="21"/>
  <c r="AH14" i="21"/>
  <c r="AH48" i="21"/>
  <c r="AH61" i="21"/>
  <c r="AH40" i="21"/>
  <c r="AH82" i="21"/>
  <c r="AH22" i="21"/>
  <c r="AH60" i="21"/>
  <c r="AH39" i="21"/>
  <c r="AH20" i="21"/>
  <c r="CC42" i="21"/>
  <c r="CC32" i="21"/>
  <c r="CC33" i="21"/>
  <c r="M56" i="19"/>
  <c r="M35" i="19"/>
  <c r="CC64" i="21"/>
  <c r="M55" i="19"/>
  <c r="M33" i="19"/>
  <c r="M24" i="19"/>
  <c r="CC50" i="21"/>
  <c r="CC23" i="21"/>
  <c r="M40" i="19"/>
  <c r="M30" i="19"/>
  <c r="M51" i="19"/>
  <c r="M6" i="19"/>
  <c r="M31" i="19"/>
  <c r="CC62" i="21"/>
  <c r="CC52" i="21"/>
  <c r="M39" i="19"/>
  <c r="M91" i="19"/>
  <c r="M62" i="19"/>
  <c r="M41" i="19"/>
  <c r="CC19" i="21"/>
  <c r="CC61" i="21"/>
  <c r="M49" i="19"/>
  <c r="CC40" i="21"/>
  <c r="M28" i="19"/>
  <c r="CC82" i="21"/>
  <c r="CC22" i="21"/>
  <c r="M48" i="19"/>
  <c r="M21" i="19"/>
  <c r="CC53" i="21"/>
  <c r="CC8" i="21"/>
  <c r="CC48" i="21"/>
  <c r="M16" i="19"/>
  <c r="CC43" i="21"/>
  <c r="M17" i="19"/>
  <c r="M43" i="19"/>
  <c r="M77" i="19"/>
  <c r="M57" i="19"/>
  <c r="CC49" i="21"/>
  <c r="CC38" i="21"/>
  <c r="CC14" i="21"/>
  <c r="M60" i="19"/>
  <c r="M50" i="19"/>
  <c r="CC41" i="21"/>
  <c r="CC93" i="21"/>
  <c r="CC56" i="21"/>
  <c r="M59" i="19"/>
  <c r="CC51" i="21"/>
  <c r="M38" i="19"/>
  <c r="CC30" i="21"/>
  <c r="M80" i="19"/>
  <c r="M20" i="19"/>
  <c r="CC60" i="21"/>
  <c r="CC39" i="21"/>
  <c r="CC20" i="21"/>
  <c r="CC59" i="21"/>
  <c r="M47" i="19"/>
  <c r="M36" i="19"/>
  <c r="M12" i="19"/>
  <c r="CC58" i="21"/>
  <c r="M46" i="19"/>
  <c r="CC37" i="21"/>
  <c r="CC18" i="21"/>
  <c r="M54" i="19"/>
  <c r="CC57" i="21"/>
  <c r="CC45" i="21"/>
  <c r="CC35" i="21"/>
  <c r="CC79" i="21"/>
  <c r="CC26" i="21"/>
  <c r="M58" i="19"/>
  <c r="M37" i="19"/>
  <c r="M18" i="19"/>
  <c r="J27" i="19"/>
  <c r="E34" i="644" l="1"/>
  <c r="E56" i="644" s="1"/>
  <c r="E34" i="596"/>
  <c r="E56" i="596" s="1"/>
  <c r="E34" i="646"/>
  <c r="E56" i="646" s="1"/>
  <c r="E69" i="594"/>
  <c r="E30" i="594"/>
  <c r="E68" i="594"/>
  <c r="E64" i="594"/>
  <c r="E63" i="594"/>
  <c r="E31" i="594"/>
  <c r="E26" i="594"/>
  <c r="E66" i="594"/>
  <c r="E77" i="594"/>
  <c r="E76" i="594"/>
  <c r="E28" i="594"/>
  <c r="E27" i="594"/>
  <c r="E75" i="594"/>
  <c r="E33" i="594"/>
  <c r="E65" i="594"/>
  <c r="E78" i="594"/>
  <c r="E122" i="594"/>
  <c r="E29" i="594"/>
  <c r="E84" i="594"/>
  <c r="E85" i="594" s="1"/>
  <c r="E93" i="594" s="1"/>
  <c r="E32" i="594"/>
  <c r="E38" i="594"/>
  <c r="E122" i="568"/>
  <c r="E29" i="568"/>
  <c r="E68" i="568"/>
  <c r="E76" i="568"/>
  <c r="E27" i="568"/>
  <c r="E30" i="568"/>
  <c r="E75" i="568"/>
  <c r="E66" i="568"/>
  <c r="E63" i="568"/>
  <c r="E26" i="568"/>
  <c r="E84" i="568"/>
  <c r="E85" i="568" s="1"/>
  <c r="E93" i="568" s="1"/>
  <c r="E65" i="568"/>
  <c r="E32" i="568"/>
  <c r="E78" i="568"/>
  <c r="E77" i="568"/>
  <c r="E31" i="568"/>
  <c r="E33" i="568"/>
  <c r="E28" i="568"/>
  <c r="E64" i="568"/>
  <c r="E69" i="568"/>
  <c r="E38" i="568"/>
  <c r="E29" i="548"/>
  <c r="E69" i="548"/>
  <c r="E68" i="548"/>
  <c r="E26" i="548"/>
  <c r="E65" i="548"/>
  <c r="E76" i="548"/>
  <c r="E31" i="548"/>
  <c r="E64" i="548"/>
  <c r="E30" i="548"/>
  <c r="E75" i="548"/>
  <c r="E77" i="548"/>
  <c r="E32" i="548"/>
  <c r="E66" i="548"/>
  <c r="E27" i="548"/>
  <c r="E84" i="548"/>
  <c r="E85" i="548" s="1"/>
  <c r="E93" i="548" s="1"/>
  <c r="E63" i="548"/>
  <c r="E33" i="548"/>
  <c r="E28" i="548"/>
  <c r="E122" i="548"/>
  <c r="E78" i="548"/>
  <c r="E38" i="548"/>
  <c r="E75" i="550"/>
  <c r="E69" i="550"/>
  <c r="E33" i="550"/>
  <c r="E28" i="550"/>
  <c r="E122" i="550"/>
  <c r="E64" i="550"/>
  <c r="E29" i="550"/>
  <c r="E78" i="550"/>
  <c r="E66" i="550"/>
  <c r="E27" i="550"/>
  <c r="E30" i="550"/>
  <c r="E84" i="550"/>
  <c r="E85" i="550" s="1"/>
  <c r="E93" i="550" s="1"/>
  <c r="E63" i="550"/>
  <c r="E77" i="550"/>
  <c r="E76" i="550"/>
  <c r="E26" i="550"/>
  <c r="E65" i="550"/>
  <c r="E68" i="550"/>
  <c r="E32" i="550"/>
  <c r="E31" i="550"/>
  <c r="E38" i="550"/>
  <c r="E66" i="554"/>
  <c r="E33" i="554"/>
  <c r="E28" i="554"/>
  <c r="E75" i="554"/>
  <c r="E68" i="554"/>
  <c r="E122" i="554"/>
  <c r="E29" i="554"/>
  <c r="E76" i="554"/>
  <c r="E69" i="554"/>
  <c r="E84" i="554"/>
  <c r="E85" i="554" s="1"/>
  <c r="E93" i="554" s="1"/>
  <c r="E30" i="554"/>
  <c r="E77" i="554"/>
  <c r="E78" i="554"/>
  <c r="E63" i="554"/>
  <c r="E31" i="554"/>
  <c r="E26" i="554"/>
  <c r="E64" i="554"/>
  <c r="E65" i="554"/>
  <c r="E32" i="554"/>
  <c r="E27" i="554"/>
  <c r="E38" i="554"/>
  <c r="E26" i="610"/>
  <c r="E63" i="610"/>
  <c r="E69" i="610"/>
  <c r="E32" i="610"/>
  <c r="E27" i="610"/>
  <c r="E65" i="610"/>
  <c r="E76" i="610"/>
  <c r="E33" i="610"/>
  <c r="E28" i="610"/>
  <c r="E66" i="610"/>
  <c r="E77" i="610"/>
  <c r="E122" i="610"/>
  <c r="E29" i="610"/>
  <c r="E68" i="610"/>
  <c r="E78" i="610"/>
  <c r="E84" i="610"/>
  <c r="E85" i="610" s="1"/>
  <c r="E93" i="610" s="1"/>
  <c r="E64" i="610"/>
  <c r="E30" i="610"/>
  <c r="E75" i="610"/>
  <c r="E31" i="610"/>
  <c r="E38" i="610"/>
  <c r="E30" i="612"/>
  <c r="E65" i="612"/>
  <c r="E31" i="612"/>
  <c r="E66" i="612"/>
  <c r="E26" i="612"/>
  <c r="E77" i="612"/>
  <c r="E84" i="612"/>
  <c r="E85" i="612" s="1"/>
  <c r="E93" i="612" s="1"/>
  <c r="E76" i="612"/>
  <c r="E27" i="612"/>
  <c r="E78" i="612"/>
  <c r="E33" i="612"/>
  <c r="E68" i="612"/>
  <c r="E32" i="612"/>
  <c r="E122" i="612"/>
  <c r="E69" i="612"/>
  <c r="E29" i="612"/>
  <c r="E64" i="612"/>
  <c r="E28" i="612"/>
  <c r="E63" i="612"/>
  <c r="E75" i="612"/>
  <c r="E38" i="612"/>
  <c r="E29" i="592"/>
  <c r="E76" i="592"/>
  <c r="E63" i="592"/>
  <c r="E122" i="592"/>
  <c r="E77" i="592"/>
  <c r="E64" i="592"/>
  <c r="E65" i="592"/>
  <c r="E31" i="592"/>
  <c r="E68" i="592"/>
  <c r="E66" i="592"/>
  <c r="E32" i="592"/>
  <c r="E27" i="592"/>
  <c r="E75" i="592"/>
  <c r="E30" i="592"/>
  <c r="E33" i="592"/>
  <c r="E84" i="592"/>
  <c r="E85" i="592" s="1"/>
  <c r="E93" i="592" s="1"/>
  <c r="E28" i="592"/>
  <c r="E69" i="592"/>
  <c r="E78" i="592"/>
  <c r="E26" i="592"/>
  <c r="E38" i="592"/>
  <c r="E63" i="614"/>
  <c r="E122" i="614"/>
  <c r="E69" i="614"/>
  <c r="E68" i="614"/>
  <c r="E66" i="614"/>
  <c r="E76" i="614"/>
  <c r="E32" i="614"/>
  <c r="E31" i="614"/>
  <c r="E30" i="614"/>
  <c r="E29" i="614"/>
  <c r="E28" i="614"/>
  <c r="E27" i="614"/>
  <c r="E65" i="614"/>
  <c r="E33" i="614"/>
  <c r="E84" i="614"/>
  <c r="E85" i="614" s="1"/>
  <c r="E93" i="614" s="1"/>
  <c r="E77" i="614"/>
  <c r="E75" i="614"/>
  <c r="E26" i="614"/>
  <c r="E34" i="614" s="1"/>
  <c r="E56" i="614" s="1"/>
  <c r="E78" i="614"/>
  <c r="E64" i="614"/>
  <c r="E38" i="614"/>
  <c r="E34" i="668"/>
  <c r="E56" i="668" s="1"/>
  <c r="E31" i="574"/>
  <c r="E26" i="574"/>
  <c r="E84" i="574"/>
  <c r="E85" i="574" s="1"/>
  <c r="E93" i="574" s="1"/>
  <c r="E75" i="574"/>
  <c r="E28" i="574"/>
  <c r="E63" i="574"/>
  <c r="E27" i="574"/>
  <c r="E77" i="574"/>
  <c r="E33" i="574"/>
  <c r="E65" i="574"/>
  <c r="E64" i="574"/>
  <c r="E78" i="574"/>
  <c r="E122" i="574"/>
  <c r="E66" i="574"/>
  <c r="E29" i="574"/>
  <c r="E76" i="574"/>
  <c r="E69" i="574"/>
  <c r="E68" i="574"/>
  <c r="E30" i="574"/>
  <c r="E32" i="574"/>
  <c r="E38" i="574"/>
  <c r="E26" i="694"/>
  <c r="E68" i="694"/>
  <c r="E76" i="694"/>
  <c r="E32" i="694"/>
  <c r="E27" i="694"/>
  <c r="E75" i="694"/>
  <c r="E78" i="694"/>
  <c r="E33" i="694"/>
  <c r="E63" i="694"/>
  <c r="E28" i="694"/>
  <c r="E77" i="694"/>
  <c r="E122" i="694"/>
  <c r="E66" i="694"/>
  <c r="E29" i="694"/>
  <c r="E64" i="694"/>
  <c r="E30" i="694"/>
  <c r="E65" i="694"/>
  <c r="E69" i="694"/>
  <c r="E31" i="694"/>
  <c r="E84" i="694"/>
  <c r="E85" i="694" s="1"/>
  <c r="E93" i="694" s="1"/>
  <c r="E38" i="694"/>
  <c r="E26" i="622"/>
  <c r="E76" i="622"/>
  <c r="E68" i="622"/>
  <c r="E32" i="622"/>
  <c r="E78" i="622"/>
  <c r="E69" i="622"/>
  <c r="E33" i="622"/>
  <c r="E28" i="622"/>
  <c r="E64" i="622"/>
  <c r="E27" i="622"/>
  <c r="E122" i="622"/>
  <c r="E63" i="622"/>
  <c r="E29" i="622"/>
  <c r="E84" i="622"/>
  <c r="E85" i="622" s="1"/>
  <c r="E93" i="622" s="1"/>
  <c r="E77" i="622"/>
  <c r="E65" i="622"/>
  <c r="E30" i="622"/>
  <c r="E66" i="622"/>
  <c r="E31" i="622"/>
  <c r="E75" i="622"/>
  <c r="E38" i="622"/>
  <c r="E32" i="606"/>
  <c r="E75" i="606"/>
  <c r="E27" i="606"/>
  <c r="E69" i="606"/>
  <c r="E26" i="606"/>
  <c r="E33" i="606"/>
  <c r="E76" i="606"/>
  <c r="E28" i="606"/>
  <c r="E66" i="606"/>
  <c r="E65" i="606"/>
  <c r="E77" i="606"/>
  <c r="E29" i="606"/>
  <c r="E84" i="606"/>
  <c r="E85" i="606" s="1"/>
  <c r="E93" i="606" s="1"/>
  <c r="E122" i="606"/>
  <c r="E68" i="606"/>
  <c r="E63" i="606"/>
  <c r="E31" i="606"/>
  <c r="E78" i="606"/>
  <c r="E30" i="606"/>
  <c r="E64" i="606"/>
  <c r="E38" i="606"/>
  <c r="E63" i="628"/>
  <c r="E30" i="628"/>
  <c r="E69" i="628"/>
  <c r="E31" i="628"/>
  <c r="E84" i="628"/>
  <c r="E85" i="628" s="1"/>
  <c r="E93" i="628" s="1"/>
  <c r="E26" i="628"/>
  <c r="E68" i="628"/>
  <c r="E75" i="628"/>
  <c r="E28" i="628"/>
  <c r="E65" i="628"/>
  <c r="E27" i="628"/>
  <c r="E76" i="628"/>
  <c r="E77" i="628"/>
  <c r="E33" i="628"/>
  <c r="E64" i="628"/>
  <c r="E78" i="628"/>
  <c r="E122" i="628"/>
  <c r="E66" i="628"/>
  <c r="E29" i="628"/>
  <c r="E32" i="628"/>
  <c r="E38" i="628"/>
  <c r="E33" i="588"/>
  <c r="E68" i="588"/>
  <c r="E28" i="588"/>
  <c r="E63" i="588"/>
  <c r="E30" i="588"/>
  <c r="E29" i="588"/>
  <c r="E64" i="588"/>
  <c r="E75" i="588"/>
  <c r="E65" i="588"/>
  <c r="E78" i="588"/>
  <c r="E84" i="588"/>
  <c r="E85" i="588" s="1"/>
  <c r="E93" i="588" s="1"/>
  <c r="E76" i="588"/>
  <c r="E31" i="588"/>
  <c r="E66" i="588"/>
  <c r="E122" i="588"/>
  <c r="E69" i="588"/>
  <c r="E77" i="588"/>
  <c r="E32" i="588"/>
  <c r="E27" i="588"/>
  <c r="E26" i="588"/>
  <c r="E38" i="588"/>
  <c r="E33" i="590"/>
  <c r="E64" i="590"/>
  <c r="E32" i="590"/>
  <c r="E77" i="590"/>
  <c r="E122" i="590"/>
  <c r="E65" i="590"/>
  <c r="E29" i="590"/>
  <c r="E75" i="590"/>
  <c r="E28" i="590"/>
  <c r="E66" i="590"/>
  <c r="E30" i="590"/>
  <c r="E78" i="590"/>
  <c r="E31" i="590"/>
  <c r="E26" i="590"/>
  <c r="E69" i="590"/>
  <c r="E84" i="590"/>
  <c r="E85" i="590" s="1"/>
  <c r="E93" i="590" s="1"/>
  <c r="E68" i="590"/>
  <c r="E27" i="590"/>
  <c r="E63" i="590"/>
  <c r="E76" i="590"/>
  <c r="E38" i="590"/>
  <c r="E77" i="572"/>
  <c r="E122" i="572"/>
  <c r="E29" i="572"/>
  <c r="E69" i="572"/>
  <c r="E78" i="572"/>
  <c r="E65" i="572"/>
  <c r="E30" i="572"/>
  <c r="E63" i="572"/>
  <c r="E68" i="572"/>
  <c r="E31" i="572"/>
  <c r="E84" i="572"/>
  <c r="E85" i="572" s="1"/>
  <c r="E93" i="572" s="1"/>
  <c r="E26" i="572"/>
  <c r="E64" i="572"/>
  <c r="E75" i="572"/>
  <c r="E32" i="572"/>
  <c r="E27" i="572"/>
  <c r="E66" i="572"/>
  <c r="E76" i="572"/>
  <c r="E33" i="572"/>
  <c r="E28" i="572"/>
  <c r="E38" i="572"/>
  <c r="E32" i="604"/>
  <c r="E84" i="604"/>
  <c r="E85" i="604" s="1"/>
  <c r="E93" i="604" s="1"/>
  <c r="E27" i="604"/>
  <c r="E69" i="604"/>
  <c r="E28" i="604"/>
  <c r="E68" i="604"/>
  <c r="E76" i="604"/>
  <c r="E122" i="604"/>
  <c r="E65" i="604"/>
  <c r="E75" i="604"/>
  <c r="E78" i="604"/>
  <c r="E30" i="604"/>
  <c r="E29" i="604"/>
  <c r="E66" i="604"/>
  <c r="E63" i="604"/>
  <c r="E64" i="604"/>
  <c r="E31" i="604"/>
  <c r="E26" i="604"/>
  <c r="E77" i="604"/>
  <c r="E33" i="604"/>
  <c r="E38" i="604"/>
  <c r="E34" i="666"/>
  <c r="E56" i="666" s="1"/>
  <c r="E34" i="618"/>
  <c r="E56" i="618" s="1"/>
  <c r="E64" i="556"/>
  <c r="E63" i="556"/>
  <c r="E31" i="556"/>
  <c r="E76" i="556"/>
  <c r="E122" i="556"/>
  <c r="E68" i="556"/>
  <c r="E66" i="556"/>
  <c r="E32" i="556"/>
  <c r="E78" i="556"/>
  <c r="E27" i="556"/>
  <c r="E84" i="556"/>
  <c r="E85" i="556" s="1"/>
  <c r="E93" i="556" s="1"/>
  <c r="E33" i="556"/>
  <c r="E28" i="556"/>
  <c r="E65" i="556"/>
  <c r="E75" i="556"/>
  <c r="E30" i="556"/>
  <c r="E26" i="556"/>
  <c r="E29" i="556"/>
  <c r="E77" i="556"/>
  <c r="E69" i="556"/>
  <c r="E38" i="556"/>
  <c r="E64" i="636"/>
  <c r="E28" i="636"/>
  <c r="E33" i="636"/>
  <c r="E75" i="636"/>
  <c r="E78" i="636"/>
  <c r="E32" i="636"/>
  <c r="E68" i="636"/>
  <c r="E76" i="636"/>
  <c r="E26" i="636"/>
  <c r="E30" i="636"/>
  <c r="E31" i="636"/>
  <c r="E29" i="636"/>
  <c r="E84" i="636"/>
  <c r="E85" i="636" s="1"/>
  <c r="E93" i="636" s="1"/>
  <c r="E69" i="636"/>
  <c r="E63" i="636"/>
  <c r="E66" i="636"/>
  <c r="E122" i="636"/>
  <c r="E65" i="636"/>
  <c r="E27" i="636"/>
  <c r="E77" i="636"/>
  <c r="E38" i="636"/>
  <c r="E32" i="598"/>
  <c r="E78" i="598"/>
  <c r="E27" i="598"/>
  <c r="E29" i="598"/>
  <c r="E66" i="598"/>
  <c r="E28" i="598"/>
  <c r="E68" i="598"/>
  <c r="E122" i="598"/>
  <c r="E63" i="598"/>
  <c r="E75" i="598"/>
  <c r="E33" i="598"/>
  <c r="E69" i="598"/>
  <c r="E64" i="598"/>
  <c r="E30" i="598"/>
  <c r="E76" i="598"/>
  <c r="E65" i="598"/>
  <c r="E31" i="598"/>
  <c r="E77" i="598"/>
  <c r="E26" i="598"/>
  <c r="E84" i="598"/>
  <c r="E85" i="598" s="1"/>
  <c r="E93" i="598" s="1"/>
  <c r="E38" i="598"/>
  <c r="E77" i="526"/>
  <c r="E32" i="526"/>
  <c r="E84" i="526"/>
  <c r="E85" i="526" s="1"/>
  <c r="E93" i="526" s="1"/>
  <c r="E78" i="526"/>
  <c r="E33" i="526"/>
  <c r="E68" i="526"/>
  <c r="E28" i="526"/>
  <c r="E63" i="526"/>
  <c r="E75" i="526"/>
  <c r="E122" i="526"/>
  <c r="E69" i="526"/>
  <c r="E29" i="526"/>
  <c r="E64" i="526"/>
  <c r="E31" i="526"/>
  <c r="E66" i="526"/>
  <c r="E30" i="526"/>
  <c r="E65" i="526"/>
  <c r="E76" i="526"/>
  <c r="E27" i="526"/>
  <c r="E26" i="526"/>
  <c r="E38" i="526"/>
  <c r="E30" i="608"/>
  <c r="E63" i="608"/>
  <c r="E75" i="608"/>
  <c r="E32" i="608"/>
  <c r="E65" i="608"/>
  <c r="E27" i="608"/>
  <c r="E26" i="608"/>
  <c r="E33" i="608"/>
  <c r="E66" i="608"/>
  <c r="E28" i="608"/>
  <c r="E77" i="608"/>
  <c r="E84" i="608"/>
  <c r="E85" i="608" s="1"/>
  <c r="E93" i="608" s="1"/>
  <c r="E76" i="608"/>
  <c r="E29" i="608"/>
  <c r="E78" i="608"/>
  <c r="E68" i="608"/>
  <c r="E122" i="608"/>
  <c r="E69" i="608"/>
  <c r="E31" i="608"/>
  <c r="E64" i="608"/>
  <c r="E38" i="608"/>
  <c r="E66" i="664"/>
  <c r="E33" i="664"/>
  <c r="E68" i="664"/>
  <c r="E84" i="664"/>
  <c r="E85" i="664" s="1"/>
  <c r="E93" i="664" s="1"/>
  <c r="E122" i="664"/>
  <c r="E29" i="664"/>
  <c r="E75" i="664"/>
  <c r="E64" i="664"/>
  <c r="E63" i="664"/>
  <c r="E30" i="664"/>
  <c r="E76" i="664"/>
  <c r="E69" i="664"/>
  <c r="E32" i="664"/>
  <c r="E78" i="664"/>
  <c r="E31" i="664"/>
  <c r="E77" i="664"/>
  <c r="E26" i="664"/>
  <c r="E65" i="664"/>
  <c r="E28" i="664"/>
  <c r="E27" i="664"/>
  <c r="E38" i="664"/>
  <c r="E31" i="546"/>
  <c r="E26" i="546"/>
  <c r="E78" i="546"/>
  <c r="E32" i="546"/>
  <c r="E27" i="546"/>
  <c r="E63" i="546"/>
  <c r="E33" i="546"/>
  <c r="E69" i="546"/>
  <c r="E68" i="546"/>
  <c r="E84" i="546"/>
  <c r="E85" i="546" s="1"/>
  <c r="E93" i="546" s="1"/>
  <c r="E122" i="546"/>
  <c r="E75" i="546"/>
  <c r="E29" i="546"/>
  <c r="E65" i="546"/>
  <c r="E28" i="546"/>
  <c r="E77" i="546"/>
  <c r="E76" i="546"/>
  <c r="E30" i="546"/>
  <c r="E66" i="546"/>
  <c r="E64" i="546"/>
  <c r="E38" i="546"/>
  <c r="E122" i="537"/>
  <c r="E69" i="537"/>
  <c r="E33" i="537"/>
  <c r="E68" i="537"/>
  <c r="E28" i="537"/>
  <c r="E75" i="537"/>
  <c r="E30" i="537"/>
  <c r="E63" i="537"/>
  <c r="E29" i="537"/>
  <c r="E31" i="537"/>
  <c r="E64" i="537"/>
  <c r="E26" i="537"/>
  <c r="E76" i="537"/>
  <c r="E27" i="537"/>
  <c r="E66" i="537"/>
  <c r="E78" i="537"/>
  <c r="E84" i="537"/>
  <c r="E85" i="537" s="1"/>
  <c r="E93" i="537" s="1"/>
  <c r="E77" i="537"/>
  <c r="E32" i="537"/>
  <c r="E65" i="537"/>
  <c r="E38" i="537"/>
  <c r="E28" i="624"/>
  <c r="E77" i="624"/>
  <c r="E122" i="624"/>
  <c r="E29" i="624"/>
  <c r="E68" i="624"/>
  <c r="E30" i="624"/>
  <c r="E84" i="624"/>
  <c r="E85" i="624" s="1"/>
  <c r="E93" i="624" s="1"/>
  <c r="E64" i="624"/>
  <c r="E69" i="624"/>
  <c r="E31" i="624"/>
  <c r="E26" i="624"/>
  <c r="E66" i="624"/>
  <c r="E76" i="624"/>
  <c r="E32" i="624"/>
  <c r="E63" i="624"/>
  <c r="E27" i="624"/>
  <c r="E75" i="624"/>
  <c r="E78" i="624"/>
  <c r="E33" i="624"/>
  <c r="E65" i="624"/>
  <c r="E38" i="624"/>
  <c r="E30" i="584"/>
  <c r="E77" i="584"/>
  <c r="E65" i="584"/>
  <c r="E64" i="584"/>
  <c r="E27" i="584"/>
  <c r="E26" i="584"/>
  <c r="E66" i="584"/>
  <c r="E32" i="584"/>
  <c r="E68" i="584"/>
  <c r="E33" i="584"/>
  <c r="E28" i="584"/>
  <c r="E75" i="584"/>
  <c r="E31" i="584"/>
  <c r="E122" i="584"/>
  <c r="E63" i="584"/>
  <c r="E29" i="584"/>
  <c r="E76" i="584"/>
  <c r="E69" i="584"/>
  <c r="E84" i="584"/>
  <c r="E85" i="584" s="1"/>
  <c r="E93" i="584" s="1"/>
  <c r="E78" i="584"/>
  <c r="E38" i="584"/>
  <c r="E84" i="620"/>
  <c r="E85" i="620" s="1"/>
  <c r="E93" i="620" s="1"/>
  <c r="E122" i="620"/>
  <c r="E29" i="620"/>
  <c r="E75" i="620"/>
  <c r="E28" i="620"/>
  <c r="E63" i="620"/>
  <c r="E30" i="620"/>
  <c r="E76" i="620"/>
  <c r="E69" i="620"/>
  <c r="E64" i="620"/>
  <c r="E31" i="620"/>
  <c r="E77" i="620"/>
  <c r="E26" i="620"/>
  <c r="E65" i="620"/>
  <c r="E32" i="620"/>
  <c r="E68" i="620"/>
  <c r="E27" i="620"/>
  <c r="E66" i="620"/>
  <c r="E33" i="620"/>
  <c r="E78" i="620"/>
  <c r="E38" i="620"/>
  <c r="E29" i="578"/>
  <c r="E63" i="578"/>
  <c r="E76" i="578"/>
  <c r="E31" i="578"/>
  <c r="E65" i="578"/>
  <c r="E77" i="578"/>
  <c r="E30" i="578"/>
  <c r="E32" i="578"/>
  <c r="E66" i="578"/>
  <c r="E27" i="578"/>
  <c r="E84" i="578"/>
  <c r="E85" i="578" s="1"/>
  <c r="E93" i="578" s="1"/>
  <c r="E75" i="578"/>
  <c r="E78" i="578"/>
  <c r="E28" i="578"/>
  <c r="E26" i="578"/>
  <c r="E122" i="578"/>
  <c r="E33" i="578"/>
  <c r="E64" i="578"/>
  <c r="E69" i="578"/>
  <c r="E68" i="578"/>
  <c r="E38" i="578"/>
  <c r="E75" i="582"/>
  <c r="E122" i="582"/>
  <c r="E29" i="582"/>
  <c r="E28" i="582"/>
  <c r="E65" i="582"/>
  <c r="E30" i="582"/>
  <c r="E69" i="582"/>
  <c r="E77" i="582"/>
  <c r="E31" i="582"/>
  <c r="E76" i="582"/>
  <c r="E26" i="582"/>
  <c r="E66" i="582"/>
  <c r="E84" i="582"/>
  <c r="E85" i="582" s="1"/>
  <c r="E93" i="582" s="1"/>
  <c r="E64" i="582"/>
  <c r="E27" i="582"/>
  <c r="E63" i="582"/>
  <c r="E68" i="582"/>
  <c r="E33" i="582"/>
  <c r="E32" i="582"/>
  <c r="E78" i="582"/>
  <c r="E38" i="582"/>
  <c r="E32" i="586"/>
  <c r="E68" i="586"/>
  <c r="E122" i="586"/>
  <c r="E77" i="586"/>
  <c r="E33" i="586"/>
  <c r="E76" i="586"/>
  <c r="E28" i="586"/>
  <c r="E30" i="586"/>
  <c r="E78" i="586"/>
  <c r="E84" i="586"/>
  <c r="E85" i="586" s="1"/>
  <c r="E93" i="586" s="1"/>
  <c r="E69" i="586"/>
  <c r="E31" i="586"/>
  <c r="E63" i="586"/>
  <c r="E26" i="586"/>
  <c r="E29" i="586"/>
  <c r="E75" i="586"/>
  <c r="E64" i="586"/>
  <c r="E27" i="586"/>
  <c r="E66" i="586"/>
  <c r="E65" i="586"/>
  <c r="E38" i="586"/>
  <c r="E122" i="670"/>
  <c r="E32" i="670"/>
  <c r="E77" i="670"/>
  <c r="E84" i="670"/>
  <c r="E85" i="670" s="1"/>
  <c r="E93" i="670" s="1"/>
  <c r="E69" i="670"/>
  <c r="E30" i="670"/>
  <c r="E75" i="670"/>
  <c r="E27" i="670"/>
  <c r="E63" i="670"/>
  <c r="E29" i="670"/>
  <c r="E65" i="670"/>
  <c r="E33" i="670"/>
  <c r="E68" i="670"/>
  <c r="E78" i="670"/>
  <c r="E31" i="670"/>
  <c r="E66" i="670"/>
  <c r="E28" i="670"/>
  <c r="E64" i="670"/>
  <c r="E26" i="670"/>
  <c r="E76" i="670"/>
  <c r="E38" i="670"/>
  <c r="E27" i="630"/>
  <c r="E78" i="630"/>
  <c r="E29" i="630"/>
  <c r="E63" i="630"/>
  <c r="E84" i="630"/>
  <c r="E85" i="630" s="1"/>
  <c r="E93" i="630" s="1"/>
  <c r="E122" i="630"/>
  <c r="E68" i="630"/>
  <c r="E75" i="630"/>
  <c r="E76" i="630"/>
  <c r="E69" i="630"/>
  <c r="E30" i="630"/>
  <c r="E64" i="630"/>
  <c r="E77" i="630"/>
  <c r="E32" i="630"/>
  <c r="E66" i="630"/>
  <c r="E31" i="630"/>
  <c r="E65" i="630"/>
  <c r="E26" i="630"/>
  <c r="E33" i="630"/>
  <c r="E28" i="630"/>
  <c r="E38" i="630"/>
  <c r="E68" i="632"/>
  <c r="E32" i="632"/>
  <c r="E63" i="632"/>
  <c r="E27" i="632"/>
  <c r="E75" i="632"/>
  <c r="E122" i="632"/>
  <c r="E33" i="632"/>
  <c r="E64" i="632"/>
  <c r="E28" i="632"/>
  <c r="E78" i="632"/>
  <c r="E76" i="632"/>
  <c r="E26" i="632"/>
  <c r="E65" i="632"/>
  <c r="E29" i="632"/>
  <c r="E77" i="632"/>
  <c r="E84" i="632"/>
  <c r="E85" i="632" s="1"/>
  <c r="E93" i="632" s="1"/>
  <c r="E66" i="632"/>
  <c r="E31" i="632"/>
  <c r="E69" i="632"/>
  <c r="E30" i="632"/>
  <c r="E38" i="632"/>
  <c r="E122" i="626"/>
  <c r="E64" i="626"/>
  <c r="E28" i="626"/>
  <c r="E77" i="626"/>
  <c r="E66" i="626"/>
  <c r="E30" i="626"/>
  <c r="E29" i="626"/>
  <c r="E78" i="626"/>
  <c r="E31" i="626"/>
  <c r="E26" i="626"/>
  <c r="E63" i="626"/>
  <c r="E27" i="626"/>
  <c r="E75" i="626"/>
  <c r="E69" i="626"/>
  <c r="E32" i="626"/>
  <c r="E68" i="626"/>
  <c r="E33" i="626"/>
  <c r="E76" i="626"/>
  <c r="E84" i="626"/>
  <c r="E85" i="626" s="1"/>
  <c r="E93" i="626" s="1"/>
  <c r="E65" i="626"/>
  <c r="E38" i="626"/>
  <c r="E34" i="658"/>
  <c r="E56" i="658" s="1"/>
  <c r="E50" i="454"/>
  <c r="E34" i="604" l="1"/>
  <c r="E56" i="604" s="1"/>
  <c r="E34" i="670"/>
  <c r="E56" i="670" s="1"/>
  <c r="E34" i="586"/>
  <c r="E56" i="586" s="1"/>
  <c r="E34" i="664"/>
  <c r="E56" i="664" s="1"/>
  <c r="E34" i="636"/>
  <c r="E56" i="636" s="1"/>
  <c r="E34" i="588"/>
  <c r="E56" i="588" s="1"/>
  <c r="E34" i="626"/>
  <c r="E56" i="626" s="1"/>
  <c r="E34" i="578"/>
  <c r="E56" i="578" s="1"/>
  <c r="E34" i="624"/>
  <c r="E56" i="624" s="1"/>
  <c r="E34" i="608"/>
  <c r="E56" i="608" s="1"/>
  <c r="E34" i="526"/>
  <c r="E56" i="526" s="1"/>
  <c r="E34" i="628"/>
  <c r="E56" i="628" s="1"/>
  <c r="E34" i="622"/>
  <c r="E56" i="622" s="1"/>
  <c r="E34" i="612"/>
  <c r="E56" i="612" s="1"/>
  <c r="E34" i="568"/>
  <c r="E56" i="568" s="1"/>
  <c r="E34" i="632"/>
  <c r="E56" i="632" s="1"/>
  <c r="E34" i="630"/>
  <c r="E56" i="630" s="1"/>
  <c r="E34" i="572"/>
  <c r="E56" i="572" s="1"/>
  <c r="E34" i="694"/>
  <c r="E56" i="694" s="1"/>
  <c r="E34" i="574"/>
  <c r="E56" i="574" s="1"/>
  <c r="E34" i="546"/>
  <c r="E56" i="546" s="1"/>
  <c r="E34" i="598"/>
  <c r="E56" i="598" s="1"/>
  <c r="E34" i="606"/>
  <c r="E56" i="606" s="1"/>
  <c r="E34" i="548"/>
  <c r="E56" i="548" s="1"/>
  <c r="E34" i="594"/>
  <c r="E56" i="594" s="1"/>
  <c r="E34" i="582"/>
  <c r="E56" i="582" s="1"/>
  <c r="E34" i="620"/>
  <c r="E56" i="620" s="1"/>
  <c r="E34" i="584"/>
  <c r="E56" i="584" s="1"/>
  <c r="E34" i="537"/>
  <c r="E56" i="537" s="1"/>
  <c r="E34" i="556"/>
  <c r="E56" i="556" s="1"/>
  <c r="E34" i="590"/>
  <c r="E56" i="590" s="1"/>
  <c r="E34" i="592"/>
  <c r="E56" i="592" s="1"/>
  <c r="E34" i="610"/>
  <c r="E56" i="610" s="1"/>
  <c r="E34" i="554"/>
  <c r="E56" i="554" s="1"/>
  <c r="E34" i="550"/>
  <c r="E56" i="550" s="1"/>
  <c r="E52" i="454"/>
  <c r="E57" i="454" s="1"/>
  <c r="E88" i="454"/>
  <c r="E89" i="454" s="1"/>
  <c r="E94" i="454" s="1"/>
  <c r="E45" i="6"/>
  <c r="J29" i="19"/>
  <c r="J65" i="19"/>
  <c r="J76" i="19"/>
  <c r="J14" i="19"/>
  <c r="J92" i="19"/>
  <c r="E131" i="454" l="1"/>
  <c r="E151" i="454"/>
  <c r="AU5" i="21"/>
  <c r="J4" i="19"/>
  <c r="J11" i="19"/>
  <c r="J7" i="19"/>
  <c r="AU12" i="21" l="1"/>
  <c r="AU66" i="21"/>
  <c r="AU17" i="21"/>
  <c r="AU84" i="21"/>
  <c r="AU63" i="21"/>
  <c r="AU91" i="21"/>
  <c r="AU10" i="21"/>
  <c r="AU83" i="21"/>
  <c r="AU46" i="21"/>
  <c r="AU75" i="21"/>
  <c r="AU73" i="21"/>
  <c r="AU74" i="21"/>
  <c r="AU68" i="21"/>
  <c r="AU72" i="21"/>
  <c r="AU34" i="21"/>
  <c r="AU27" i="21"/>
  <c r="AU6" i="21"/>
  <c r="AU7" i="21"/>
  <c r="E100" i="6"/>
  <c r="J5" i="19"/>
  <c r="K5" i="19" l="1"/>
  <c r="D34" i="6"/>
  <c r="D37" i="6"/>
  <c r="D37" i="698" l="1"/>
  <c r="E37" i="698" s="1"/>
  <c r="D46" i="697"/>
  <c r="E46" i="697" s="1"/>
  <c r="D34" i="698"/>
  <c r="D43" i="697"/>
  <c r="D37" i="696"/>
  <c r="E37" i="696" s="1"/>
  <c r="D37" i="692"/>
  <c r="E37" i="692" s="1"/>
  <c r="D37" i="690"/>
  <c r="E37" i="690" s="1"/>
  <c r="D46" i="695"/>
  <c r="E46" i="695" s="1"/>
  <c r="D37" i="694"/>
  <c r="E37" i="694" s="1"/>
  <c r="D46" i="693"/>
  <c r="E46" i="693" s="1"/>
  <c r="D46" i="691"/>
  <c r="E46" i="691" s="1"/>
  <c r="D46" i="687"/>
  <c r="E46" i="687" s="1"/>
  <c r="D37" i="682"/>
  <c r="E37" i="682" s="1"/>
  <c r="D46" i="675"/>
  <c r="E46" i="675" s="1"/>
  <c r="D37" i="672"/>
  <c r="E37" i="672" s="1"/>
  <c r="D37" i="688"/>
  <c r="E37" i="688" s="1"/>
  <c r="D37" i="678"/>
  <c r="E37" i="678" s="1"/>
  <c r="D46" i="689"/>
  <c r="E46" i="689" s="1"/>
  <c r="D37" i="686"/>
  <c r="E37" i="686" s="1"/>
  <c r="D46" i="685"/>
  <c r="E46" i="685" s="1"/>
  <c r="D37" i="684"/>
  <c r="E37" i="684" s="1"/>
  <c r="D46" i="683"/>
  <c r="E46" i="683" s="1"/>
  <c r="D46" i="679"/>
  <c r="E46" i="679" s="1"/>
  <c r="D46" i="677"/>
  <c r="E46" i="677" s="1"/>
  <c r="D37" i="676"/>
  <c r="E37" i="676" s="1"/>
  <c r="D46" i="673"/>
  <c r="E46" i="673" s="1"/>
  <c r="D46" i="681"/>
  <c r="E46" i="681" s="1"/>
  <c r="D37" i="680"/>
  <c r="E37" i="680" s="1"/>
  <c r="D37" i="674"/>
  <c r="E37" i="674" s="1"/>
  <c r="D46" i="661"/>
  <c r="E46" i="661" s="1"/>
  <c r="D46" i="671"/>
  <c r="E46" i="671" s="1"/>
  <c r="D37" i="670"/>
  <c r="E37" i="670" s="1"/>
  <c r="D46" i="669"/>
  <c r="E46" i="669" s="1"/>
  <c r="D46" i="663"/>
  <c r="E46" i="663" s="1"/>
  <c r="D37" i="662"/>
  <c r="E37" i="662" s="1"/>
  <c r="D46" i="667"/>
  <c r="E46" i="667" s="1"/>
  <c r="D37" i="664"/>
  <c r="E37" i="664" s="1"/>
  <c r="D37" i="660"/>
  <c r="E37" i="660" s="1"/>
  <c r="D46" i="659"/>
  <c r="E46" i="659" s="1"/>
  <c r="D37" i="658"/>
  <c r="E37" i="658" s="1"/>
  <c r="D37" i="668"/>
  <c r="E37" i="668" s="1"/>
  <c r="D37" i="666"/>
  <c r="E37" i="666" s="1"/>
  <c r="D46" i="665"/>
  <c r="E46" i="665" s="1"/>
  <c r="D46" i="655"/>
  <c r="E46" i="655" s="1"/>
  <c r="D37" i="652"/>
  <c r="E37" i="652" s="1"/>
  <c r="D46" i="651"/>
  <c r="E46" i="651" s="1"/>
  <c r="D37" i="650"/>
  <c r="E37" i="650" s="1"/>
  <c r="D46" i="649"/>
  <c r="E46" i="649" s="1"/>
  <c r="D37" i="646"/>
  <c r="E37" i="646" s="1"/>
  <c r="D46" i="645"/>
  <c r="E46" i="645" s="1"/>
  <c r="D37" i="642"/>
  <c r="E37" i="642" s="1"/>
  <c r="D37" i="656"/>
  <c r="E37" i="656" s="1"/>
  <c r="D37" i="654"/>
  <c r="E37" i="654" s="1"/>
  <c r="D46" i="653"/>
  <c r="E46" i="653" s="1"/>
  <c r="D46" i="643"/>
  <c r="E46" i="643" s="1"/>
  <c r="D37" i="640"/>
  <c r="E37" i="640" s="1"/>
  <c r="D46" i="639"/>
  <c r="E46" i="639" s="1"/>
  <c r="D46" i="657"/>
  <c r="E46" i="657" s="1"/>
  <c r="D37" i="648"/>
  <c r="E37" i="648" s="1"/>
  <c r="D46" i="647"/>
  <c r="E46" i="647" s="1"/>
  <c r="D37" i="644"/>
  <c r="E37" i="644" s="1"/>
  <c r="D46" i="641"/>
  <c r="E46" i="641" s="1"/>
  <c r="D37" i="636"/>
  <c r="E37" i="636" s="1"/>
  <c r="D46" i="635"/>
  <c r="E46" i="635" s="1"/>
  <c r="D37" i="626"/>
  <c r="E37" i="626" s="1"/>
  <c r="D46" i="625"/>
  <c r="E46" i="625" s="1"/>
  <c r="D37" i="632"/>
  <c r="E37" i="632" s="1"/>
  <c r="D46" i="631"/>
  <c r="E46" i="631" s="1"/>
  <c r="D46" i="627"/>
  <c r="E46" i="627" s="1"/>
  <c r="D37" i="638"/>
  <c r="E37" i="638" s="1"/>
  <c r="D46" i="637"/>
  <c r="E46" i="637" s="1"/>
  <c r="D46" i="633"/>
  <c r="E46" i="633" s="1"/>
  <c r="D37" i="628"/>
  <c r="E37" i="628" s="1"/>
  <c r="D37" i="622"/>
  <c r="E37" i="622" s="1"/>
  <c r="D46" i="621"/>
  <c r="E46" i="621" s="1"/>
  <c r="D37" i="634"/>
  <c r="E37" i="634" s="1"/>
  <c r="D37" i="630"/>
  <c r="E37" i="630" s="1"/>
  <c r="D46" i="629"/>
  <c r="E46" i="629" s="1"/>
  <c r="D37" i="624"/>
  <c r="E37" i="624" s="1"/>
  <c r="D46" i="623"/>
  <c r="E46" i="623" s="1"/>
  <c r="D37" i="620"/>
  <c r="E37" i="620" s="1"/>
  <c r="D46" i="619"/>
  <c r="E46" i="619" s="1"/>
  <c r="D37" i="618"/>
  <c r="E37" i="618" s="1"/>
  <c r="D46" i="617"/>
  <c r="E46" i="617" s="1"/>
  <c r="D37" i="606"/>
  <c r="E37" i="606" s="1"/>
  <c r="D46" i="605"/>
  <c r="E46" i="605" s="1"/>
  <c r="D46" i="599"/>
  <c r="E46" i="599" s="1"/>
  <c r="D37" i="598"/>
  <c r="E37" i="598" s="1"/>
  <c r="D46" i="597"/>
  <c r="E46" i="597" s="1"/>
  <c r="D37" i="590"/>
  <c r="E37" i="590" s="1"/>
  <c r="D46" i="589"/>
  <c r="E46" i="589" s="1"/>
  <c r="D37" i="614"/>
  <c r="E37" i="614" s="1"/>
  <c r="D46" i="613"/>
  <c r="E46" i="613" s="1"/>
  <c r="D37" i="610"/>
  <c r="E37" i="610" s="1"/>
  <c r="D46" i="609"/>
  <c r="E46" i="609" s="1"/>
  <c r="D37" i="608"/>
  <c r="E37" i="608" s="1"/>
  <c r="D46" i="607"/>
  <c r="E46" i="607" s="1"/>
  <c r="D37" i="602"/>
  <c r="E37" i="602" s="1"/>
  <c r="D46" i="601"/>
  <c r="E46" i="601" s="1"/>
  <c r="D37" i="600"/>
  <c r="E37" i="600" s="1"/>
  <c r="D37" i="596"/>
  <c r="E37" i="596" s="1"/>
  <c r="D46" i="595"/>
  <c r="E46" i="595" s="1"/>
  <c r="D37" i="594"/>
  <c r="E37" i="594" s="1"/>
  <c r="D46" i="593"/>
  <c r="E46" i="593" s="1"/>
  <c r="D37" i="588"/>
  <c r="E37" i="588" s="1"/>
  <c r="D46" i="587"/>
  <c r="E46" i="587" s="1"/>
  <c r="D46" i="591"/>
  <c r="E46" i="591" s="1"/>
  <c r="D37" i="616"/>
  <c r="E37" i="616" s="1"/>
  <c r="D46" i="615"/>
  <c r="E46" i="615" s="1"/>
  <c r="D37" i="612"/>
  <c r="E37" i="612" s="1"/>
  <c r="D46" i="611"/>
  <c r="E46" i="611" s="1"/>
  <c r="D37" i="604"/>
  <c r="E37" i="604" s="1"/>
  <c r="D46" i="603"/>
  <c r="E46" i="603" s="1"/>
  <c r="D37" i="592"/>
  <c r="E37" i="592" s="1"/>
  <c r="D37" i="586"/>
  <c r="E37" i="586" s="1"/>
  <c r="D46" i="585"/>
  <c r="E46" i="585" s="1"/>
  <c r="D46" i="575"/>
  <c r="E46" i="575" s="1"/>
  <c r="D37" i="572"/>
  <c r="E37" i="572" s="1"/>
  <c r="D46" i="571"/>
  <c r="E46" i="571" s="1"/>
  <c r="D46" i="563"/>
  <c r="E46" i="563" s="1"/>
  <c r="D37" i="554"/>
  <c r="E37" i="554" s="1"/>
  <c r="D46" i="553"/>
  <c r="E46" i="553" s="1"/>
  <c r="D37" i="578"/>
  <c r="E37" i="578" s="1"/>
  <c r="D46" i="577"/>
  <c r="E46" i="577" s="1"/>
  <c r="D37" i="576"/>
  <c r="E37" i="576" s="1"/>
  <c r="D37" i="564"/>
  <c r="E37" i="564" s="1"/>
  <c r="D37" i="580"/>
  <c r="E37" i="580" s="1"/>
  <c r="D46" i="579"/>
  <c r="E46" i="579" s="1"/>
  <c r="D46" i="573"/>
  <c r="E46" i="573" s="1"/>
  <c r="D37" i="568"/>
  <c r="E37" i="568" s="1"/>
  <c r="D46" i="567"/>
  <c r="E46" i="567" s="1"/>
  <c r="D46" i="565"/>
  <c r="E46" i="565" s="1"/>
  <c r="D37" i="562"/>
  <c r="E37" i="562" s="1"/>
  <c r="D46" i="561"/>
  <c r="E46" i="561" s="1"/>
  <c r="D37" i="556"/>
  <c r="E37" i="556" s="1"/>
  <c r="D37" i="552"/>
  <c r="E37" i="552" s="1"/>
  <c r="D46" i="551"/>
  <c r="E46" i="551" s="1"/>
  <c r="D37" i="584"/>
  <c r="E37" i="584" s="1"/>
  <c r="D46" i="583"/>
  <c r="E46" i="583" s="1"/>
  <c r="D37" i="582"/>
  <c r="E37" i="582" s="1"/>
  <c r="D46" i="581"/>
  <c r="E46" i="581" s="1"/>
  <c r="D37" i="574"/>
  <c r="E37" i="574" s="1"/>
  <c r="D37" i="570"/>
  <c r="E37" i="570" s="1"/>
  <c r="D46" i="569"/>
  <c r="E46" i="569" s="1"/>
  <c r="D37" i="566"/>
  <c r="E37" i="566" s="1"/>
  <c r="D37" i="558"/>
  <c r="E37" i="558" s="1"/>
  <c r="D46" i="557"/>
  <c r="E46" i="557" s="1"/>
  <c r="D46" i="549"/>
  <c r="E46" i="549" s="1"/>
  <c r="D37" i="542"/>
  <c r="E37" i="542" s="1"/>
  <c r="D46" i="541"/>
  <c r="E46" i="541" s="1"/>
  <c r="D46" i="533"/>
  <c r="E46" i="533" s="1"/>
  <c r="D37" i="532"/>
  <c r="E37" i="532" s="1"/>
  <c r="D46" i="531"/>
  <c r="E46" i="531" s="1"/>
  <c r="D37" i="560"/>
  <c r="E37" i="560" s="1"/>
  <c r="D37" i="550"/>
  <c r="E37" i="550" s="1"/>
  <c r="D46" i="547"/>
  <c r="E46" i="547" s="1"/>
  <c r="D46" i="545"/>
  <c r="E46" i="545" s="1"/>
  <c r="D37" i="544"/>
  <c r="E37" i="544" s="1"/>
  <c r="D46" i="543"/>
  <c r="E46" i="543" s="1"/>
  <c r="D37" i="537"/>
  <c r="E37" i="537" s="1"/>
  <c r="D46" i="536"/>
  <c r="E46" i="536" s="1"/>
  <c r="D37" i="535"/>
  <c r="E37" i="535" s="1"/>
  <c r="D37" i="534"/>
  <c r="E37" i="534" s="1"/>
  <c r="D37" i="530"/>
  <c r="E37" i="530" s="1"/>
  <c r="D37" i="524"/>
  <c r="E37" i="524" s="1"/>
  <c r="D46" i="523"/>
  <c r="E46" i="523" s="1"/>
  <c r="D37" i="548"/>
  <c r="E37" i="548" s="1"/>
  <c r="D37" i="526"/>
  <c r="E37" i="526" s="1"/>
  <c r="D46" i="525"/>
  <c r="E46" i="525" s="1"/>
  <c r="D46" i="559"/>
  <c r="E46" i="559" s="1"/>
  <c r="D46" i="555"/>
  <c r="E46" i="555" s="1"/>
  <c r="D37" i="546"/>
  <c r="E37" i="546" s="1"/>
  <c r="D37" i="540"/>
  <c r="E37" i="540" s="1"/>
  <c r="D46" i="539"/>
  <c r="E46" i="539" s="1"/>
  <c r="D46" i="529"/>
  <c r="E46" i="529" s="1"/>
  <c r="D37" i="528"/>
  <c r="E37" i="528" s="1"/>
  <c r="D46" i="527"/>
  <c r="E46" i="527" s="1"/>
  <c r="D43" i="695"/>
  <c r="D34" i="694"/>
  <c r="D43" i="693"/>
  <c r="D43" i="691"/>
  <c r="D43" i="689"/>
  <c r="D34" i="696"/>
  <c r="D34" i="692"/>
  <c r="D34" i="690"/>
  <c r="D34" i="688"/>
  <c r="D34" i="678"/>
  <c r="D34" i="686"/>
  <c r="D43" i="685"/>
  <c r="D34" i="684"/>
  <c r="D43" i="683"/>
  <c r="D43" i="679"/>
  <c r="D43" i="677"/>
  <c r="D34" i="676"/>
  <c r="D43" i="673"/>
  <c r="D43" i="681"/>
  <c r="D34" i="680"/>
  <c r="D34" i="674"/>
  <c r="D43" i="687"/>
  <c r="D34" i="682"/>
  <c r="D43" i="675"/>
  <c r="D34" i="672"/>
  <c r="D43" i="671"/>
  <c r="D34" i="670"/>
  <c r="D43" i="669"/>
  <c r="D43" i="663"/>
  <c r="D34" i="662"/>
  <c r="D43" i="657"/>
  <c r="D34" i="656"/>
  <c r="D43" i="667"/>
  <c r="D34" i="664"/>
  <c r="D34" i="660"/>
  <c r="D34" i="668"/>
  <c r="D34" i="666"/>
  <c r="D43" i="665"/>
  <c r="D43" i="655"/>
  <c r="D43" i="661"/>
  <c r="D34" i="654"/>
  <c r="D43" i="653"/>
  <c r="D43" i="643"/>
  <c r="D34" i="640"/>
  <c r="D43" i="639"/>
  <c r="D34" i="658"/>
  <c r="D34" i="648"/>
  <c r="D43" i="647"/>
  <c r="D34" i="644"/>
  <c r="D43" i="659"/>
  <c r="D43" i="641"/>
  <c r="D34" i="652"/>
  <c r="D43" i="651"/>
  <c r="D34" i="650"/>
  <c r="D43" i="649"/>
  <c r="D34" i="646"/>
  <c r="D43" i="645"/>
  <c r="D34" i="642"/>
  <c r="D34" i="632"/>
  <c r="D43" i="631"/>
  <c r="D43" i="627"/>
  <c r="D34" i="638"/>
  <c r="D43" i="637"/>
  <c r="D43" i="633"/>
  <c r="D34" i="628"/>
  <c r="D34" i="622"/>
  <c r="D34" i="634"/>
  <c r="D34" i="630"/>
  <c r="D43" i="629"/>
  <c r="D34" i="624"/>
  <c r="D43" i="623"/>
  <c r="D34" i="620"/>
  <c r="D34" i="636"/>
  <c r="D43" i="635"/>
  <c r="D34" i="626"/>
  <c r="D43" i="625"/>
  <c r="D43" i="621"/>
  <c r="D34" i="614"/>
  <c r="D43" i="613"/>
  <c r="D34" i="610"/>
  <c r="D43" i="609"/>
  <c r="D34" i="608"/>
  <c r="D43" i="607"/>
  <c r="D34" i="602"/>
  <c r="D43" i="601"/>
  <c r="D34" i="600"/>
  <c r="D34" i="596"/>
  <c r="D43" i="595"/>
  <c r="D34" i="594"/>
  <c r="D43" i="593"/>
  <c r="D34" i="588"/>
  <c r="D43" i="587"/>
  <c r="D43" i="591"/>
  <c r="D34" i="616"/>
  <c r="D43" i="615"/>
  <c r="D34" i="612"/>
  <c r="D43" i="611"/>
  <c r="D34" i="604"/>
  <c r="D43" i="603"/>
  <c r="D34" i="592"/>
  <c r="D43" i="619"/>
  <c r="D34" i="618"/>
  <c r="D43" i="617"/>
  <c r="D34" i="606"/>
  <c r="D43" i="605"/>
  <c r="D43" i="599"/>
  <c r="D34" i="598"/>
  <c r="D43" i="597"/>
  <c r="D34" i="590"/>
  <c r="D43" i="589"/>
  <c r="D34" i="578"/>
  <c r="D43" i="577"/>
  <c r="D34" i="576"/>
  <c r="D34" i="564"/>
  <c r="D34" i="560"/>
  <c r="D43" i="559"/>
  <c r="D43" i="555"/>
  <c r="D34" i="580"/>
  <c r="D43" i="579"/>
  <c r="D43" i="573"/>
  <c r="D34" i="568"/>
  <c r="D43" i="567"/>
  <c r="D43" i="565"/>
  <c r="D34" i="562"/>
  <c r="D43" i="561"/>
  <c r="D34" i="584"/>
  <c r="D43" i="583"/>
  <c r="D34" i="582"/>
  <c r="D43" i="581"/>
  <c r="D34" i="574"/>
  <c r="D34" i="570"/>
  <c r="D43" i="569"/>
  <c r="D34" i="566"/>
  <c r="D34" i="558"/>
  <c r="D43" i="557"/>
  <c r="D34" i="586"/>
  <c r="D43" i="585"/>
  <c r="D43" i="575"/>
  <c r="D34" i="572"/>
  <c r="D43" i="571"/>
  <c r="D43" i="563"/>
  <c r="D34" i="554"/>
  <c r="D43" i="553"/>
  <c r="D34" i="556"/>
  <c r="D34" i="550"/>
  <c r="D43" i="547"/>
  <c r="D43" i="545"/>
  <c r="D34" i="544"/>
  <c r="D43" i="543"/>
  <c r="D34" i="537"/>
  <c r="D43" i="536"/>
  <c r="D34" i="535"/>
  <c r="D34" i="534"/>
  <c r="D34" i="530"/>
  <c r="D34" i="524"/>
  <c r="D43" i="523"/>
  <c r="D34" i="552"/>
  <c r="D43" i="551"/>
  <c r="D34" i="548"/>
  <c r="D34" i="526"/>
  <c r="D43" i="525"/>
  <c r="D34" i="546"/>
  <c r="D34" i="540"/>
  <c r="D43" i="539"/>
  <c r="D43" i="529"/>
  <c r="D34" i="528"/>
  <c r="D43" i="527"/>
  <c r="D43" i="549"/>
  <c r="D34" i="542"/>
  <c r="D43" i="541"/>
  <c r="D43" i="533"/>
  <c r="D34" i="532"/>
  <c r="D43" i="531"/>
  <c r="D67" i="6"/>
  <c r="D37" i="454"/>
  <c r="E37" i="454" s="1"/>
  <c r="D34" i="454"/>
  <c r="D46" i="343"/>
  <c r="E46" i="343" s="1"/>
  <c r="D43" i="343"/>
  <c r="AA5" i="21"/>
  <c r="D39" i="6"/>
  <c r="AB5" i="21"/>
  <c r="E47" i="6"/>
  <c r="D39" i="698" l="1"/>
  <c r="E39" i="698" s="1"/>
  <c r="D48" i="697"/>
  <c r="E48" i="697" s="1"/>
  <c r="D67" i="698"/>
  <c r="E67" i="698" s="1"/>
  <c r="E70" i="698" s="1"/>
  <c r="E124" i="698" s="1"/>
  <c r="D76" i="697"/>
  <c r="E76" i="697" s="1"/>
  <c r="E79" i="697" s="1"/>
  <c r="E133" i="697" s="1"/>
  <c r="AB12" i="21"/>
  <c r="AB66" i="21"/>
  <c r="D48" i="695"/>
  <c r="E48" i="695" s="1"/>
  <c r="D39" i="694"/>
  <c r="E39" i="694" s="1"/>
  <c r="D48" i="693"/>
  <c r="E48" i="693" s="1"/>
  <c r="D48" i="691"/>
  <c r="E48" i="691" s="1"/>
  <c r="D48" i="689"/>
  <c r="E48" i="689" s="1"/>
  <c r="D39" i="696"/>
  <c r="E39" i="696" s="1"/>
  <c r="D39" i="692"/>
  <c r="E39" i="692" s="1"/>
  <c r="D39" i="690"/>
  <c r="E39" i="690" s="1"/>
  <c r="D39" i="688"/>
  <c r="E39" i="688" s="1"/>
  <c r="D39" i="678"/>
  <c r="E39" i="678" s="1"/>
  <c r="D39" i="686"/>
  <c r="E39" i="686" s="1"/>
  <c r="D48" i="685"/>
  <c r="E48" i="685" s="1"/>
  <c r="D39" i="684"/>
  <c r="E39" i="684" s="1"/>
  <c r="D48" i="683"/>
  <c r="E48" i="683" s="1"/>
  <c r="D48" i="679"/>
  <c r="E48" i="679" s="1"/>
  <c r="D48" i="677"/>
  <c r="E48" i="677" s="1"/>
  <c r="D39" i="676"/>
  <c r="E39" i="676" s="1"/>
  <c r="D48" i="673"/>
  <c r="E48" i="673" s="1"/>
  <c r="D48" i="681"/>
  <c r="E48" i="681" s="1"/>
  <c r="D39" i="680"/>
  <c r="E39" i="680" s="1"/>
  <c r="D39" i="674"/>
  <c r="E39" i="674" s="1"/>
  <c r="D48" i="687"/>
  <c r="E48" i="687" s="1"/>
  <c r="D39" i="682"/>
  <c r="E39" i="682" s="1"/>
  <c r="D48" i="675"/>
  <c r="E48" i="675" s="1"/>
  <c r="D39" i="672"/>
  <c r="E39" i="672" s="1"/>
  <c r="D48" i="671"/>
  <c r="E48" i="671" s="1"/>
  <c r="D39" i="670"/>
  <c r="E39" i="670" s="1"/>
  <c r="D48" i="669"/>
  <c r="E48" i="669" s="1"/>
  <c r="D48" i="663"/>
  <c r="E48" i="663" s="1"/>
  <c r="D39" i="662"/>
  <c r="E39" i="662" s="1"/>
  <c r="D48" i="657"/>
  <c r="E48" i="657" s="1"/>
  <c r="D39" i="656"/>
  <c r="E39" i="656" s="1"/>
  <c r="D48" i="667"/>
  <c r="E48" i="667" s="1"/>
  <c r="D39" i="664"/>
  <c r="E39" i="664" s="1"/>
  <c r="D39" i="660"/>
  <c r="E39" i="660" s="1"/>
  <c r="D39" i="668"/>
  <c r="E39" i="668" s="1"/>
  <c r="D39" i="666"/>
  <c r="E39" i="666" s="1"/>
  <c r="D48" i="665"/>
  <c r="E48" i="665" s="1"/>
  <c r="D48" i="655"/>
  <c r="E48" i="655" s="1"/>
  <c r="D39" i="654"/>
  <c r="E39" i="654" s="1"/>
  <c r="D48" i="661"/>
  <c r="E48" i="661" s="1"/>
  <c r="D48" i="659"/>
  <c r="E48" i="659" s="1"/>
  <c r="D48" i="653"/>
  <c r="E48" i="653" s="1"/>
  <c r="D48" i="643"/>
  <c r="E48" i="643" s="1"/>
  <c r="D39" i="640"/>
  <c r="E39" i="640" s="1"/>
  <c r="D48" i="639"/>
  <c r="E48" i="639" s="1"/>
  <c r="D39" i="648"/>
  <c r="E39" i="648" s="1"/>
  <c r="D48" i="647"/>
  <c r="E48" i="647" s="1"/>
  <c r="D39" i="644"/>
  <c r="E39" i="644" s="1"/>
  <c r="D48" i="641"/>
  <c r="E48" i="641" s="1"/>
  <c r="D39" i="658"/>
  <c r="E39" i="658" s="1"/>
  <c r="D39" i="652"/>
  <c r="E39" i="652" s="1"/>
  <c r="D48" i="651"/>
  <c r="E48" i="651" s="1"/>
  <c r="D39" i="650"/>
  <c r="E39" i="650" s="1"/>
  <c r="D48" i="649"/>
  <c r="E48" i="649" s="1"/>
  <c r="D39" i="646"/>
  <c r="E39" i="646" s="1"/>
  <c r="D48" i="645"/>
  <c r="E48" i="645" s="1"/>
  <c r="D39" i="642"/>
  <c r="E39" i="642" s="1"/>
  <c r="D39" i="632"/>
  <c r="E39" i="632" s="1"/>
  <c r="D48" i="631"/>
  <c r="E48" i="631" s="1"/>
  <c r="D48" i="627"/>
  <c r="E48" i="627" s="1"/>
  <c r="D39" i="638"/>
  <c r="E39" i="638" s="1"/>
  <c r="D48" i="637"/>
  <c r="E48" i="637" s="1"/>
  <c r="D48" i="633"/>
  <c r="E48" i="633" s="1"/>
  <c r="D39" i="628"/>
  <c r="E39" i="628" s="1"/>
  <c r="D39" i="622"/>
  <c r="E39" i="622" s="1"/>
  <c r="D39" i="634"/>
  <c r="E39" i="634" s="1"/>
  <c r="D39" i="630"/>
  <c r="E39" i="630" s="1"/>
  <c r="D48" i="629"/>
  <c r="E48" i="629" s="1"/>
  <c r="D39" i="624"/>
  <c r="E39" i="624" s="1"/>
  <c r="D48" i="623"/>
  <c r="E48" i="623" s="1"/>
  <c r="D39" i="620"/>
  <c r="E39" i="620" s="1"/>
  <c r="D39" i="636"/>
  <c r="E39" i="636" s="1"/>
  <c r="D48" i="635"/>
  <c r="E48" i="635" s="1"/>
  <c r="D39" i="626"/>
  <c r="E39" i="626" s="1"/>
  <c r="D48" i="625"/>
  <c r="E48" i="625" s="1"/>
  <c r="D39" i="614"/>
  <c r="E39" i="614" s="1"/>
  <c r="D48" i="613"/>
  <c r="E48" i="613" s="1"/>
  <c r="D39" i="610"/>
  <c r="E39" i="610" s="1"/>
  <c r="D48" i="609"/>
  <c r="E48" i="609" s="1"/>
  <c r="D39" i="608"/>
  <c r="E39" i="608" s="1"/>
  <c r="D48" i="607"/>
  <c r="E48" i="607" s="1"/>
  <c r="D39" i="602"/>
  <c r="E39" i="602" s="1"/>
  <c r="D48" i="601"/>
  <c r="E48" i="601" s="1"/>
  <c r="D39" i="600"/>
  <c r="E39" i="600" s="1"/>
  <c r="D39" i="596"/>
  <c r="E39" i="596" s="1"/>
  <c r="D48" i="595"/>
  <c r="E48" i="595" s="1"/>
  <c r="D39" i="594"/>
  <c r="E39" i="594" s="1"/>
  <c r="D48" i="593"/>
  <c r="E48" i="593" s="1"/>
  <c r="D39" i="588"/>
  <c r="E39" i="588" s="1"/>
  <c r="D48" i="587"/>
  <c r="E48" i="587" s="1"/>
  <c r="D48" i="591"/>
  <c r="E48" i="591" s="1"/>
  <c r="D48" i="621"/>
  <c r="E48" i="621" s="1"/>
  <c r="D39" i="616"/>
  <c r="E39" i="616" s="1"/>
  <c r="D48" i="615"/>
  <c r="E48" i="615" s="1"/>
  <c r="D39" i="612"/>
  <c r="E39" i="612" s="1"/>
  <c r="D48" i="611"/>
  <c r="E48" i="611" s="1"/>
  <c r="D39" i="604"/>
  <c r="E39" i="604" s="1"/>
  <c r="D48" i="603"/>
  <c r="E48" i="603" s="1"/>
  <c r="D39" i="592"/>
  <c r="E39" i="592" s="1"/>
  <c r="D48" i="619"/>
  <c r="E48" i="619" s="1"/>
  <c r="D39" i="618"/>
  <c r="E39" i="618" s="1"/>
  <c r="D48" i="617"/>
  <c r="E48" i="617" s="1"/>
  <c r="D39" i="606"/>
  <c r="E39" i="606" s="1"/>
  <c r="D48" i="605"/>
  <c r="E48" i="605" s="1"/>
  <c r="D48" i="599"/>
  <c r="E48" i="599" s="1"/>
  <c r="D39" i="598"/>
  <c r="E39" i="598" s="1"/>
  <c r="D48" i="597"/>
  <c r="E48" i="597" s="1"/>
  <c r="D39" i="590"/>
  <c r="E39" i="590" s="1"/>
  <c r="D48" i="589"/>
  <c r="E48" i="589" s="1"/>
  <c r="D39" i="578"/>
  <c r="E39" i="578" s="1"/>
  <c r="D48" i="577"/>
  <c r="E48" i="577" s="1"/>
  <c r="D39" i="576"/>
  <c r="E39" i="576" s="1"/>
  <c r="D39" i="564"/>
  <c r="E39" i="564" s="1"/>
  <c r="D39" i="560"/>
  <c r="E39" i="560" s="1"/>
  <c r="D48" i="559"/>
  <c r="E48" i="559" s="1"/>
  <c r="D48" i="555"/>
  <c r="E48" i="555" s="1"/>
  <c r="D39" i="580"/>
  <c r="E39" i="580" s="1"/>
  <c r="D48" i="579"/>
  <c r="E48" i="579" s="1"/>
  <c r="D48" i="573"/>
  <c r="E48" i="573" s="1"/>
  <c r="D39" i="568"/>
  <c r="E39" i="568" s="1"/>
  <c r="D48" i="567"/>
  <c r="E48" i="567" s="1"/>
  <c r="D48" i="565"/>
  <c r="E48" i="565" s="1"/>
  <c r="D39" i="562"/>
  <c r="E39" i="562" s="1"/>
  <c r="D48" i="561"/>
  <c r="E48" i="561" s="1"/>
  <c r="D39" i="584"/>
  <c r="E39" i="584" s="1"/>
  <c r="D48" i="583"/>
  <c r="E48" i="583" s="1"/>
  <c r="D39" i="582"/>
  <c r="E39" i="582" s="1"/>
  <c r="D48" i="581"/>
  <c r="E48" i="581" s="1"/>
  <c r="D39" i="574"/>
  <c r="E39" i="574" s="1"/>
  <c r="D39" i="570"/>
  <c r="E39" i="570" s="1"/>
  <c r="D48" i="569"/>
  <c r="E48" i="569" s="1"/>
  <c r="D39" i="566"/>
  <c r="E39" i="566" s="1"/>
  <c r="D39" i="558"/>
  <c r="E39" i="558" s="1"/>
  <c r="D48" i="557"/>
  <c r="E48" i="557" s="1"/>
  <c r="D39" i="586"/>
  <c r="E39" i="586" s="1"/>
  <c r="D48" i="585"/>
  <c r="E48" i="585" s="1"/>
  <c r="D48" i="575"/>
  <c r="E48" i="575" s="1"/>
  <c r="D39" i="572"/>
  <c r="E39" i="572" s="1"/>
  <c r="D48" i="571"/>
  <c r="E48" i="571" s="1"/>
  <c r="D48" i="563"/>
  <c r="E48" i="563" s="1"/>
  <c r="D39" i="554"/>
  <c r="E39" i="554" s="1"/>
  <c r="D48" i="553"/>
  <c r="E48" i="553" s="1"/>
  <c r="D48" i="547"/>
  <c r="E48" i="547" s="1"/>
  <c r="D48" i="545"/>
  <c r="E48" i="545" s="1"/>
  <c r="D39" i="544"/>
  <c r="E39" i="544" s="1"/>
  <c r="D48" i="543"/>
  <c r="E48" i="543" s="1"/>
  <c r="D39" i="537"/>
  <c r="E39" i="537" s="1"/>
  <c r="D48" i="536"/>
  <c r="E48" i="536" s="1"/>
  <c r="D39" i="535"/>
  <c r="E39" i="535" s="1"/>
  <c r="D39" i="534"/>
  <c r="E39" i="534" s="1"/>
  <c r="D39" i="530"/>
  <c r="E39" i="530" s="1"/>
  <c r="D39" i="524"/>
  <c r="E39" i="524" s="1"/>
  <c r="D48" i="523"/>
  <c r="E48" i="523" s="1"/>
  <c r="D39" i="550"/>
  <c r="E39" i="550" s="1"/>
  <c r="D39" i="548"/>
  <c r="E39" i="548" s="1"/>
  <c r="D39" i="526"/>
  <c r="E39" i="526" s="1"/>
  <c r="D48" i="525"/>
  <c r="E48" i="525" s="1"/>
  <c r="D39" i="556"/>
  <c r="E39" i="556" s="1"/>
  <c r="D39" i="546"/>
  <c r="E39" i="546" s="1"/>
  <c r="D39" i="540"/>
  <c r="E39" i="540" s="1"/>
  <c r="D48" i="539"/>
  <c r="E48" i="539" s="1"/>
  <c r="D48" i="529"/>
  <c r="E48" i="529" s="1"/>
  <c r="D39" i="528"/>
  <c r="E39" i="528" s="1"/>
  <c r="D48" i="527"/>
  <c r="E48" i="527" s="1"/>
  <c r="D39" i="552"/>
  <c r="E39" i="552" s="1"/>
  <c r="D48" i="551"/>
  <c r="E48" i="551" s="1"/>
  <c r="D48" i="549"/>
  <c r="E48" i="549" s="1"/>
  <c r="D39" i="542"/>
  <c r="E39" i="542" s="1"/>
  <c r="D48" i="541"/>
  <c r="E48" i="541" s="1"/>
  <c r="D48" i="533"/>
  <c r="E48" i="533" s="1"/>
  <c r="D39" i="532"/>
  <c r="E39" i="532" s="1"/>
  <c r="D48" i="531"/>
  <c r="E48" i="531" s="1"/>
  <c r="D76" i="693"/>
  <c r="E76" i="693" s="1"/>
  <c r="E79" i="693" s="1"/>
  <c r="E133" i="693" s="1"/>
  <c r="D76" i="691"/>
  <c r="E76" i="691" s="1"/>
  <c r="E79" i="691" s="1"/>
  <c r="E133" i="691" s="1"/>
  <c r="D76" i="689"/>
  <c r="E76" i="689" s="1"/>
  <c r="E79" i="689" s="1"/>
  <c r="E133" i="689" s="1"/>
  <c r="D67" i="694"/>
  <c r="E67" i="694" s="1"/>
  <c r="E70" i="694" s="1"/>
  <c r="E124" i="694" s="1"/>
  <c r="D67" i="692"/>
  <c r="E67" i="692" s="1"/>
  <c r="E70" i="692" s="1"/>
  <c r="E124" i="692" s="1"/>
  <c r="D67" i="690"/>
  <c r="E67" i="690" s="1"/>
  <c r="E70" i="690" s="1"/>
  <c r="E124" i="690" s="1"/>
  <c r="D67" i="696"/>
  <c r="E67" i="696" s="1"/>
  <c r="E70" i="696" s="1"/>
  <c r="E124" i="696" s="1"/>
  <c r="D76" i="695"/>
  <c r="E76" i="695" s="1"/>
  <c r="E79" i="695" s="1"/>
  <c r="E133" i="695" s="1"/>
  <c r="D67" i="684"/>
  <c r="E67" i="684" s="1"/>
  <c r="E70" i="684" s="1"/>
  <c r="E124" i="684" s="1"/>
  <c r="D76" i="679"/>
  <c r="E76" i="679" s="1"/>
  <c r="E79" i="679" s="1"/>
  <c r="E133" i="679" s="1"/>
  <c r="D67" i="678"/>
  <c r="E67" i="678" s="1"/>
  <c r="E70" i="678" s="1"/>
  <c r="E124" i="678" s="1"/>
  <c r="D76" i="677"/>
  <c r="E76" i="677" s="1"/>
  <c r="E79" i="677" s="1"/>
  <c r="E133" i="677" s="1"/>
  <c r="D67" i="676"/>
  <c r="E67" i="676" s="1"/>
  <c r="E70" i="676" s="1"/>
  <c r="E124" i="676" s="1"/>
  <c r="D76" i="673"/>
  <c r="E76" i="673" s="1"/>
  <c r="E79" i="673" s="1"/>
  <c r="E133" i="673" s="1"/>
  <c r="D67" i="686"/>
  <c r="E67" i="686" s="1"/>
  <c r="E70" i="686" s="1"/>
  <c r="E124" i="686" s="1"/>
  <c r="D76" i="681"/>
  <c r="E76" i="681" s="1"/>
  <c r="E79" i="681" s="1"/>
  <c r="E133" i="681" s="1"/>
  <c r="D67" i="680"/>
  <c r="E67" i="680" s="1"/>
  <c r="E70" i="680" s="1"/>
  <c r="E124" i="680" s="1"/>
  <c r="D76" i="687"/>
  <c r="E76" i="687" s="1"/>
  <c r="E79" i="687" s="1"/>
  <c r="E133" i="687" s="1"/>
  <c r="D76" i="675"/>
  <c r="E76" i="675" s="1"/>
  <c r="E79" i="675" s="1"/>
  <c r="E133" i="675" s="1"/>
  <c r="D67" i="674"/>
  <c r="E67" i="674" s="1"/>
  <c r="E70" i="674" s="1"/>
  <c r="E124" i="674" s="1"/>
  <c r="D67" i="672"/>
  <c r="E67" i="672" s="1"/>
  <c r="E70" i="672" s="1"/>
  <c r="E124" i="672" s="1"/>
  <c r="D67" i="688"/>
  <c r="E67" i="688" s="1"/>
  <c r="E70" i="688" s="1"/>
  <c r="E124" i="688" s="1"/>
  <c r="D76" i="685"/>
  <c r="E76" i="685" s="1"/>
  <c r="E79" i="685" s="1"/>
  <c r="E133" i="685" s="1"/>
  <c r="D76" i="683"/>
  <c r="E76" i="683" s="1"/>
  <c r="E79" i="683" s="1"/>
  <c r="E133" i="683" s="1"/>
  <c r="D67" i="682"/>
  <c r="E67" i="682" s="1"/>
  <c r="E70" i="682" s="1"/>
  <c r="E124" i="682" s="1"/>
  <c r="D67" i="670"/>
  <c r="E67" i="670" s="1"/>
  <c r="E70" i="670" s="1"/>
  <c r="E124" i="670" s="1"/>
  <c r="D76" i="667"/>
  <c r="E76" i="667" s="1"/>
  <c r="E79" i="667" s="1"/>
  <c r="E133" i="667" s="1"/>
  <c r="D76" i="665"/>
  <c r="E76" i="665" s="1"/>
  <c r="E79" i="665" s="1"/>
  <c r="E133" i="665" s="1"/>
  <c r="D67" i="662"/>
  <c r="E67" i="662" s="1"/>
  <c r="E70" i="662" s="1"/>
  <c r="E124" i="662" s="1"/>
  <c r="D67" i="656"/>
  <c r="E67" i="656" s="1"/>
  <c r="E70" i="656" s="1"/>
  <c r="E124" i="656" s="1"/>
  <c r="D76" i="655"/>
  <c r="E76" i="655" s="1"/>
  <c r="E79" i="655" s="1"/>
  <c r="E133" i="655" s="1"/>
  <c r="D67" i="668"/>
  <c r="E67" i="668" s="1"/>
  <c r="E70" i="668" s="1"/>
  <c r="E124" i="668" s="1"/>
  <c r="D67" i="666"/>
  <c r="E67" i="666" s="1"/>
  <c r="E70" i="666" s="1"/>
  <c r="E124" i="666" s="1"/>
  <c r="D67" i="664"/>
  <c r="E67" i="664" s="1"/>
  <c r="E70" i="664" s="1"/>
  <c r="E124" i="664" s="1"/>
  <c r="D76" i="661"/>
  <c r="E76" i="661" s="1"/>
  <c r="E79" i="661" s="1"/>
  <c r="E133" i="661" s="1"/>
  <c r="D67" i="660"/>
  <c r="E67" i="660" s="1"/>
  <c r="E70" i="660" s="1"/>
  <c r="E124" i="660" s="1"/>
  <c r="D76" i="669"/>
  <c r="E76" i="669" s="1"/>
  <c r="E79" i="669" s="1"/>
  <c r="E133" i="669" s="1"/>
  <c r="D76" i="671"/>
  <c r="E76" i="671" s="1"/>
  <c r="E79" i="671" s="1"/>
  <c r="E133" i="671" s="1"/>
  <c r="D76" i="663"/>
  <c r="E76" i="663" s="1"/>
  <c r="E79" i="663" s="1"/>
  <c r="E133" i="663" s="1"/>
  <c r="D76" i="659"/>
  <c r="E76" i="659" s="1"/>
  <c r="E79" i="659" s="1"/>
  <c r="E133" i="659" s="1"/>
  <c r="D76" i="657"/>
  <c r="E76" i="657" s="1"/>
  <c r="E79" i="657" s="1"/>
  <c r="E133" i="657" s="1"/>
  <c r="D67" i="658"/>
  <c r="E67" i="658" s="1"/>
  <c r="E70" i="658" s="1"/>
  <c r="E124" i="658" s="1"/>
  <c r="D67" i="654"/>
  <c r="E67" i="654" s="1"/>
  <c r="E70" i="654" s="1"/>
  <c r="E124" i="654" s="1"/>
  <c r="D67" i="644"/>
  <c r="E67" i="644" s="1"/>
  <c r="E70" i="644" s="1"/>
  <c r="E124" i="644" s="1"/>
  <c r="D76" i="641"/>
  <c r="E76" i="641" s="1"/>
  <c r="E79" i="641" s="1"/>
  <c r="E133" i="641" s="1"/>
  <c r="D67" i="640"/>
  <c r="E67" i="640" s="1"/>
  <c r="E70" i="640" s="1"/>
  <c r="E124" i="640" s="1"/>
  <c r="D76" i="651"/>
  <c r="E76" i="651" s="1"/>
  <c r="E79" i="651" s="1"/>
  <c r="E133" i="651" s="1"/>
  <c r="D76" i="649"/>
  <c r="E76" i="649" s="1"/>
  <c r="E79" i="649" s="1"/>
  <c r="E133" i="649" s="1"/>
  <c r="D67" i="648"/>
  <c r="E67" i="648" s="1"/>
  <c r="E70" i="648" s="1"/>
  <c r="E124" i="648" s="1"/>
  <c r="D76" i="645"/>
  <c r="E76" i="645" s="1"/>
  <c r="E79" i="645" s="1"/>
  <c r="E133" i="645" s="1"/>
  <c r="D76" i="653"/>
  <c r="E76" i="653" s="1"/>
  <c r="E79" i="653" s="1"/>
  <c r="E133" i="653" s="1"/>
  <c r="D67" i="650"/>
  <c r="E67" i="650" s="1"/>
  <c r="E70" i="650" s="1"/>
  <c r="E124" i="650" s="1"/>
  <c r="D76" i="643"/>
  <c r="E76" i="643" s="1"/>
  <c r="E79" i="643" s="1"/>
  <c r="E133" i="643" s="1"/>
  <c r="D76" i="639"/>
  <c r="E76" i="639" s="1"/>
  <c r="E79" i="639" s="1"/>
  <c r="E133" i="639" s="1"/>
  <c r="D67" i="652"/>
  <c r="E67" i="652" s="1"/>
  <c r="E70" i="652" s="1"/>
  <c r="E124" i="652" s="1"/>
  <c r="D76" i="647"/>
  <c r="E76" i="647" s="1"/>
  <c r="E79" i="647" s="1"/>
  <c r="E133" i="647" s="1"/>
  <c r="D67" i="646"/>
  <c r="E67" i="646" s="1"/>
  <c r="E70" i="646" s="1"/>
  <c r="E124" i="646" s="1"/>
  <c r="D67" i="642"/>
  <c r="E67" i="642" s="1"/>
  <c r="E70" i="642" s="1"/>
  <c r="E124" i="642" s="1"/>
  <c r="D67" i="632"/>
  <c r="E67" i="632" s="1"/>
  <c r="E70" i="632" s="1"/>
  <c r="E124" i="632" s="1"/>
  <c r="D76" i="629"/>
  <c r="E76" i="629" s="1"/>
  <c r="E79" i="629" s="1"/>
  <c r="E133" i="629" s="1"/>
  <c r="D67" i="628"/>
  <c r="E67" i="628" s="1"/>
  <c r="E70" i="628" s="1"/>
  <c r="E124" i="628" s="1"/>
  <c r="D76" i="623"/>
  <c r="E76" i="623" s="1"/>
  <c r="E79" i="623" s="1"/>
  <c r="E133" i="623" s="1"/>
  <c r="D67" i="638"/>
  <c r="E67" i="638" s="1"/>
  <c r="E70" i="638" s="1"/>
  <c r="E124" i="638" s="1"/>
  <c r="D76" i="635"/>
  <c r="E76" i="635" s="1"/>
  <c r="E79" i="635" s="1"/>
  <c r="E133" i="635" s="1"/>
  <c r="D76" i="625"/>
  <c r="E76" i="625" s="1"/>
  <c r="E79" i="625" s="1"/>
  <c r="E133" i="625" s="1"/>
  <c r="D67" i="622"/>
  <c r="E67" i="622" s="1"/>
  <c r="E70" i="622" s="1"/>
  <c r="E124" i="622" s="1"/>
  <c r="D67" i="634"/>
  <c r="E67" i="634" s="1"/>
  <c r="E70" i="634" s="1"/>
  <c r="E124" i="634" s="1"/>
  <c r="D76" i="631"/>
  <c r="E76" i="631" s="1"/>
  <c r="E79" i="631" s="1"/>
  <c r="E133" i="631" s="1"/>
  <c r="D67" i="630"/>
  <c r="E67" i="630" s="1"/>
  <c r="E70" i="630" s="1"/>
  <c r="E124" i="630" s="1"/>
  <c r="D76" i="627"/>
  <c r="E76" i="627" s="1"/>
  <c r="E79" i="627" s="1"/>
  <c r="E133" i="627" s="1"/>
  <c r="D67" i="624"/>
  <c r="E67" i="624" s="1"/>
  <c r="E70" i="624" s="1"/>
  <c r="E124" i="624" s="1"/>
  <c r="D67" i="620"/>
  <c r="E67" i="620" s="1"/>
  <c r="E70" i="620" s="1"/>
  <c r="E124" i="620" s="1"/>
  <c r="D76" i="637"/>
  <c r="E76" i="637" s="1"/>
  <c r="E79" i="637" s="1"/>
  <c r="E133" i="637" s="1"/>
  <c r="D67" i="636"/>
  <c r="E67" i="636" s="1"/>
  <c r="E70" i="636" s="1"/>
  <c r="E124" i="636" s="1"/>
  <c r="D76" i="633"/>
  <c r="E76" i="633" s="1"/>
  <c r="E79" i="633" s="1"/>
  <c r="E133" i="633" s="1"/>
  <c r="D67" i="626"/>
  <c r="E67" i="626" s="1"/>
  <c r="E70" i="626" s="1"/>
  <c r="E124" i="626" s="1"/>
  <c r="D76" i="621"/>
  <c r="E76" i="621" s="1"/>
  <c r="E79" i="621" s="1"/>
  <c r="E133" i="621" s="1"/>
  <c r="D76" i="615"/>
  <c r="E76" i="615" s="1"/>
  <c r="E79" i="615" s="1"/>
  <c r="E133" i="615" s="1"/>
  <c r="D67" i="614"/>
  <c r="E67" i="614" s="1"/>
  <c r="E70" i="614" s="1"/>
  <c r="E124" i="614" s="1"/>
  <c r="D76" i="611"/>
  <c r="E76" i="611" s="1"/>
  <c r="E79" i="611" s="1"/>
  <c r="E133" i="611" s="1"/>
  <c r="D67" i="610"/>
  <c r="E67" i="610" s="1"/>
  <c r="E70" i="610" s="1"/>
  <c r="E124" i="610" s="1"/>
  <c r="D67" i="608"/>
  <c r="E67" i="608" s="1"/>
  <c r="E70" i="608" s="1"/>
  <c r="E124" i="608" s="1"/>
  <c r="D76" i="603"/>
  <c r="E76" i="603" s="1"/>
  <c r="E79" i="603" s="1"/>
  <c r="E133" i="603" s="1"/>
  <c r="D67" i="602"/>
  <c r="E67" i="602" s="1"/>
  <c r="E70" i="602" s="1"/>
  <c r="E124" i="602" s="1"/>
  <c r="D67" i="600"/>
  <c r="E67" i="600" s="1"/>
  <c r="E70" i="600" s="1"/>
  <c r="E124" i="600" s="1"/>
  <c r="D67" i="596"/>
  <c r="E67" i="596" s="1"/>
  <c r="E70" i="596" s="1"/>
  <c r="E124" i="596" s="1"/>
  <c r="D76" i="617"/>
  <c r="E76" i="617" s="1"/>
  <c r="E79" i="617" s="1"/>
  <c r="E133" i="617" s="1"/>
  <c r="D67" i="616"/>
  <c r="E67" i="616" s="1"/>
  <c r="E70" i="616" s="1"/>
  <c r="E124" i="616" s="1"/>
  <c r="D67" i="612"/>
  <c r="E67" i="612" s="1"/>
  <c r="E70" i="612" s="1"/>
  <c r="E124" i="612" s="1"/>
  <c r="D76" i="605"/>
  <c r="E76" i="605" s="1"/>
  <c r="E79" i="605" s="1"/>
  <c r="E133" i="605" s="1"/>
  <c r="D76" i="597"/>
  <c r="E76" i="597" s="1"/>
  <c r="E79" i="597" s="1"/>
  <c r="E133" i="597" s="1"/>
  <c r="D76" i="589"/>
  <c r="E76" i="589" s="1"/>
  <c r="E79" i="589" s="1"/>
  <c r="E133" i="589" s="1"/>
  <c r="D76" i="619"/>
  <c r="E76" i="619" s="1"/>
  <c r="E79" i="619" s="1"/>
  <c r="E133" i="619" s="1"/>
  <c r="D76" i="613"/>
  <c r="E76" i="613" s="1"/>
  <c r="E79" i="613" s="1"/>
  <c r="E133" i="613" s="1"/>
  <c r="D76" i="609"/>
  <c r="E76" i="609" s="1"/>
  <c r="E79" i="609" s="1"/>
  <c r="E133" i="609" s="1"/>
  <c r="D76" i="607"/>
  <c r="E76" i="607" s="1"/>
  <c r="E79" i="607" s="1"/>
  <c r="E133" i="607" s="1"/>
  <c r="D67" i="604"/>
  <c r="E67" i="604" s="1"/>
  <c r="E70" i="604" s="1"/>
  <c r="E124" i="604" s="1"/>
  <c r="D76" i="601"/>
  <c r="E76" i="601" s="1"/>
  <c r="E79" i="601" s="1"/>
  <c r="E133" i="601" s="1"/>
  <c r="D76" i="599"/>
  <c r="E76" i="599" s="1"/>
  <c r="E79" i="599" s="1"/>
  <c r="E133" i="599" s="1"/>
  <c r="D76" i="595"/>
  <c r="E76" i="595" s="1"/>
  <c r="E79" i="595" s="1"/>
  <c r="E133" i="595" s="1"/>
  <c r="D76" i="593"/>
  <c r="E76" i="593" s="1"/>
  <c r="E79" i="593" s="1"/>
  <c r="E133" i="593" s="1"/>
  <c r="D67" i="592"/>
  <c r="E67" i="592" s="1"/>
  <c r="E70" i="592" s="1"/>
  <c r="E124" i="592" s="1"/>
  <c r="D76" i="587"/>
  <c r="E76" i="587" s="1"/>
  <c r="E79" i="587" s="1"/>
  <c r="E133" i="587" s="1"/>
  <c r="D67" i="618"/>
  <c r="E67" i="618" s="1"/>
  <c r="E70" i="618" s="1"/>
  <c r="E124" i="618" s="1"/>
  <c r="D67" i="606"/>
  <c r="E67" i="606" s="1"/>
  <c r="E70" i="606" s="1"/>
  <c r="E124" i="606" s="1"/>
  <c r="D67" i="598"/>
  <c r="E67" i="598" s="1"/>
  <c r="E70" i="598" s="1"/>
  <c r="E124" i="598" s="1"/>
  <c r="D67" i="594"/>
  <c r="E67" i="594" s="1"/>
  <c r="E70" i="594" s="1"/>
  <c r="E124" i="594" s="1"/>
  <c r="D76" i="591"/>
  <c r="E76" i="591" s="1"/>
  <c r="E79" i="591" s="1"/>
  <c r="E133" i="591" s="1"/>
  <c r="D67" i="590"/>
  <c r="E67" i="590" s="1"/>
  <c r="E70" i="590" s="1"/>
  <c r="E124" i="590" s="1"/>
  <c r="D67" i="588"/>
  <c r="E67" i="588" s="1"/>
  <c r="E70" i="588" s="1"/>
  <c r="E124" i="588" s="1"/>
  <c r="D76" i="583"/>
  <c r="E76" i="583" s="1"/>
  <c r="E79" i="583" s="1"/>
  <c r="E133" i="583" s="1"/>
  <c r="D76" i="581"/>
  <c r="E76" i="581" s="1"/>
  <c r="E79" i="581" s="1"/>
  <c r="E133" i="581" s="1"/>
  <c r="D67" i="576"/>
  <c r="E67" i="576" s="1"/>
  <c r="E70" i="576" s="1"/>
  <c r="E124" i="576" s="1"/>
  <c r="D76" i="569"/>
  <c r="E76" i="569" s="1"/>
  <c r="E79" i="569" s="1"/>
  <c r="E133" i="569" s="1"/>
  <c r="D76" i="565"/>
  <c r="E76" i="565" s="1"/>
  <c r="E79" i="565" s="1"/>
  <c r="E133" i="565" s="1"/>
  <c r="D67" i="564"/>
  <c r="E67" i="564" s="1"/>
  <c r="E70" i="564" s="1"/>
  <c r="E124" i="564" s="1"/>
  <c r="D67" i="560"/>
  <c r="E67" i="560" s="1"/>
  <c r="E70" i="560" s="1"/>
  <c r="E124" i="560" s="1"/>
  <c r="D76" i="557"/>
  <c r="E76" i="557" s="1"/>
  <c r="E79" i="557" s="1"/>
  <c r="E133" i="557" s="1"/>
  <c r="D76" i="585"/>
  <c r="E76" i="585" s="1"/>
  <c r="E79" i="585" s="1"/>
  <c r="E133" i="585" s="1"/>
  <c r="D67" i="580"/>
  <c r="E67" i="580" s="1"/>
  <c r="E70" i="580" s="1"/>
  <c r="E124" i="580" s="1"/>
  <c r="D76" i="571"/>
  <c r="E76" i="571" s="1"/>
  <c r="E79" i="571" s="1"/>
  <c r="E133" i="571" s="1"/>
  <c r="D67" i="568"/>
  <c r="E67" i="568" s="1"/>
  <c r="E70" i="568" s="1"/>
  <c r="E124" i="568" s="1"/>
  <c r="D76" i="563"/>
  <c r="E76" i="563" s="1"/>
  <c r="E79" i="563" s="1"/>
  <c r="E133" i="563" s="1"/>
  <c r="D67" i="562"/>
  <c r="E67" i="562" s="1"/>
  <c r="E70" i="562" s="1"/>
  <c r="E124" i="562" s="1"/>
  <c r="D67" i="586"/>
  <c r="E67" i="586" s="1"/>
  <c r="E70" i="586" s="1"/>
  <c r="E124" i="586" s="1"/>
  <c r="D67" i="584"/>
  <c r="E67" i="584" s="1"/>
  <c r="E70" i="584" s="1"/>
  <c r="E124" i="584" s="1"/>
  <c r="D67" i="582"/>
  <c r="E67" i="582" s="1"/>
  <c r="E70" i="582" s="1"/>
  <c r="E124" i="582" s="1"/>
  <c r="D76" i="577"/>
  <c r="E76" i="577" s="1"/>
  <c r="E79" i="577" s="1"/>
  <c r="E133" i="577" s="1"/>
  <c r="D76" i="575"/>
  <c r="E76" i="575" s="1"/>
  <c r="E79" i="575" s="1"/>
  <c r="E133" i="575" s="1"/>
  <c r="D67" i="574"/>
  <c r="E67" i="574" s="1"/>
  <c r="E70" i="574" s="1"/>
  <c r="E124" i="574" s="1"/>
  <c r="D67" i="570"/>
  <c r="E67" i="570" s="1"/>
  <c r="E70" i="570" s="1"/>
  <c r="E124" i="570" s="1"/>
  <c r="D67" i="566"/>
  <c r="E67" i="566" s="1"/>
  <c r="E70" i="566" s="1"/>
  <c r="E124" i="566" s="1"/>
  <c r="D76" i="559"/>
  <c r="E76" i="559" s="1"/>
  <c r="E79" i="559" s="1"/>
  <c r="E133" i="559" s="1"/>
  <c r="D67" i="558"/>
  <c r="E67" i="558" s="1"/>
  <c r="E70" i="558" s="1"/>
  <c r="E124" i="558" s="1"/>
  <c r="D76" i="555"/>
  <c r="E76" i="555" s="1"/>
  <c r="E79" i="555" s="1"/>
  <c r="E133" i="555" s="1"/>
  <c r="D67" i="554"/>
  <c r="E67" i="554" s="1"/>
  <c r="E70" i="554" s="1"/>
  <c r="E124" i="554" s="1"/>
  <c r="D76" i="549"/>
  <c r="E76" i="549" s="1"/>
  <c r="E79" i="549" s="1"/>
  <c r="E133" i="549" s="1"/>
  <c r="D76" i="579"/>
  <c r="E76" i="579" s="1"/>
  <c r="E79" i="579" s="1"/>
  <c r="E133" i="579" s="1"/>
  <c r="D67" i="578"/>
  <c r="E67" i="578" s="1"/>
  <c r="E70" i="578" s="1"/>
  <c r="E124" i="578" s="1"/>
  <c r="D76" i="573"/>
  <c r="E76" i="573" s="1"/>
  <c r="E79" i="573" s="1"/>
  <c r="E133" i="573" s="1"/>
  <c r="D67" i="572"/>
  <c r="E67" i="572" s="1"/>
  <c r="E70" i="572" s="1"/>
  <c r="E124" i="572" s="1"/>
  <c r="D76" i="567"/>
  <c r="E76" i="567" s="1"/>
  <c r="E79" i="567" s="1"/>
  <c r="E133" i="567" s="1"/>
  <c r="D76" i="561"/>
  <c r="E76" i="561" s="1"/>
  <c r="E79" i="561" s="1"/>
  <c r="E133" i="561" s="1"/>
  <c r="D76" i="551"/>
  <c r="E76" i="551" s="1"/>
  <c r="E79" i="551" s="1"/>
  <c r="E133" i="551" s="1"/>
  <c r="D67" i="552"/>
  <c r="E67" i="552" s="1"/>
  <c r="E70" i="552" s="1"/>
  <c r="E124" i="552" s="1"/>
  <c r="D67" i="550"/>
  <c r="E67" i="550" s="1"/>
  <c r="E70" i="550" s="1"/>
  <c r="E124" i="550" s="1"/>
  <c r="D67" i="544"/>
  <c r="E67" i="544" s="1"/>
  <c r="E70" i="544" s="1"/>
  <c r="E124" i="544" s="1"/>
  <c r="D76" i="539"/>
  <c r="E76" i="539" s="1"/>
  <c r="E79" i="539" s="1"/>
  <c r="E133" i="539" s="1"/>
  <c r="D67" i="537"/>
  <c r="E67" i="537" s="1"/>
  <c r="E70" i="537" s="1"/>
  <c r="E124" i="537" s="1"/>
  <c r="D67" i="535"/>
  <c r="E67" i="535" s="1"/>
  <c r="E70" i="535" s="1"/>
  <c r="E124" i="535" s="1"/>
  <c r="D67" i="534"/>
  <c r="E67" i="534" s="1"/>
  <c r="E70" i="534" s="1"/>
  <c r="E124" i="534" s="1"/>
  <c r="D76" i="529"/>
  <c r="E76" i="529" s="1"/>
  <c r="E79" i="529" s="1"/>
  <c r="E133" i="529" s="1"/>
  <c r="D76" i="527"/>
  <c r="E76" i="527" s="1"/>
  <c r="E79" i="527" s="1"/>
  <c r="E133" i="527" s="1"/>
  <c r="D67" i="526"/>
  <c r="E67" i="526" s="1"/>
  <c r="E70" i="526" s="1"/>
  <c r="E124" i="526" s="1"/>
  <c r="D67" i="524"/>
  <c r="E67" i="524" s="1"/>
  <c r="E70" i="524" s="1"/>
  <c r="E124" i="524" s="1"/>
  <c r="D67" i="548"/>
  <c r="E67" i="548" s="1"/>
  <c r="E70" i="548" s="1"/>
  <c r="E124" i="548" s="1"/>
  <c r="D76" i="541"/>
  <c r="E76" i="541" s="1"/>
  <c r="E79" i="541" s="1"/>
  <c r="E133" i="541" s="1"/>
  <c r="D76" i="531"/>
  <c r="E76" i="531" s="1"/>
  <c r="E79" i="531" s="1"/>
  <c r="E133" i="531" s="1"/>
  <c r="D67" i="528"/>
  <c r="E67" i="528" s="1"/>
  <c r="E70" i="528" s="1"/>
  <c r="E124" i="528" s="1"/>
  <c r="D76" i="547"/>
  <c r="E76" i="547" s="1"/>
  <c r="E79" i="547" s="1"/>
  <c r="E133" i="547" s="1"/>
  <c r="D67" i="546"/>
  <c r="E67" i="546" s="1"/>
  <c r="E70" i="546" s="1"/>
  <c r="E124" i="546" s="1"/>
  <c r="D76" i="543"/>
  <c r="E76" i="543" s="1"/>
  <c r="E79" i="543" s="1"/>
  <c r="E133" i="543" s="1"/>
  <c r="D67" i="540"/>
  <c r="E67" i="540" s="1"/>
  <c r="E70" i="540" s="1"/>
  <c r="E124" i="540" s="1"/>
  <c r="D76" i="536"/>
  <c r="E76" i="536" s="1"/>
  <c r="E79" i="536" s="1"/>
  <c r="E133" i="536" s="1"/>
  <c r="D76" i="533"/>
  <c r="E76" i="533" s="1"/>
  <c r="E79" i="533" s="1"/>
  <c r="E133" i="533" s="1"/>
  <c r="D76" i="523"/>
  <c r="E76" i="523" s="1"/>
  <c r="E79" i="523" s="1"/>
  <c r="E133" i="523" s="1"/>
  <c r="D67" i="556"/>
  <c r="E67" i="556" s="1"/>
  <c r="E70" i="556" s="1"/>
  <c r="E124" i="556" s="1"/>
  <c r="D76" i="553"/>
  <c r="E76" i="553" s="1"/>
  <c r="E79" i="553" s="1"/>
  <c r="E133" i="553" s="1"/>
  <c r="D76" i="545"/>
  <c r="E76" i="545" s="1"/>
  <c r="E79" i="545" s="1"/>
  <c r="E133" i="545" s="1"/>
  <c r="D67" i="542"/>
  <c r="E67" i="542" s="1"/>
  <c r="E70" i="542" s="1"/>
  <c r="E124" i="542" s="1"/>
  <c r="D67" i="532"/>
  <c r="E67" i="532" s="1"/>
  <c r="E70" i="532" s="1"/>
  <c r="E124" i="532" s="1"/>
  <c r="D67" i="530"/>
  <c r="E67" i="530" s="1"/>
  <c r="E70" i="530" s="1"/>
  <c r="E124" i="530" s="1"/>
  <c r="D76" i="525"/>
  <c r="E76" i="525" s="1"/>
  <c r="E79" i="525" s="1"/>
  <c r="E133" i="525" s="1"/>
  <c r="AB17" i="21"/>
  <c r="AB84" i="21"/>
  <c r="AB63" i="21"/>
  <c r="AB91" i="21"/>
  <c r="AB10" i="21"/>
  <c r="AB83" i="21"/>
  <c r="AB46" i="21"/>
  <c r="AB75" i="21"/>
  <c r="AB73" i="21"/>
  <c r="AB74" i="21"/>
  <c r="AB68" i="21"/>
  <c r="AB72" i="21"/>
  <c r="AB34" i="21"/>
  <c r="AB27" i="21"/>
  <c r="D39" i="454"/>
  <c r="E39" i="454" s="1"/>
  <c r="D67" i="454"/>
  <c r="E67" i="454" s="1"/>
  <c r="E70" i="454" s="1"/>
  <c r="E124" i="454" s="1"/>
  <c r="AB6" i="21"/>
  <c r="AB7" i="21"/>
  <c r="D48" i="343"/>
  <c r="E48" i="343" s="1"/>
  <c r="D76" i="343"/>
  <c r="E76" i="343" s="1"/>
  <c r="E79" i="343" s="1"/>
  <c r="E133" i="343" s="1"/>
  <c r="D40" i="6"/>
  <c r="D70" i="6"/>
  <c r="D79" i="6"/>
  <c r="D79" i="698" l="1"/>
  <c r="E79" i="698" s="1"/>
  <c r="D88" i="697"/>
  <c r="E88" i="697" s="1"/>
  <c r="D70" i="698"/>
  <c r="D79" i="697"/>
  <c r="D40" i="698"/>
  <c r="E40" i="698" s="1"/>
  <c r="D49" i="697"/>
  <c r="E49" i="697" s="1"/>
  <c r="E50" i="697"/>
  <c r="E64" i="697" s="1"/>
  <c r="E67" i="697" s="1"/>
  <c r="E132" i="697" s="1"/>
  <c r="E41" i="698"/>
  <c r="E55" i="698" s="1"/>
  <c r="E58" i="698" s="1"/>
  <c r="E123" i="698" s="1"/>
  <c r="D40" i="696"/>
  <c r="E40" i="696" s="1"/>
  <c r="D40" i="692"/>
  <c r="E40" i="692" s="1"/>
  <c r="D40" i="690"/>
  <c r="E40" i="690" s="1"/>
  <c r="D49" i="695"/>
  <c r="E49" i="695" s="1"/>
  <c r="E50" i="695" s="1"/>
  <c r="E64" i="695" s="1"/>
  <c r="E67" i="695" s="1"/>
  <c r="E132" i="695" s="1"/>
  <c r="D40" i="694"/>
  <c r="E40" i="694" s="1"/>
  <c r="D49" i="693"/>
  <c r="E49" i="693" s="1"/>
  <c r="D49" i="691"/>
  <c r="E49" i="691" s="1"/>
  <c r="D49" i="689"/>
  <c r="E49" i="689" s="1"/>
  <c r="D49" i="687"/>
  <c r="E49" i="687" s="1"/>
  <c r="D40" i="682"/>
  <c r="E40" i="682" s="1"/>
  <c r="D49" i="675"/>
  <c r="E49" i="675" s="1"/>
  <c r="D40" i="672"/>
  <c r="E40" i="672" s="1"/>
  <c r="E41" i="672" s="1"/>
  <c r="E55" i="672" s="1"/>
  <c r="E58" i="672" s="1"/>
  <c r="E123" i="672" s="1"/>
  <c r="D40" i="688"/>
  <c r="E40" i="688" s="1"/>
  <c r="D40" i="678"/>
  <c r="E40" i="678" s="1"/>
  <c r="D40" i="686"/>
  <c r="E40" i="686" s="1"/>
  <c r="D49" i="685"/>
  <c r="E49" i="685" s="1"/>
  <c r="E50" i="685" s="1"/>
  <c r="E64" i="685" s="1"/>
  <c r="E67" i="685" s="1"/>
  <c r="E132" i="685" s="1"/>
  <c r="D40" i="684"/>
  <c r="E40" i="684" s="1"/>
  <c r="D49" i="683"/>
  <c r="E49" i="683" s="1"/>
  <c r="D49" i="679"/>
  <c r="E49" i="679" s="1"/>
  <c r="D49" i="677"/>
  <c r="E49" i="677" s="1"/>
  <c r="E50" i="677" s="1"/>
  <c r="E64" i="677" s="1"/>
  <c r="E67" i="677" s="1"/>
  <c r="E132" i="677" s="1"/>
  <c r="D40" i="676"/>
  <c r="E40" i="676" s="1"/>
  <c r="D49" i="673"/>
  <c r="E49" i="673" s="1"/>
  <c r="D49" i="681"/>
  <c r="E49" i="681" s="1"/>
  <c r="D40" i="680"/>
  <c r="E40" i="680" s="1"/>
  <c r="D40" i="674"/>
  <c r="E40" i="674" s="1"/>
  <c r="D49" i="661"/>
  <c r="E49" i="661" s="1"/>
  <c r="D49" i="671"/>
  <c r="E49" i="671" s="1"/>
  <c r="D40" i="670"/>
  <c r="E40" i="670" s="1"/>
  <c r="E41" i="670" s="1"/>
  <c r="E55" i="670" s="1"/>
  <c r="E58" i="670" s="1"/>
  <c r="E123" i="670" s="1"/>
  <c r="D49" i="669"/>
  <c r="E49" i="669" s="1"/>
  <c r="D49" i="663"/>
  <c r="E49" i="663" s="1"/>
  <c r="D40" i="662"/>
  <c r="E40" i="662" s="1"/>
  <c r="D49" i="667"/>
  <c r="E49" i="667" s="1"/>
  <c r="E50" i="667" s="1"/>
  <c r="E64" i="667" s="1"/>
  <c r="E67" i="667" s="1"/>
  <c r="E132" i="667" s="1"/>
  <c r="D40" i="664"/>
  <c r="E40" i="664" s="1"/>
  <c r="D40" i="660"/>
  <c r="E40" i="660" s="1"/>
  <c r="D49" i="659"/>
  <c r="E49" i="659" s="1"/>
  <c r="D40" i="658"/>
  <c r="E40" i="658" s="1"/>
  <c r="E41" i="658" s="1"/>
  <c r="E55" i="658" s="1"/>
  <c r="E58" i="658" s="1"/>
  <c r="E123" i="658" s="1"/>
  <c r="D40" i="668"/>
  <c r="E40" i="668" s="1"/>
  <c r="D40" i="666"/>
  <c r="E40" i="666" s="1"/>
  <c r="D49" i="665"/>
  <c r="E49" i="665" s="1"/>
  <c r="D49" i="655"/>
  <c r="E49" i="655" s="1"/>
  <c r="E50" i="655" s="1"/>
  <c r="E64" i="655" s="1"/>
  <c r="E67" i="655" s="1"/>
  <c r="E132" i="655" s="1"/>
  <c r="D49" i="657"/>
  <c r="E49" i="657" s="1"/>
  <c r="D40" i="652"/>
  <c r="E40" i="652" s="1"/>
  <c r="D49" i="651"/>
  <c r="E49" i="651" s="1"/>
  <c r="D40" i="650"/>
  <c r="E40" i="650" s="1"/>
  <c r="E41" i="650" s="1"/>
  <c r="E55" i="650" s="1"/>
  <c r="E58" i="650" s="1"/>
  <c r="E123" i="650" s="1"/>
  <c r="D49" i="649"/>
  <c r="E49" i="649" s="1"/>
  <c r="D40" i="646"/>
  <c r="E40" i="646" s="1"/>
  <c r="D49" i="645"/>
  <c r="E49" i="645" s="1"/>
  <c r="D40" i="642"/>
  <c r="E40" i="642" s="1"/>
  <c r="E41" i="642" s="1"/>
  <c r="E55" i="642" s="1"/>
  <c r="E58" i="642" s="1"/>
  <c r="E123" i="642" s="1"/>
  <c r="D49" i="653"/>
  <c r="E49" i="653" s="1"/>
  <c r="D49" i="643"/>
  <c r="E49" i="643" s="1"/>
  <c r="D40" i="640"/>
  <c r="E40" i="640" s="1"/>
  <c r="D49" i="639"/>
  <c r="E49" i="639" s="1"/>
  <c r="E50" i="639" s="1"/>
  <c r="E64" i="639" s="1"/>
  <c r="E67" i="639" s="1"/>
  <c r="E132" i="639" s="1"/>
  <c r="D40" i="648"/>
  <c r="E40" i="648" s="1"/>
  <c r="D49" i="647"/>
  <c r="E49" i="647" s="1"/>
  <c r="D40" i="644"/>
  <c r="E40" i="644" s="1"/>
  <c r="D40" i="656"/>
  <c r="E40" i="656" s="1"/>
  <c r="E41" i="656" s="1"/>
  <c r="E55" i="656" s="1"/>
  <c r="E58" i="656" s="1"/>
  <c r="E123" i="656" s="1"/>
  <c r="D40" i="654"/>
  <c r="E40" i="654" s="1"/>
  <c r="D49" i="641"/>
  <c r="E49" i="641" s="1"/>
  <c r="D40" i="636"/>
  <c r="E40" i="636" s="1"/>
  <c r="D49" i="635"/>
  <c r="E49" i="635" s="1"/>
  <c r="E50" i="635" s="1"/>
  <c r="E64" i="635" s="1"/>
  <c r="E67" i="635" s="1"/>
  <c r="E132" i="635" s="1"/>
  <c r="D40" i="626"/>
  <c r="E40" i="626" s="1"/>
  <c r="D49" i="625"/>
  <c r="E49" i="625" s="1"/>
  <c r="D40" i="632"/>
  <c r="E40" i="632" s="1"/>
  <c r="D49" i="631"/>
  <c r="E49" i="631" s="1"/>
  <c r="E50" i="631" s="1"/>
  <c r="E64" i="631" s="1"/>
  <c r="E67" i="631" s="1"/>
  <c r="E132" i="631" s="1"/>
  <c r="D49" i="627"/>
  <c r="E49" i="627" s="1"/>
  <c r="D40" i="638"/>
  <c r="E40" i="638" s="1"/>
  <c r="D49" i="637"/>
  <c r="E49" i="637" s="1"/>
  <c r="D49" i="633"/>
  <c r="E49" i="633" s="1"/>
  <c r="E50" i="633" s="1"/>
  <c r="E64" i="633" s="1"/>
  <c r="E67" i="633" s="1"/>
  <c r="E132" i="633" s="1"/>
  <c r="D40" i="628"/>
  <c r="E40" i="628" s="1"/>
  <c r="D40" i="622"/>
  <c r="E40" i="622" s="1"/>
  <c r="D49" i="621"/>
  <c r="E49" i="621" s="1"/>
  <c r="D40" i="634"/>
  <c r="E40" i="634" s="1"/>
  <c r="E41" i="634" s="1"/>
  <c r="E55" i="634" s="1"/>
  <c r="E58" i="634" s="1"/>
  <c r="E123" i="634" s="1"/>
  <c r="D40" i="630"/>
  <c r="E40" i="630" s="1"/>
  <c r="D49" i="629"/>
  <c r="E49" i="629" s="1"/>
  <c r="D40" i="624"/>
  <c r="E40" i="624" s="1"/>
  <c r="D49" i="623"/>
  <c r="E49" i="623" s="1"/>
  <c r="E50" i="623" s="1"/>
  <c r="E64" i="623" s="1"/>
  <c r="E67" i="623" s="1"/>
  <c r="E132" i="623" s="1"/>
  <c r="D40" i="620"/>
  <c r="E40" i="620" s="1"/>
  <c r="D49" i="619"/>
  <c r="E49" i="619" s="1"/>
  <c r="D40" i="618"/>
  <c r="E40" i="618" s="1"/>
  <c r="D49" i="617"/>
  <c r="E49" i="617" s="1"/>
  <c r="E50" i="617" s="1"/>
  <c r="E64" i="617" s="1"/>
  <c r="E67" i="617" s="1"/>
  <c r="E132" i="617" s="1"/>
  <c r="D40" i="606"/>
  <c r="E40" i="606" s="1"/>
  <c r="D49" i="605"/>
  <c r="E49" i="605" s="1"/>
  <c r="D49" i="599"/>
  <c r="E49" i="599" s="1"/>
  <c r="D40" i="598"/>
  <c r="E40" i="598" s="1"/>
  <c r="E41" i="598" s="1"/>
  <c r="E55" i="598" s="1"/>
  <c r="E58" i="598" s="1"/>
  <c r="E123" i="598" s="1"/>
  <c r="D49" i="597"/>
  <c r="E49" i="597" s="1"/>
  <c r="D40" i="590"/>
  <c r="E40" i="590" s="1"/>
  <c r="D49" i="589"/>
  <c r="E49" i="589" s="1"/>
  <c r="D40" i="614"/>
  <c r="E40" i="614" s="1"/>
  <c r="E41" i="614" s="1"/>
  <c r="E55" i="614" s="1"/>
  <c r="E58" i="614" s="1"/>
  <c r="E123" i="614" s="1"/>
  <c r="D49" i="613"/>
  <c r="E49" i="613" s="1"/>
  <c r="D40" i="610"/>
  <c r="E40" i="610" s="1"/>
  <c r="D49" i="609"/>
  <c r="E49" i="609" s="1"/>
  <c r="D40" i="608"/>
  <c r="E40" i="608" s="1"/>
  <c r="E41" i="608" s="1"/>
  <c r="E55" i="608" s="1"/>
  <c r="E58" i="608" s="1"/>
  <c r="E123" i="608" s="1"/>
  <c r="D49" i="607"/>
  <c r="E49" i="607" s="1"/>
  <c r="D40" i="602"/>
  <c r="E40" i="602" s="1"/>
  <c r="D49" i="601"/>
  <c r="E49" i="601" s="1"/>
  <c r="D40" i="600"/>
  <c r="E40" i="600" s="1"/>
  <c r="D40" i="596"/>
  <c r="E40" i="596" s="1"/>
  <c r="D49" i="595"/>
  <c r="E49" i="595" s="1"/>
  <c r="D40" i="594"/>
  <c r="E40" i="594" s="1"/>
  <c r="D49" i="593"/>
  <c r="E49" i="593" s="1"/>
  <c r="E50" i="593" s="1"/>
  <c r="E64" i="593" s="1"/>
  <c r="E67" i="593" s="1"/>
  <c r="E132" i="593" s="1"/>
  <c r="D40" i="588"/>
  <c r="E40" i="588" s="1"/>
  <c r="D49" i="587"/>
  <c r="E49" i="587" s="1"/>
  <c r="D49" i="591"/>
  <c r="E49" i="591" s="1"/>
  <c r="D40" i="616"/>
  <c r="E40" i="616" s="1"/>
  <c r="E41" i="616" s="1"/>
  <c r="E55" i="616" s="1"/>
  <c r="E58" i="616" s="1"/>
  <c r="E123" i="616" s="1"/>
  <c r="D49" i="615"/>
  <c r="E49" i="615" s="1"/>
  <c r="D40" i="612"/>
  <c r="E40" i="612" s="1"/>
  <c r="D49" i="611"/>
  <c r="E49" i="611" s="1"/>
  <c r="D40" i="604"/>
  <c r="E40" i="604" s="1"/>
  <c r="D49" i="603"/>
  <c r="E49" i="603" s="1"/>
  <c r="D40" i="592"/>
  <c r="E40" i="592" s="1"/>
  <c r="D40" i="586"/>
  <c r="E40" i="586" s="1"/>
  <c r="D49" i="585"/>
  <c r="E49" i="585" s="1"/>
  <c r="E50" i="585" s="1"/>
  <c r="E64" i="585" s="1"/>
  <c r="E67" i="585" s="1"/>
  <c r="E132" i="585" s="1"/>
  <c r="D49" i="575"/>
  <c r="E49" i="575" s="1"/>
  <c r="D40" i="572"/>
  <c r="E40" i="572" s="1"/>
  <c r="D49" i="571"/>
  <c r="E49" i="571" s="1"/>
  <c r="D49" i="563"/>
  <c r="E49" i="563" s="1"/>
  <c r="E50" i="563" s="1"/>
  <c r="E64" i="563" s="1"/>
  <c r="E67" i="563" s="1"/>
  <c r="E132" i="563" s="1"/>
  <c r="D40" i="554"/>
  <c r="E40" i="554" s="1"/>
  <c r="D49" i="553"/>
  <c r="E49" i="553" s="1"/>
  <c r="D40" i="578"/>
  <c r="E40" i="578" s="1"/>
  <c r="D49" i="577"/>
  <c r="E49" i="577" s="1"/>
  <c r="E50" i="577" s="1"/>
  <c r="E64" i="577" s="1"/>
  <c r="E67" i="577" s="1"/>
  <c r="E132" i="577" s="1"/>
  <c r="D40" i="576"/>
  <c r="E40" i="576" s="1"/>
  <c r="D40" i="564"/>
  <c r="E40" i="564" s="1"/>
  <c r="D40" i="580"/>
  <c r="E40" i="580" s="1"/>
  <c r="D49" i="579"/>
  <c r="E49" i="579" s="1"/>
  <c r="E50" i="579" s="1"/>
  <c r="E64" i="579" s="1"/>
  <c r="E67" i="579" s="1"/>
  <c r="E132" i="579" s="1"/>
  <c r="D49" i="573"/>
  <c r="E49" i="573" s="1"/>
  <c r="D40" i="568"/>
  <c r="E40" i="568" s="1"/>
  <c r="D49" i="567"/>
  <c r="E49" i="567" s="1"/>
  <c r="D49" i="565"/>
  <c r="E49" i="565" s="1"/>
  <c r="E50" i="565" s="1"/>
  <c r="E64" i="565" s="1"/>
  <c r="E67" i="565" s="1"/>
  <c r="E132" i="565" s="1"/>
  <c r="D40" i="562"/>
  <c r="E40" i="562" s="1"/>
  <c r="D49" i="561"/>
  <c r="E49" i="561" s="1"/>
  <c r="D40" i="556"/>
  <c r="E40" i="556" s="1"/>
  <c r="D40" i="552"/>
  <c r="E40" i="552" s="1"/>
  <c r="E41" i="552" s="1"/>
  <c r="E55" i="552" s="1"/>
  <c r="E58" i="552" s="1"/>
  <c r="E123" i="552" s="1"/>
  <c r="D49" i="551"/>
  <c r="E49" i="551" s="1"/>
  <c r="D40" i="584"/>
  <c r="E40" i="584" s="1"/>
  <c r="D49" i="583"/>
  <c r="E49" i="583" s="1"/>
  <c r="D40" i="582"/>
  <c r="E40" i="582" s="1"/>
  <c r="E41" i="582" s="1"/>
  <c r="E55" i="582" s="1"/>
  <c r="E58" i="582" s="1"/>
  <c r="E123" i="582" s="1"/>
  <c r="D49" i="581"/>
  <c r="E49" i="581" s="1"/>
  <c r="D40" i="574"/>
  <c r="E40" i="574" s="1"/>
  <c r="D40" i="570"/>
  <c r="E40" i="570" s="1"/>
  <c r="D49" i="569"/>
  <c r="E49" i="569" s="1"/>
  <c r="E50" i="569" s="1"/>
  <c r="E64" i="569" s="1"/>
  <c r="E67" i="569" s="1"/>
  <c r="E132" i="569" s="1"/>
  <c r="D40" i="566"/>
  <c r="E40" i="566" s="1"/>
  <c r="D40" i="558"/>
  <c r="E40" i="558" s="1"/>
  <c r="D49" i="557"/>
  <c r="E49" i="557" s="1"/>
  <c r="D49" i="549"/>
  <c r="E49" i="549" s="1"/>
  <c r="E50" i="549" s="1"/>
  <c r="E64" i="549" s="1"/>
  <c r="E67" i="549" s="1"/>
  <c r="E132" i="549" s="1"/>
  <c r="D40" i="542"/>
  <c r="E40" i="542" s="1"/>
  <c r="D49" i="541"/>
  <c r="E49" i="541" s="1"/>
  <c r="D49" i="533"/>
  <c r="E49" i="533" s="1"/>
  <c r="D40" i="532"/>
  <c r="E40" i="532" s="1"/>
  <c r="E41" i="532" s="1"/>
  <c r="E55" i="532" s="1"/>
  <c r="E58" i="532" s="1"/>
  <c r="E123" i="532" s="1"/>
  <c r="D49" i="531"/>
  <c r="E49" i="531" s="1"/>
  <c r="D49" i="559"/>
  <c r="E49" i="559" s="1"/>
  <c r="D49" i="555"/>
  <c r="E49" i="555" s="1"/>
  <c r="D49" i="547"/>
  <c r="E49" i="547" s="1"/>
  <c r="E50" i="547" s="1"/>
  <c r="E64" i="547" s="1"/>
  <c r="E67" i="547" s="1"/>
  <c r="E132" i="547" s="1"/>
  <c r="D49" i="545"/>
  <c r="E49" i="545" s="1"/>
  <c r="D40" i="544"/>
  <c r="E40" i="544" s="1"/>
  <c r="D49" i="543"/>
  <c r="E49" i="543" s="1"/>
  <c r="D40" i="537"/>
  <c r="E40" i="537" s="1"/>
  <c r="E41" i="537" s="1"/>
  <c r="E55" i="537" s="1"/>
  <c r="E58" i="537" s="1"/>
  <c r="E123" i="537" s="1"/>
  <c r="D49" i="536"/>
  <c r="E49" i="536" s="1"/>
  <c r="D40" i="535"/>
  <c r="E40" i="535" s="1"/>
  <c r="D40" i="534"/>
  <c r="E40" i="534" s="1"/>
  <c r="D40" i="530"/>
  <c r="E40" i="530" s="1"/>
  <c r="E41" i="530" s="1"/>
  <c r="E55" i="530" s="1"/>
  <c r="E58" i="530" s="1"/>
  <c r="E123" i="530" s="1"/>
  <c r="D40" i="524"/>
  <c r="E40" i="524" s="1"/>
  <c r="D49" i="523"/>
  <c r="E49" i="523" s="1"/>
  <c r="D40" i="550"/>
  <c r="E40" i="550" s="1"/>
  <c r="D40" i="548"/>
  <c r="E40" i="548" s="1"/>
  <c r="E41" i="548" s="1"/>
  <c r="E55" i="548" s="1"/>
  <c r="E58" i="548" s="1"/>
  <c r="E123" i="548" s="1"/>
  <c r="D40" i="526"/>
  <c r="E40" i="526" s="1"/>
  <c r="D49" i="525"/>
  <c r="E49" i="525" s="1"/>
  <c r="D40" i="560"/>
  <c r="E40" i="560" s="1"/>
  <c r="D40" i="546"/>
  <c r="E40" i="546" s="1"/>
  <c r="E41" i="546" s="1"/>
  <c r="E55" i="546" s="1"/>
  <c r="E58" i="546" s="1"/>
  <c r="E123" i="546" s="1"/>
  <c r="D40" i="540"/>
  <c r="E40" i="540" s="1"/>
  <c r="D49" i="539"/>
  <c r="E49" i="539" s="1"/>
  <c r="D49" i="529"/>
  <c r="E49" i="529" s="1"/>
  <c r="D40" i="528"/>
  <c r="E40" i="528" s="1"/>
  <c r="E41" i="528" s="1"/>
  <c r="E55" i="528" s="1"/>
  <c r="E58" i="528" s="1"/>
  <c r="E123" i="528" s="1"/>
  <c r="D49" i="527"/>
  <c r="E49" i="527" s="1"/>
  <c r="E50" i="571"/>
  <c r="E64" i="571" s="1"/>
  <c r="E67" i="571" s="1"/>
  <c r="E132" i="571" s="1"/>
  <c r="E41" i="586"/>
  <c r="E55" i="586" s="1"/>
  <c r="E58" i="586" s="1"/>
  <c r="E123" i="586" s="1"/>
  <c r="E41" i="562"/>
  <c r="E55" i="562" s="1"/>
  <c r="E58" i="562" s="1"/>
  <c r="E123" i="562" s="1"/>
  <c r="E50" i="573"/>
  <c r="E64" i="573" s="1"/>
  <c r="E67" i="573" s="1"/>
  <c r="E132" i="573" s="1"/>
  <c r="E50" i="559"/>
  <c r="E64" i="559" s="1"/>
  <c r="E67" i="559" s="1"/>
  <c r="E132" i="559" s="1"/>
  <c r="E50" i="597"/>
  <c r="E64" i="597" s="1"/>
  <c r="E67" i="597" s="1"/>
  <c r="E132" i="597" s="1"/>
  <c r="E41" i="606"/>
  <c r="E55" i="606" s="1"/>
  <c r="E58" i="606" s="1"/>
  <c r="E123" i="606" s="1"/>
  <c r="E41" i="592"/>
  <c r="E55" i="592" s="1"/>
  <c r="E58" i="592" s="1"/>
  <c r="E123" i="592" s="1"/>
  <c r="E41" i="612"/>
  <c r="E55" i="612" s="1"/>
  <c r="E58" i="612" s="1"/>
  <c r="E123" i="612" s="1"/>
  <c r="E50" i="591"/>
  <c r="E64" i="591" s="1"/>
  <c r="E67" i="591" s="1"/>
  <c r="E132" i="591" s="1"/>
  <c r="E41" i="594"/>
  <c r="E55" i="594" s="1"/>
  <c r="E58" i="594" s="1"/>
  <c r="E123" i="594" s="1"/>
  <c r="E50" i="601"/>
  <c r="E64" i="601" s="1"/>
  <c r="E67" i="601" s="1"/>
  <c r="E132" i="601" s="1"/>
  <c r="E50" i="609"/>
  <c r="E64" i="609" s="1"/>
  <c r="E67" i="609" s="1"/>
  <c r="E132" i="609" s="1"/>
  <c r="E50" i="625"/>
  <c r="E64" i="625" s="1"/>
  <c r="E67" i="625" s="1"/>
  <c r="E132" i="625" s="1"/>
  <c r="E41" i="620"/>
  <c r="E55" i="620" s="1"/>
  <c r="E58" i="620" s="1"/>
  <c r="E123" i="620" s="1"/>
  <c r="E41" i="630"/>
  <c r="E55" i="630" s="1"/>
  <c r="E58" i="630" s="1"/>
  <c r="E123" i="630" s="1"/>
  <c r="E41" i="646"/>
  <c r="E55" i="646" s="1"/>
  <c r="E58" i="646" s="1"/>
  <c r="E123" i="646" s="1"/>
  <c r="E41" i="652"/>
  <c r="E55" i="652" s="1"/>
  <c r="E58" i="652" s="1"/>
  <c r="E123" i="652" s="1"/>
  <c r="E50" i="647"/>
  <c r="E64" i="647" s="1"/>
  <c r="E67" i="647" s="1"/>
  <c r="E132" i="647" s="1"/>
  <c r="E50" i="643"/>
  <c r="E64" i="643" s="1"/>
  <c r="E67" i="643" s="1"/>
  <c r="E132" i="643" s="1"/>
  <c r="E41" i="654"/>
  <c r="E55" i="654" s="1"/>
  <c r="E58" i="654" s="1"/>
  <c r="E123" i="654" s="1"/>
  <c r="E41" i="668"/>
  <c r="E55" i="668" s="1"/>
  <c r="E58" i="668" s="1"/>
  <c r="E123" i="668" s="1"/>
  <c r="E50" i="669"/>
  <c r="E64" i="669" s="1"/>
  <c r="E67" i="669" s="1"/>
  <c r="E132" i="669" s="1"/>
  <c r="E50" i="675"/>
  <c r="E64" i="675" s="1"/>
  <c r="E67" i="675" s="1"/>
  <c r="E132" i="675" s="1"/>
  <c r="E41" i="680"/>
  <c r="E55" i="680" s="1"/>
  <c r="E58" i="680" s="1"/>
  <c r="E123" i="680" s="1"/>
  <c r="E41" i="690"/>
  <c r="E55" i="690" s="1"/>
  <c r="E58" i="690" s="1"/>
  <c r="E123" i="690" s="1"/>
  <c r="E50" i="691"/>
  <c r="E64" i="691" s="1"/>
  <c r="E67" i="691" s="1"/>
  <c r="E132" i="691" s="1"/>
  <c r="E50" i="533"/>
  <c r="E64" i="533" s="1"/>
  <c r="E67" i="533" s="1"/>
  <c r="E132" i="533" s="1"/>
  <c r="E50" i="551"/>
  <c r="E64" i="551" s="1"/>
  <c r="E67" i="551" s="1"/>
  <c r="E132" i="551" s="1"/>
  <c r="E50" i="529"/>
  <c r="E64" i="529" s="1"/>
  <c r="E67" i="529" s="1"/>
  <c r="E132" i="529" s="1"/>
  <c r="E41" i="556"/>
  <c r="E55" i="556" s="1"/>
  <c r="E58" i="556" s="1"/>
  <c r="E123" i="556" s="1"/>
  <c r="E41" i="550"/>
  <c r="E55" i="550" s="1"/>
  <c r="E58" i="550" s="1"/>
  <c r="E123" i="550" s="1"/>
  <c r="E41" i="534"/>
  <c r="E55" i="534" s="1"/>
  <c r="E58" i="534" s="1"/>
  <c r="E123" i="534" s="1"/>
  <c r="E50" i="543"/>
  <c r="E64" i="543" s="1"/>
  <c r="E67" i="543" s="1"/>
  <c r="E132" i="543" s="1"/>
  <c r="E50" i="553"/>
  <c r="E64" i="553" s="1"/>
  <c r="E67" i="553" s="1"/>
  <c r="E132" i="553" s="1"/>
  <c r="E41" i="572"/>
  <c r="E55" i="572" s="1"/>
  <c r="E58" i="572" s="1"/>
  <c r="E123" i="572" s="1"/>
  <c r="E50" i="557"/>
  <c r="E64" i="557" s="1"/>
  <c r="E67" i="557" s="1"/>
  <c r="E132" i="557" s="1"/>
  <c r="E41" i="570"/>
  <c r="E55" i="570" s="1"/>
  <c r="E58" i="570" s="1"/>
  <c r="E123" i="570" s="1"/>
  <c r="E50" i="583"/>
  <c r="E64" i="583" s="1"/>
  <c r="E67" i="583" s="1"/>
  <c r="E132" i="583" s="1"/>
  <c r="E41" i="560"/>
  <c r="E55" i="560" s="1"/>
  <c r="E58" i="560" s="1"/>
  <c r="E123" i="560" s="1"/>
  <c r="E41" i="578"/>
  <c r="E55" i="578" s="1"/>
  <c r="E58" i="578" s="1"/>
  <c r="E123" i="578" s="1"/>
  <c r="E50" i="603"/>
  <c r="E64" i="603" s="1"/>
  <c r="E67" i="603" s="1"/>
  <c r="E132" i="603" s="1"/>
  <c r="E50" i="615"/>
  <c r="E64" i="615" s="1"/>
  <c r="E67" i="615" s="1"/>
  <c r="E132" i="615" s="1"/>
  <c r="E50" i="587"/>
  <c r="E64" i="587" s="1"/>
  <c r="E67" i="587" s="1"/>
  <c r="E132" i="587" s="1"/>
  <c r="E50" i="595"/>
  <c r="E64" i="595" s="1"/>
  <c r="E67" i="595" s="1"/>
  <c r="E132" i="595" s="1"/>
  <c r="E41" i="602"/>
  <c r="E55" i="602" s="1"/>
  <c r="E58" i="602" s="1"/>
  <c r="E123" i="602" s="1"/>
  <c r="E41" i="610"/>
  <c r="E55" i="610" s="1"/>
  <c r="E58" i="610" s="1"/>
  <c r="E123" i="610" s="1"/>
  <c r="E41" i="626"/>
  <c r="E55" i="626" s="1"/>
  <c r="E58" i="626" s="1"/>
  <c r="E123" i="626" s="1"/>
  <c r="E50" i="637"/>
  <c r="E64" i="637" s="1"/>
  <c r="E67" i="637" s="1"/>
  <c r="E132" i="637" s="1"/>
  <c r="E41" i="632"/>
  <c r="E55" i="632" s="1"/>
  <c r="E58" i="632" s="1"/>
  <c r="E123" i="632" s="1"/>
  <c r="E50" i="649"/>
  <c r="E64" i="649" s="1"/>
  <c r="E67" i="649" s="1"/>
  <c r="E132" i="649" s="1"/>
  <c r="E41" i="648"/>
  <c r="E55" i="648" s="1"/>
  <c r="E58" i="648" s="1"/>
  <c r="E123" i="648" s="1"/>
  <c r="E50" i="653"/>
  <c r="E64" i="653" s="1"/>
  <c r="E67" i="653" s="1"/>
  <c r="E132" i="653" s="1"/>
  <c r="E41" i="660"/>
  <c r="E55" i="660" s="1"/>
  <c r="E58" i="660" s="1"/>
  <c r="E123" i="660" s="1"/>
  <c r="E50" i="657"/>
  <c r="E64" i="657" s="1"/>
  <c r="E67" i="657" s="1"/>
  <c r="E132" i="657" s="1"/>
  <c r="E41" i="682"/>
  <c r="E55" i="682" s="1"/>
  <c r="E58" i="682" s="1"/>
  <c r="E123" i="682" s="1"/>
  <c r="E50" i="681"/>
  <c r="E64" i="681" s="1"/>
  <c r="E67" i="681" s="1"/>
  <c r="E132" i="681" s="1"/>
  <c r="E50" i="679"/>
  <c r="E64" i="679" s="1"/>
  <c r="E67" i="679" s="1"/>
  <c r="E132" i="679" s="1"/>
  <c r="E41" i="686"/>
  <c r="E55" i="686" s="1"/>
  <c r="E58" i="686" s="1"/>
  <c r="E123" i="686" s="1"/>
  <c r="E41" i="692"/>
  <c r="E55" i="692" s="1"/>
  <c r="E58" i="692" s="1"/>
  <c r="E123" i="692" s="1"/>
  <c r="E50" i="693"/>
  <c r="E64" i="693" s="1"/>
  <c r="E67" i="693" s="1"/>
  <c r="E132" i="693" s="1"/>
  <c r="D88" i="693"/>
  <c r="E88" i="693" s="1"/>
  <c r="D88" i="691"/>
  <c r="E88" i="691" s="1"/>
  <c r="D88" i="689"/>
  <c r="E88" i="689" s="1"/>
  <c r="D79" i="694"/>
  <c r="E79" i="694" s="1"/>
  <c r="D79" i="692"/>
  <c r="E79" i="692" s="1"/>
  <c r="D79" i="690"/>
  <c r="E79" i="690" s="1"/>
  <c r="D79" i="696"/>
  <c r="E79" i="696" s="1"/>
  <c r="D88" i="695"/>
  <c r="E88" i="695" s="1"/>
  <c r="D79" i="684"/>
  <c r="E79" i="684" s="1"/>
  <c r="D88" i="679"/>
  <c r="E88" i="679" s="1"/>
  <c r="D79" i="678"/>
  <c r="E79" i="678" s="1"/>
  <c r="D88" i="677"/>
  <c r="E88" i="677" s="1"/>
  <c r="D79" i="676"/>
  <c r="E79" i="676" s="1"/>
  <c r="D88" i="673"/>
  <c r="E88" i="673" s="1"/>
  <c r="D79" i="686"/>
  <c r="E79" i="686" s="1"/>
  <c r="D88" i="681"/>
  <c r="E88" i="681" s="1"/>
  <c r="D79" i="680"/>
  <c r="E79" i="680" s="1"/>
  <c r="D88" i="671"/>
  <c r="E88" i="671" s="1"/>
  <c r="D88" i="687"/>
  <c r="E88" i="687" s="1"/>
  <c r="D88" i="675"/>
  <c r="E88" i="675" s="1"/>
  <c r="D79" i="674"/>
  <c r="E79" i="674" s="1"/>
  <c r="D79" i="672"/>
  <c r="E79" i="672" s="1"/>
  <c r="D79" i="688"/>
  <c r="E79" i="688" s="1"/>
  <c r="D88" i="685"/>
  <c r="E88" i="685" s="1"/>
  <c r="D88" i="683"/>
  <c r="E88" i="683" s="1"/>
  <c r="D79" i="682"/>
  <c r="E79" i="682" s="1"/>
  <c r="D79" i="670"/>
  <c r="E79" i="670" s="1"/>
  <c r="D88" i="667"/>
  <c r="E88" i="667" s="1"/>
  <c r="D88" i="665"/>
  <c r="E88" i="665" s="1"/>
  <c r="D79" i="662"/>
  <c r="E79" i="662" s="1"/>
  <c r="D79" i="656"/>
  <c r="E79" i="656" s="1"/>
  <c r="D88" i="655"/>
  <c r="E88" i="655" s="1"/>
  <c r="D79" i="668"/>
  <c r="E79" i="668" s="1"/>
  <c r="D79" i="666"/>
  <c r="E79" i="666" s="1"/>
  <c r="D79" i="664"/>
  <c r="E79" i="664" s="1"/>
  <c r="D88" i="661"/>
  <c r="E88" i="661" s="1"/>
  <c r="D79" i="660"/>
  <c r="E79" i="660" s="1"/>
  <c r="D88" i="669"/>
  <c r="E88" i="669" s="1"/>
  <c r="D88" i="663"/>
  <c r="E88" i="663" s="1"/>
  <c r="D88" i="659"/>
  <c r="E88" i="659" s="1"/>
  <c r="D88" i="657"/>
  <c r="E88" i="657" s="1"/>
  <c r="D79" i="644"/>
  <c r="E79" i="644" s="1"/>
  <c r="D88" i="641"/>
  <c r="E88" i="641" s="1"/>
  <c r="D79" i="640"/>
  <c r="E79" i="640" s="1"/>
  <c r="D79" i="658"/>
  <c r="E79" i="658" s="1"/>
  <c r="D88" i="651"/>
  <c r="E88" i="651" s="1"/>
  <c r="D88" i="649"/>
  <c r="E88" i="649" s="1"/>
  <c r="D79" i="648"/>
  <c r="E79" i="648" s="1"/>
  <c r="D88" i="645"/>
  <c r="E88" i="645" s="1"/>
  <c r="D88" i="653"/>
  <c r="E88" i="653" s="1"/>
  <c r="D79" i="650"/>
  <c r="E79" i="650" s="1"/>
  <c r="D88" i="643"/>
  <c r="E88" i="643" s="1"/>
  <c r="D88" i="639"/>
  <c r="E88" i="639" s="1"/>
  <c r="D79" i="654"/>
  <c r="E79" i="654" s="1"/>
  <c r="D79" i="652"/>
  <c r="E79" i="652" s="1"/>
  <c r="D88" i="647"/>
  <c r="E88" i="647" s="1"/>
  <c r="D79" i="646"/>
  <c r="E79" i="646" s="1"/>
  <c r="D79" i="642"/>
  <c r="E79" i="642" s="1"/>
  <c r="D79" i="632"/>
  <c r="E79" i="632" s="1"/>
  <c r="D88" i="629"/>
  <c r="E88" i="629" s="1"/>
  <c r="D79" i="628"/>
  <c r="E79" i="628" s="1"/>
  <c r="D88" i="623"/>
  <c r="E88" i="623" s="1"/>
  <c r="D88" i="619"/>
  <c r="E88" i="619" s="1"/>
  <c r="D79" i="638"/>
  <c r="E79" i="638" s="1"/>
  <c r="D88" i="635"/>
  <c r="E88" i="635" s="1"/>
  <c r="D88" i="625"/>
  <c r="E88" i="625" s="1"/>
  <c r="D79" i="622"/>
  <c r="E79" i="622" s="1"/>
  <c r="D79" i="634"/>
  <c r="E79" i="634" s="1"/>
  <c r="D88" i="631"/>
  <c r="E88" i="631" s="1"/>
  <c r="D79" i="630"/>
  <c r="E79" i="630" s="1"/>
  <c r="D88" i="627"/>
  <c r="E88" i="627" s="1"/>
  <c r="D79" i="624"/>
  <c r="E79" i="624" s="1"/>
  <c r="D79" i="620"/>
  <c r="E79" i="620" s="1"/>
  <c r="D88" i="637"/>
  <c r="E88" i="637" s="1"/>
  <c r="D79" i="636"/>
  <c r="E79" i="636" s="1"/>
  <c r="D88" i="633"/>
  <c r="E88" i="633" s="1"/>
  <c r="D79" i="626"/>
  <c r="E79" i="626" s="1"/>
  <c r="D88" i="621"/>
  <c r="E88" i="621" s="1"/>
  <c r="D88" i="615"/>
  <c r="E88" i="615" s="1"/>
  <c r="D79" i="614"/>
  <c r="E79" i="614" s="1"/>
  <c r="D88" i="611"/>
  <c r="E88" i="611" s="1"/>
  <c r="D79" i="610"/>
  <c r="E79" i="610" s="1"/>
  <c r="D79" i="608"/>
  <c r="E79" i="608" s="1"/>
  <c r="D88" i="603"/>
  <c r="E88" i="603" s="1"/>
  <c r="D79" i="602"/>
  <c r="E79" i="602" s="1"/>
  <c r="D79" i="600"/>
  <c r="E79" i="600" s="1"/>
  <c r="D79" i="596"/>
  <c r="E79" i="596" s="1"/>
  <c r="D88" i="617"/>
  <c r="E88" i="617" s="1"/>
  <c r="D79" i="616"/>
  <c r="E79" i="616" s="1"/>
  <c r="D79" i="612"/>
  <c r="E79" i="612" s="1"/>
  <c r="D88" i="605"/>
  <c r="E88" i="605" s="1"/>
  <c r="D88" i="597"/>
  <c r="E88" i="597" s="1"/>
  <c r="D88" i="589"/>
  <c r="E88" i="589" s="1"/>
  <c r="D88" i="613"/>
  <c r="E88" i="613" s="1"/>
  <c r="D88" i="609"/>
  <c r="E88" i="609" s="1"/>
  <c r="D88" i="607"/>
  <c r="E88" i="607" s="1"/>
  <c r="D79" i="604"/>
  <c r="E79" i="604" s="1"/>
  <c r="D88" i="601"/>
  <c r="E88" i="601" s="1"/>
  <c r="D88" i="599"/>
  <c r="E88" i="599" s="1"/>
  <c r="D88" i="595"/>
  <c r="E88" i="595" s="1"/>
  <c r="D88" i="593"/>
  <c r="E88" i="593" s="1"/>
  <c r="D79" i="592"/>
  <c r="E79" i="592" s="1"/>
  <c r="D88" i="587"/>
  <c r="E88" i="587" s="1"/>
  <c r="D79" i="586"/>
  <c r="E79" i="586" s="1"/>
  <c r="D79" i="618"/>
  <c r="E79" i="618" s="1"/>
  <c r="D79" i="606"/>
  <c r="E79" i="606" s="1"/>
  <c r="D79" i="598"/>
  <c r="E79" i="598" s="1"/>
  <c r="D79" i="594"/>
  <c r="E79" i="594" s="1"/>
  <c r="D88" i="591"/>
  <c r="E88" i="591" s="1"/>
  <c r="D79" i="590"/>
  <c r="E79" i="590" s="1"/>
  <c r="D79" i="588"/>
  <c r="E79" i="588" s="1"/>
  <c r="D88" i="583"/>
  <c r="E88" i="583" s="1"/>
  <c r="D88" i="581"/>
  <c r="E88" i="581" s="1"/>
  <c r="D79" i="576"/>
  <c r="E79" i="576" s="1"/>
  <c r="D88" i="569"/>
  <c r="E88" i="569" s="1"/>
  <c r="D88" i="565"/>
  <c r="E88" i="565" s="1"/>
  <c r="D79" i="564"/>
  <c r="E79" i="564" s="1"/>
  <c r="D79" i="560"/>
  <c r="E79" i="560" s="1"/>
  <c r="D88" i="557"/>
  <c r="E88" i="557" s="1"/>
  <c r="D88" i="585"/>
  <c r="E88" i="585" s="1"/>
  <c r="D79" i="580"/>
  <c r="E79" i="580" s="1"/>
  <c r="D88" i="571"/>
  <c r="E88" i="571" s="1"/>
  <c r="D79" i="568"/>
  <c r="E79" i="568" s="1"/>
  <c r="D88" i="563"/>
  <c r="E88" i="563" s="1"/>
  <c r="D79" i="562"/>
  <c r="E79" i="562" s="1"/>
  <c r="D79" i="584"/>
  <c r="E79" i="584" s="1"/>
  <c r="D79" i="582"/>
  <c r="E79" i="582" s="1"/>
  <c r="D88" i="577"/>
  <c r="E88" i="577" s="1"/>
  <c r="D88" i="575"/>
  <c r="E88" i="575" s="1"/>
  <c r="D79" i="574"/>
  <c r="E79" i="574" s="1"/>
  <c r="D79" i="570"/>
  <c r="E79" i="570" s="1"/>
  <c r="D79" i="566"/>
  <c r="E79" i="566" s="1"/>
  <c r="D88" i="559"/>
  <c r="E88" i="559" s="1"/>
  <c r="D79" i="558"/>
  <c r="E79" i="558" s="1"/>
  <c r="D88" i="555"/>
  <c r="E88" i="555" s="1"/>
  <c r="D79" i="554"/>
  <c r="E79" i="554" s="1"/>
  <c r="D88" i="549"/>
  <c r="E88" i="549" s="1"/>
  <c r="D88" i="579"/>
  <c r="E88" i="579" s="1"/>
  <c r="D79" i="578"/>
  <c r="E79" i="578" s="1"/>
  <c r="D88" i="573"/>
  <c r="E88" i="573" s="1"/>
  <c r="D79" i="572"/>
  <c r="E79" i="572" s="1"/>
  <c r="D88" i="567"/>
  <c r="E88" i="567" s="1"/>
  <c r="D88" i="561"/>
  <c r="E88" i="561" s="1"/>
  <c r="D88" i="551"/>
  <c r="E88" i="551" s="1"/>
  <c r="D79" i="556"/>
  <c r="E79" i="556" s="1"/>
  <c r="D88" i="553"/>
  <c r="E88" i="553" s="1"/>
  <c r="D79" i="544"/>
  <c r="E79" i="544" s="1"/>
  <c r="D88" i="539"/>
  <c r="E88" i="539" s="1"/>
  <c r="D79" i="537"/>
  <c r="E79" i="537" s="1"/>
  <c r="D79" i="535"/>
  <c r="E79" i="535" s="1"/>
  <c r="D79" i="534"/>
  <c r="E79" i="534" s="1"/>
  <c r="D88" i="529"/>
  <c r="E88" i="529" s="1"/>
  <c r="D88" i="527"/>
  <c r="E88" i="527" s="1"/>
  <c r="D79" i="526"/>
  <c r="E79" i="526" s="1"/>
  <c r="D79" i="524"/>
  <c r="E79" i="524" s="1"/>
  <c r="D79" i="552"/>
  <c r="E79" i="552" s="1"/>
  <c r="D79" i="548"/>
  <c r="E79" i="548" s="1"/>
  <c r="D88" i="541"/>
  <c r="E88" i="541" s="1"/>
  <c r="D88" i="531"/>
  <c r="E88" i="531" s="1"/>
  <c r="D79" i="528"/>
  <c r="E79" i="528" s="1"/>
  <c r="D88" i="547"/>
  <c r="E88" i="547" s="1"/>
  <c r="D79" i="546"/>
  <c r="E79" i="546" s="1"/>
  <c r="D88" i="543"/>
  <c r="E88" i="543" s="1"/>
  <c r="D79" i="540"/>
  <c r="E79" i="540" s="1"/>
  <c r="D88" i="536"/>
  <c r="E88" i="536" s="1"/>
  <c r="D88" i="533"/>
  <c r="E88" i="533" s="1"/>
  <c r="D88" i="523"/>
  <c r="E88" i="523" s="1"/>
  <c r="D79" i="550"/>
  <c r="E79" i="550" s="1"/>
  <c r="D88" i="545"/>
  <c r="E88" i="545" s="1"/>
  <c r="D79" i="542"/>
  <c r="E79" i="542" s="1"/>
  <c r="D79" i="532"/>
  <c r="E79" i="532" s="1"/>
  <c r="D79" i="530"/>
  <c r="E79" i="530" s="1"/>
  <c r="D88" i="525"/>
  <c r="E88" i="525" s="1"/>
  <c r="D80" i="6"/>
  <c r="E50" i="541"/>
  <c r="E64" i="541" s="1"/>
  <c r="E67" i="541" s="1"/>
  <c r="E132" i="541" s="1"/>
  <c r="E50" i="539"/>
  <c r="E64" i="539" s="1"/>
  <c r="E67" i="539" s="1"/>
  <c r="E132" i="539" s="1"/>
  <c r="E50" i="525"/>
  <c r="E64" i="525" s="1"/>
  <c r="E67" i="525" s="1"/>
  <c r="E132" i="525" s="1"/>
  <c r="E50" i="523"/>
  <c r="E64" i="523" s="1"/>
  <c r="E67" i="523" s="1"/>
  <c r="E132" i="523" s="1"/>
  <c r="E41" i="535"/>
  <c r="E55" i="535" s="1"/>
  <c r="E58" i="535" s="1"/>
  <c r="E123" i="535" s="1"/>
  <c r="E41" i="544"/>
  <c r="E55" i="544" s="1"/>
  <c r="E58" i="544" s="1"/>
  <c r="E123" i="544" s="1"/>
  <c r="E41" i="554"/>
  <c r="E55" i="554" s="1"/>
  <c r="E58" i="554" s="1"/>
  <c r="E123" i="554" s="1"/>
  <c r="E50" i="575"/>
  <c r="E64" i="575" s="1"/>
  <c r="E67" i="575" s="1"/>
  <c r="E132" i="575" s="1"/>
  <c r="E41" i="558"/>
  <c r="E55" i="558" s="1"/>
  <c r="E58" i="558" s="1"/>
  <c r="E123" i="558" s="1"/>
  <c r="E41" i="574"/>
  <c r="E55" i="574" s="1"/>
  <c r="E58" i="574" s="1"/>
  <c r="E123" i="574" s="1"/>
  <c r="E41" i="584"/>
  <c r="E55" i="584" s="1"/>
  <c r="E58" i="584" s="1"/>
  <c r="E123" i="584" s="1"/>
  <c r="E50" i="567"/>
  <c r="E64" i="567" s="1"/>
  <c r="E67" i="567" s="1"/>
  <c r="E132" i="567" s="1"/>
  <c r="E41" i="580"/>
  <c r="E55" i="580" s="1"/>
  <c r="E58" i="580" s="1"/>
  <c r="E123" i="580" s="1"/>
  <c r="E41" i="564"/>
  <c r="E55" i="564" s="1"/>
  <c r="E58" i="564" s="1"/>
  <c r="E123" i="564" s="1"/>
  <c r="E50" i="589"/>
  <c r="E64" i="589" s="1"/>
  <c r="E67" i="589" s="1"/>
  <c r="E132" i="589" s="1"/>
  <c r="E50" i="599"/>
  <c r="E64" i="599" s="1"/>
  <c r="E67" i="599" s="1"/>
  <c r="E132" i="599" s="1"/>
  <c r="E41" i="618"/>
  <c r="E55" i="618" s="1"/>
  <c r="E58" i="618" s="1"/>
  <c r="E123" i="618" s="1"/>
  <c r="E41" i="604"/>
  <c r="E55" i="604" s="1"/>
  <c r="E58" i="604" s="1"/>
  <c r="E123" i="604" s="1"/>
  <c r="E41" i="588"/>
  <c r="E55" i="588" s="1"/>
  <c r="E58" i="588" s="1"/>
  <c r="E123" i="588" s="1"/>
  <c r="E41" i="596"/>
  <c r="E55" i="596" s="1"/>
  <c r="E58" i="596" s="1"/>
  <c r="E123" i="596" s="1"/>
  <c r="E50" i="607"/>
  <c r="E64" i="607" s="1"/>
  <c r="E67" i="607" s="1"/>
  <c r="E132" i="607" s="1"/>
  <c r="E50" i="613"/>
  <c r="E64" i="613" s="1"/>
  <c r="E67" i="613" s="1"/>
  <c r="E132" i="613" s="1"/>
  <c r="E41" i="624"/>
  <c r="E55" i="624" s="1"/>
  <c r="E58" i="624" s="1"/>
  <c r="E123" i="624" s="1"/>
  <c r="E41" i="622"/>
  <c r="E55" i="622" s="1"/>
  <c r="E58" i="622" s="1"/>
  <c r="E123" i="622" s="1"/>
  <c r="E41" i="638"/>
  <c r="E55" i="638" s="1"/>
  <c r="E58" i="638" s="1"/>
  <c r="E123" i="638" s="1"/>
  <c r="E50" i="641"/>
  <c r="E64" i="641" s="1"/>
  <c r="E67" i="641" s="1"/>
  <c r="E132" i="641" s="1"/>
  <c r="E50" i="659"/>
  <c r="E64" i="659" s="1"/>
  <c r="E67" i="659" s="1"/>
  <c r="E132" i="659" s="1"/>
  <c r="E50" i="665"/>
  <c r="E64" i="665" s="1"/>
  <c r="E67" i="665" s="1"/>
  <c r="E132" i="665" s="1"/>
  <c r="E41" i="664"/>
  <c r="E55" i="664" s="1"/>
  <c r="E58" i="664" s="1"/>
  <c r="E123" i="664" s="1"/>
  <c r="E41" i="662"/>
  <c r="E55" i="662" s="1"/>
  <c r="E58" i="662" s="1"/>
  <c r="E123" i="662" s="1"/>
  <c r="E50" i="671"/>
  <c r="E64" i="671" s="1"/>
  <c r="E67" i="671" s="1"/>
  <c r="E132" i="671" s="1"/>
  <c r="E50" i="687"/>
  <c r="E64" i="687" s="1"/>
  <c r="E67" i="687" s="1"/>
  <c r="E132" i="687" s="1"/>
  <c r="E50" i="673"/>
  <c r="E64" i="673" s="1"/>
  <c r="E67" i="673" s="1"/>
  <c r="E132" i="673" s="1"/>
  <c r="E50" i="683"/>
  <c r="E64" i="683" s="1"/>
  <c r="E67" i="683" s="1"/>
  <c r="E132" i="683" s="1"/>
  <c r="E41" i="678"/>
  <c r="E55" i="678" s="1"/>
  <c r="E58" i="678" s="1"/>
  <c r="E123" i="678" s="1"/>
  <c r="E41" i="696"/>
  <c r="E55" i="696" s="1"/>
  <c r="E58" i="696" s="1"/>
  <c r="E123" i="696" s="1"/>
  <c r="E41" i="694"/>
  <c r="E55" i="694" s="1"/>
  <c r="E58" i="694" s="1"/>
  <c r="E123" i="694" s="1"/>
  <c r="D79" i="693"/>
  <c r="D79" i="691"/>
  <c r="D79" i="689"/>
  <c r="D70" i="694"/>
  <c r="D70" i="692"/>
  <c r="D70" i="690"/>
  <c r="D70" i="696"/>
  <c r="D79" i="695"/>
  <c r="D70" i="684"/>
  <c r="D79" i="679"/>
  <c r="D70" i="678"/>
  <c r="D79" i="677"/>
  <c r="D70" i="676"/>
  <c r="D79" i="673"/>
  <c r="D70" i="686"/>
  <c r="D79" i="681"/>
  <c r="D70" i="680"/>
  <c r="D79" i="671"/>
  <c r="D79" i="687"/>
  <c r="D79" i="675"/>
  <c r="D70" i="674"/>
  <c r="D70" i="672"/>
  <c r="D70" i="688"/>
  <c r="D79" i="685"/>
  <c r="D79" i="683"/>
  <c r="D70" i="682"/>
  <c r="D70" i="670"/>
  <c r="D79" i="667"/>
  <c r="D79" i="665"/>
  <c r="D70" i="662"/>
  <c r="D70" i="656"/>
  <c r="D79" i="655"/>
  <c r="D70" i="668"/>
  <c r="D70" i="666"/>
  <c r="D70" i="664"/>
  <c r="D79" i="661"/>
  <c r="D70" i="660"/>
  <c r="D79" i="669"/>
  <c r="D79" i="663"/>
  <c r="D79" i="659"/>
  <c r="D79" i="657"/>
  <c r="D70" i="644"/>
  <c r="D79" i="641"/>
  <c r="D70" i="640"/>
  <c r="D70" i="654"/>
  <c r="D79" i="651"/>
  <c r="D79" i="649"/>
  <c r="D70" i="648"/>
  <c r="D79" i="645"/>
  <c r="D70" i="658"/>
  <c r="D79" i="653"/>
  <c r="D70" i="650"/>
  <c r="D79" i="643"/>
  <c r="D79" i="639"/>
  <c r="D70" i="652"/>
  <c r="D79" i="647"/>
  <c r="D70" i="646"/>
  <c r="D70" i="642"/>
  <c r="D70" i="632"/>
  <c r="D79" i="629"/>
  <c r="D70" i="628"/>
  <c r="D79" i="623"/>
  <c r="D79" i="635"/>
  <c r="D79" i="625"/>
  <c r="D70" i="622"/>
  <c r="D70" i="638"/>
  <c r="D70" i="634"/>
  <c r="D79" i="631"/>
  <c r="D70" i="630"/>
  <c r="D79" i="627"/>
  <c r="D70" i="624"/>
  <c r="D70" i="620"/>
  <c r="D79" i="637"/>
  <c r="D70" i="636"/>
  <c r="D79" i="633"/>
  <c r="D70" i="626"/>
  <c r="D79" i="621"/>
  <c r="D79" i="615"/>
  <c r="D70" i="614"/>
  <c r="D79" i="611"/>
  <c r="D70" i="610"/>
  <c r="D70" i="608"/>
  <c r="D79" i="603"/>
  <c r="D70" i="602"/>
  <c r="D70" i="600"/>
  <c r="D70" i="596"/>
  <c r="D79" i="617"/>
  <c r="D70" i="616"/>
  <c r="D70" i="612"/>
  <c r="D79" i="605"/>
  <c r="D79" i="597"/>
  <c r="D79" i="589"/>
  <c r="D79" i="619"/>
  <c r="D79" i="613"/>
  <c r="D79" i="609"/>
  <c r="D79" i="607"/>
  <c r="D70" i="604"/>
  <c r="D79" i="601"/>
  <c r="D79" i="599"/>
  <c r="D79" i="595"/>
  <c r="D79" i="593"/>
  <c r="D70" i="592"/>
  <c r="D79" i="587"/>
  <c r="D70" i="618"/>
  <c r="D70" i="606"/>
  <c r="D70" i="598"/>
  <c r="D70" i="594"/>
  <c r="D79" i="591"/>
  <c r="D70" i="590"/>
  <c r="D70" i="588"/>
  <c r="D79" i="583"/>
  <c r="D79" i="581"/>
  <c r="D70" i="576"/>
  <c r="D79" i="569"/>
  <c r="D79" i="565"/>
  <c r="D70" i="564"/>
  <c r="D70" i="560"/>
  <c r="D79" i="557"/>
  <c r="D79" i="585"/>
  <c r="D70" i="580"/>
  <c r="D79" i="571"/>
  <c r="D70" i="568"/>
  <c r="D79" i="563"/>
  <c r="D70" i="562"/>
  <c r="D70" i="586"/>
  <c r="D70" i="584"/>
  <c r="D70" i="582"/>
  <c r="D79" i="577"/>
  <c r="D79" i="575"/>
  <c r="D70" i="574"/>
  <c r="D70" i="570"/>
  <c r="D70" i="566"/>
  <c r="D79" i="559"/>
  <c r="D70" i="558"/>
  <c r="D79" i="555"/>
  <c r="D70" i="554"/>
  <c r="D79" i="549"/>
  <c r="D79" i="579"/>
  <c r="D70" i="578"/>
  <c r="D79" i="573"/>
  <c r="D70" i="572"/>
  <c r="D79" i="567"/>
  <c r="D79" i="561"/>
  <c r="D79" i="551"/>
  <c r="D70" i="544"/>
  <c r="D79" i="539"/>
  <c r="D70" i="537"/>
  <c r="D70" i="535"/>
  <c r="D70" i="534"/>
  <c r="D79" i="529"/>
  <c r="D79" i="527"/>
  <c r="D70" i="526"/>
  <c r="D70" i="524"/>
  <c r="D70" i="556"/>
  <c r="D79" i="553"/>
  <c r="D70" i="550"/>
  <c r="D70" i="548"/>
  <c r="D79" i="541"/>
  <c r="D79" i="531"/>
  <c r="D70" i="528"/>
  <c r="D70" i="552"/>
  <c r="D79" i="547"/>
  <c r="D70" i="546"/>
  <c r="D79" i="543"/>
  <c r="D70" i="540"/>
  <c r="D79" i="536"/>
  <c r="D79" i="533"/>
  <c r="D79" i="523"/>
  <c r="D79" i="545"/>
  <c r="D70" i="542"/>
  <c r="D70" i="532"/>
  <c r="D70" i="530"/>
  <c r="D79" i="525"/>
  <c r="E50" i="531"/>
  <c r="E64" i="531" s="1"/>
  <c r="E67" i="531" s="1"/>
  <c r="E132" i="531" s="1"/>
  <c r="E41" i="542"/>
  <c r="E55" i="542" s="1"/>
  <c r="E58" i="542" s="1"/>
  <c r="E123" i="542" s="1"/>
  <c r="E50" i="527"/>
  <c r="E64" i="527" s="1"/>
  <c r="E67" i="527" s="1"/>
  <c r="E132" i="527" s="1"/>
  <c r="E41" i="540"/>
  <c r="E55" i="540" s="1"/>
  <c r="E58" i="540" s="1"/>
  <c r="E123" i="540" s="1"/>
  <c r="E41" i="526"/>
  <c r="E55" i="526" s="1"/>
  <c r="E58" i="526" s="1"/>
  <c r="E123" i="526" s="1"/>
  <c r="E41" i="524"/>
  <c r="E55" i="524" s="1"/>
  <c r="E58" i="524" s="1"/>
  <c r="E123" i="524" s="1"/>
  <c r="E50" i="536"/>
  <c r="E64" i="536" s="1"/>
  <c r="E67" i="536" s="1"/>
  <c r="E132" i="536" s="1"/>
  <c r="E50" i="545"/>
  <c r="E64" i="545" s="1"/>
  <c r="E67" i="545" s="1"/>
  <c r="E132" i="545" s="1"/>
  <c r="E41" i="566"/>
  <c r="E55" i="566" s="1"/>
  <c r="E58" i="566" s="1"/>
  <c r="E123" i="566" s="1"/>
  <c r="E50" i="581"/>
  <c r="E64" i="581" s="1"/>
  <c r="E67" i="581" s="1"/>
  <c r="E132" i="581" s="1"/>
  <c r="E50" i="561"/>
  <c r="E64" i="561" s="1"/>
  <c r="E67" i="561" s="1"/>
  <c r="E132" i="561" s="1"/>
  <c r="E41" i="568"/>
  <c r="E55" i="568" s="1"/>
  <c r="E58" i="568" s="1"/>
  <c r="E123" i="568" s="1"/>
  <c r="E50" i="555"/>
  <c r="E64" i="555" s="1"/>
  <c r="E67" i="555" s="1"/>
  <c r="E132" i="555" s="1"/>
  <c r="E41" i="576"/>
  <c r="E55" i="576" s="1"/>
  <c r="E58" i="576" s="1"/>
  <c r="E123" i="576" s="1"/>
  <c r="E41" i="590"/>
  <c r="E55" i="590" s="1"/>
  <c r="E58" i="590" s="1"/>
  <c r="E123" i="590" s="1"/>
  <c r="E50" i="605"/>
  <c r="E64" i="605" s="1"/>
  <c r="E67" i="605" s="1"/>
  <c r="E132" i="605" s="1"/>
  <c r="E50" i="619"/>
  <c r="E64" i="619" s="1"/>
  <c r="E67" i="619" s="1"/>
  <c r="E132" i="619" s="1"/>
  <c r="E50" i="611"/>
  <c r="E64" i="611" s="1"/>
  <c r="E67" i="611" s="1"/>
  <c r="E132" i="611" s="1"/>
  <c r="E50" i="621"/>
  <c r="E64" i="621" s="1"/>
  <c r="E67" i="621" s="1"/>
  <c r="E132" i="621" s="1"/>
  <c r="E41" i="600"/>
  <c r="E55" i="600" s="1"/>
  <c r="E58" i="600" s="1"/>
  <c r="E123" i="600" s="1"/>
  <c r="E41" i="636"/>
  <c r="E55" i="636" s="1"/>
  <c r="E58" i="636" s="1"/>
  <c r="E123" i="636" s="1"/>
  <c r="E50" i="629"/>
  <c r="E64" i="629" s="1"/>
  <c r="E67" i="629" s="1"/>
  <c r="E132" i="629" s="1"/>
  <c r="E41" i="628"/>
  <c r="E55" i="628" s="1"/>
  <c r="E58" i="628" s="1"/>
  <c r="E123" i="628" s="1"/>
  <c r="E50" i="627"/>
  <c r="E64" i="627" s="1"/>
  <c r="E67" i="627" s="1"/>
  <c r="E132" i="627" s="1"/>
  <c r="E50" i="645"/>
  <c r="E64" i="645" s="1"/>
  <c r="E67" i="645" s="1"/>
  <c r="E132" i="645" s="1"/>
  <c r="E50" i="651"/>
  <c r="E64" i="651" s="1"/>
  <c r="E67" i="651" s="1"/>
  <c r="E132" i="651" s="1"/>
  <c r="E41" i="644"/>
  <c r="E55" i="644" s="1"/>
  <c r="E58" i="644" s="1"/>
  <c r="E123" i="644" s="1"/>
  <c r="E41" i="640"/>
  <c r="E55" i="640" s="1"/>
  <c r="E58" i="640" s="1"/>
  <c r="E123" i="640" s="1"/>
  <c r="E50" i="661"/>
  <c r="E64" i="661" s="1"/>
  <c r="E67" i="661" s="1"/>
  <c r="E132" i="661" s="1"/>
  <c r="E41" i="666"/>
  <c r="E55" i="666" s="1"/>
  <c r="E58" i="666" s="1"/>
  <c r="E123" i="666" s="1"/>
  <c r="E50" i="663"/>
  <c r="E64" i="663" s="1"/>
  <c r="E67" i="663" s="1"/>
  <c r="E132" i="663" s="1"/>
  <c r="E41" i="674"/>
  <c r="E55" i="674" s="1"/>
  <c r="E58" i="674" s="1"/>
  <c r="E123" i="674" s="1"/>
  <c r="E41" i="676"/>
  <c r="E55" i="676" s="1"/>
  <c r="E58" i="676" s="1"/>
  <c r="E123" i="676" s="1"/>
  <c r="E41" i="684"/>
  <c r="E55" i="684" s="1"/>
  <c r="E58" i="684" s="1"/>
  <c r="E123" i="684" s="1"/>
  <c r="E41" i="688"/>
  <c r="E55" i="688" s="1"/>
  <c r="E58" i="688" s="1"/>
  <c r="E123" i="688" s="1"/>
  <c r="E50" i="689"/>
  <c r="E64" i="689" s="1"/>
  <c r="E67" i="689" s="1"/>
  <c r="E132" i="689" s="1"/>
  <c r="D40" i="454"/>
  <c r="E40" i="454" s="1"/>
  <c r="E41" i="454" s="1"/>
  <c r="E55" i="454" s="1"/>
  <c r="E58" i="454" s="1"/>
  <c r="E123" i="454" s="1"/>
  <c r="D79" i="454"/>
  <c r="E79" i="454" s="1"/>
  <c r="D70" i="454"/>
  <c r="D49" i="343"/>
  <c r="E49" i="343" s="1"/>
  <c r="E50" i="343" s="1"/>
  <c r="E64" i="343" s="1"/>
  <c r="E67" i="343" s="1"/>
  <c r="E132" i="343" s="1"/>
  <c r="D88" i="343"/>
  <c r="E88" i="343" s="1"/>
  <c r="D79" i="343"/>
  <c r="BB5" i="21"/>
  <c r="AD5" i="21"/>
  <c r="D41" i="6"/>
  <c r="AR5" i="21"/>
  <c r="AP5" i="21"/>
  <c r="AT5" i="21"/>
  <c r="AS5" i="21"/>
  <c r="AQ5" i="21"/>
  <c r="D41" i="698" l="1"/>
  <c r="D50" i="697"/>
  <c r="D80" i="698"/>
  <c r="E80" i="698" s="1"/>
  <c r="D89" i="697"/>
  <c r="E89" i="697" s="1"/>
  <c r="E90" i="697"/>
  <c r="E101" i="697" s="1"/>
  <c r="E104" i="697" s="1"/>
  <c r="E134" i="697" s="1"/>
  <c r="E136" i="697" s="1"/>
  <c r="E81" i="698"/>
  <c r="E92" i="698" s="1"/>
  <c r="E95" i="698" s="1"/>
  <c r="E125" i="698" s="1"/>
  <c r="E127" i="698" s="1"/>
  <c r="AS12" i="21"/>
  <c r="AS66" i="21"/>
  <c r="AT12" i="21"/>
  <c r="AT66" i="21"/>
  <c r="AD12" i="21"/>
  <c r="AE12" i="21" s="1"/>
  <c r="AO12" i="21" s="1"/>
  <c r="AD66" i="21"/>
  <c r="AE66" i="21" s="1"/>
  <c r="AO66" i="21" s="1"/>
  <c r="AP12" i="21"/>
  <c r="AP66" i="21"/>
  <c r="BB12" i="21"/>
  <c r="BB66" i="21"/>
  <c r="AQ12" i="21"/>
  <c r="AQ66" i="21"/>
  <c r="AR12" i="21"/>
  <c r="AR66" i="21"/>
  <c r="D50" i="695"/>
  <c r="D41" i="694"/>
  <c r="D50" i="693"/>
  <c r="D50" i="691"/>
  <c r="D50" i="689"/>
  <c r="D41" i="696"/>
  <c r="D41" i="692"/>
  <c r="D41" i="690"/>
  <c r="D41" i="686"/>
  <c r="D50" i="685"/>
  <c r="D41" i="684"/>
  <c r="D50" i="683"/>
  <c r="D50" i="679"/>
  <c r="D50" i="677"/>
  <c r="D41" i="676"/>
  <c r="D50" i="673"/>
  <c r="D50" i="681"/>
  <c r="D41" i="680"/>
  <c r="D41" i="674"/>
  <c r="D50" i="687"/>
  <c r="D41" i="682"/>
  <c r="D50" i="675"/>
  <c r="D41" i="672"/>
  <c r="D41" i="688"/>
  <c r="D41" i="678"/>
  <c r="D50" i="667"/>
  <c r="D41" i="664"/>
  <c r="D41" i="660"/>
  <c r="D50" i="659"/>
  <c r="D41" i="658"/>
  <c r="D41" i="668"/>
  <c r="D41" i="666"/>
  <c r="D50" i="665"/>
  <c r="D50" i="661"/>
  <c r="D50" i="671"/>
  <c r="D41" i="670"/>
  <c r="D50" i="669"/>
  <c r="D50" i="663"/>
  <c r="D41" i="662"/>
  <c r="D50" i="657"/>
  <c r="D41" i="656"/>
  <c r="D41" i="648"/>
  <c r="D50" i="647"/>
  <c r="D41" i="644"/>
  <c r="D50" i="655"/>
  <c r="D41" i="654"/>
  <c r="D50" i="641"/>
  <c r="D41" i="652"/>
  <c r="D50" i="651"/>
  <c r="D41" i="650"/>
  <c r="D50" i="649"/>
  <c r="D41" i="646"/>
  <c r="D50" i="645"/>
  <c r="D41" i="642"/>
  <c r="D50" i="653"/>
  <c r="D50" i="643"/>
  <c r="D41" i="640"/>
  <c r="D41" i="638"/>
  <c r="D50" i="637"/>
  <c r="D50" i="633"/>
  <c r="D41" i="628"/>
  <c r="D41" i="622"/>
  <c r="D50" i="621"/>
  <c r="D41" i="634"/>
  <c r="D41" i="630"/>
  <c r="D50" i="629"/>
  <c r="D41" i="624"/>
  <c r="D50" i="623"/>
  <c r="D41" i="636"/>
  <c r="D50" i="635"/>
  <c r="D41" i="626"/>
  <c r="D50" i="625"/>
  <c r="D50" i="639"/>
  <c r="D41" i="632"/>
  <c r="D50" i="631"/>
  <c r="D50" i="627"/>
  <c r="D50" i="591"/>
  <c r="D41" i="616"/>
  <c r="D50" i="615"/>
  <c r="D41" i="612"/>
  <c r="D50" i="611"/>
  <c r="D41" i="604"/>
  <c r="D50" i="603"/>
  <c r="D41" i="592"/>
  <c r="D41" i="620"/>
  <c r="D50" i="619"/>
  <c r="D41" i="618"/>
  <c r="D50" i="617"/>
  <c r="D41" i="606"/>
  <c r="D50" i="605"/>
  <c r="D50" i="599"/>
  <c r="D41" i="598"/>
  <c r="D50" i="597"/>
  <c r="D41" i="590"/>
  <c r="D50" i="589"/>
  <c r="D41" i="614"/>
  <c r="D50" i="613"/>
  <c r="D41" i="610"/>
  <c r="D50" i="609"/>
  <c r="D41" i="608"/>
  <c r="D50" i="607"/>
  <c r="D41" i="602"/>
  <c r="D50" i="601"/>
  <c r="D41" i="600"/>
  <c r="D41" i="596"/>
  <c r="D50" i="595"/>
  <c r="D41" i="594"/>
  <c r="D50" i="593"/>
  <c r="D41" i="588"/>
  <c r="D41" i="580"/>
  <c r="D50" i="579"/>
  <c r="D50" i="573"/>
  <c r="D41" i="568"/>
  <c r="D50" i="567"/>
  <c r="D50" i="565"/>
  <c r="D41" i="562"/>
  <c r="D50" i="561"/>
  <c r="D41" i="556"/>
  <c r="D41" i="552"/>
  <c r="D50" i="551"/>
  <c r="D41" i="584"/>
  <c r="D50" i="583"/>
  <c r="D41" i="582"/>
  <c r="D50" i="581"/>
  <c r="D41" i="574"/>
  <c r="D41" i="570"/>
  <c r="D50" i="569"/>
  <c r="D41" i="566"/>
  <c r="D41" i="586"/>
  <c r="D50" i="585"/>
  <c r="D50" i="575"/>
  <c r="D41" i="572"/>
  <c r="D50" i="571"/>
  <c r="D50" i="563"/>
  <c r="D41" i="554"/>
  <c r="D50" i="553"/>
  <c r="D50" i="587"/>
  <c r="D41" i="578"/>
  <c r="D50" i="577"/>
  <c r="D41" i="576"/>
  <c r="D41" i="564"/>
  <c r="D41" i="560"/>
  <c r="D50" i="559"/>
  <c r="D50" i="555"/>
  <c r="D41" i="550"/>
  <c r="D41" i="548"/>
  <c r="D41" i="526"/>
  <c r="D50" i="525"/>
  <c r="D41" i="546"/>
  <c r="D41" i="540"/>
  <c r="D50" i="539"/>
  <c r="D50" i="529"/>
  <c r="D41" i="528"/>
  <c r="D50" i="527"/>
  <c r="D41" i="558"/>
  <c r="D50" i="557"/>
  <c r="D50" i="549"/>
  <c r="D41" i="542"/>
  <c r="D50" i="541"/>
  <c r="D50" i="533"/>
  <c r="D41" i="532"/>
  <c r="D50" i="531"/>
  <c r="D50" i="547"/>
  <c r="D50" i="545"/>
  <c r="D41" i="544"/>
  <c r="D50" i="543"/>
  <c r="D41" i="537"/>
  <c r="D50" i="536"/>
  <c r="D41" i="535"/>
  <c r="D41" i="534"/>
  <c r="D41" i="530"/>
  <c r="D41" i="524"/>
  <c r="D50" i="523"/>
  <c r="D80" i="696"/>
  <c r="E80" i="696" s="1"/>
  <c r="E81" i="696" s="1"/>
  <c r="E92" i="696" s="1"/>
  <c r="E95" i="696" s="1"/>
  <c r="E125" i="696" s="1"/>
  <c r="E127" i="696" s="1"/>
  <c r="D89" i="695"/>
  <c r="E89" i="695" s="1"/>
  <c r="E90" i="695" s="1"/>
  <c r="E101" i="695" s="1"/>
  <c r="E104" i="695" s="1"/>
  <c r="E134" i="695" s="1"/>
  <c r="E136" i="695" s="1"/>
  <c r="D89" i="693"/>
  <c r="E89" i="693" s="1"/>
  <c r="D89" i="691"/>
  <c r="E89" i="691" s="1"/>
  <c r="D89" i="689"/>
  <c r="E89" i="689" s="1"/>
  <c r="E90" i="689" s="1"/>
  <c r="E101" i="689" s="1"/>
  <c r="E104" i="689" s="1"/>
  <c r="E134" i="689" s="1"/>
  <c r="E136" i="689" s="1"/>
  <c r="D80" i="694"/>
  <c r="E80" i="694" s="1"/>
  <c r="E81" i="694" s="1"/>
  <c r="E92" i="694" s="1"/>
  <c r="E95" i="694" s="1"/>
  <c r="E125" i="694" s="1"/>
  <c r="E127" i="694" s="1"/>
  <c r="D80" i="692"/>
  <c r="E80" i="692" s="1"/>
  <c r="E81" i="692" s="1"/>
  <c r="E92" i="692" s="1"/>
  <c r="E95" i="692" s="1"/>
  <c r="E125" i="692" s="1"/>
  <c r="E127" i="692" s="1"/>
  <c r="D80" i="690"/>
  <c r="E80" i="690" s="1"/>
  <c r="D80" i="688"/>
  <c r="E80" i="688" s="1"/>
  <c r="E81" i="688" s="1"/>
  <c r="E92" i="688" s="1"/>
  <c r="E95" i="688" s="1"/>
  <c r="E125" i="688" s="1"/>
  <c r="E127" i="688" s="1"/>
  <c r="D89" i="685"/>
  <c r="E89" i="685" s="1"/>
  <c r="E90" i="685" s="1"/>
  <c r="E101" i="685" s="1"/>
  <c r="E104" i="685" s="1"/>
  <c r="E134" i="685" s="1"/>
  <c r="E136" i="685" s="1"/>
  <c r="D89" i="683"/>
  <c r="E89" i="683" s="1"/>
  <c r="E90" i="683" s="1"/>
  <c r="E101" i="683" s="1"/>
  <c r="E104" i="683" s="1"/>
  <c r="E134" i="683" s="1"/>
  <c r="E136" i="683" s="1"/>
  <c r="D80" i="682"/>
  <c r="E80" i="682" s="1"/>
  <c r="D80" i="684"/>
  <c r="E80" i="684" s="1"/>
  <c r="D89" i="679"/>
  <c r="E89" i="679" s="1"/>
  <c r="D80" i="678"/>
  <c r="E80" i="678" s="1"/>
  <c r="E81" i="678" s="1"/>
  <c r="E92" i="678" s="1"/>
  <c r="E95" i="678" s="1"/>
  <c r="E125" i="678" s="1"/>
  <c r="E127" i="678" s="1"/>
  <c r="D89" i="677"/>
  <c r="E89" i="677" s="1"/>
  <c r="E90" i="677" s="1"/>
  <c r="E101" i="677" s="1"/>
  <c r="E104" i="677" s="1"/>
  <c r="E134" i="677" s="1"/>
  <c r="E136" i="677" s="1"/>
  <c r="D80" i="676"/>
  <c r="E80" i="676" s="1"/>
  <c r="D89" i="673"/>
  <c r="E89" i="673" s="1"/>
  <c r="D80" i="686"/>
  <c r="E80" i="686" s="1"/>
  <c r="E81" i="686" s="1"/>
  <c r="E92" i="686" s="1"/>
  <c r="E95" i="686" s="1"/>
  <c r="E125" i="686" s="1"/>
  <c r="E127" i="686" s="1"/>
  <c r="D89" i="681"/>
  <c r="E89" i="681" s="1"/>
  <c r="E90" i="681" s="1"/>
  <c r="E101" i="681" s="1"/>
  <c r="E104" i="681" s="1"/>
  <c r="E134" i="681" s="1"/>
  <c r="E136" i="681" s="1"/>
  <c r="D80" i="680"/>
  <c r="E80" i="680" s="1"/>
  <c r="D89" i="687"/>
  <c r="E89" i="687" s="1"/>
  <c r="E90" i="687" s="1"/>
  <c r="E101" i="687" s="1"/>
  <c r="E104" i="687" s="1"/>
  <c r="E134" i="687" s="1"/>
  <c r="E136" i="687" s="1"/>
  <c r="D89" i="675"/>
  <c r="E89" i="675" s="1"/>
  <c r="E90" i="675" s="1"/>
  <c r="E101" i="675" s="1"/>
  <c r="E104" i="675" s="1"/>
  <c r="E134" i="675" s="1"/>
  <c r="E136" i="675" s="1"/>
  <c r="D80" i="674"/>
  <c r="E80" i="674" s="1"/>
  <c r="D80" i="672"/>
  <c r="E80" i="672" s="1"/>
  <c r="D89" i="663"/>
  <c r="E89" i="663" s="1"/>
  <c r="E90" i="663" s="1"/>
  <c r="E101" i="663" s="1"/>
  <c r="E104" i="663" s="1"/>
  <c r="E134" i="663" s="1"/>
  <c r="E136" i="663" s="1"/>
  <c r="D89" i="659"/>
  <c r="E89" i="659" s="1"/>
  <c r="E90" i="659" s="1"/>
  <c r="E101" i="659" s="1"/>
  <c r="E104" i="659" s="1"/>
  <c r="E134" i="659" s="1"/>
  <c r="E136" i="659" s="1"/>
  <c r="D89" i="657"/>
  <c r="E89" i="657" s="1"/>
  <c r="D80" i="670"/>
  <c r="E80" i="670" s="1"/>
  <c r="E81" i="670" s="1"/>
  <c r="E92" i="670" s="1"/>
  <c r="E95" i="670" s="1"/>
  <c r="E125" i="670" s="1"/>
  <c r="E127" i="670" s="1"/>
  <c r="D89" i="667"/>
  <c r="E89" i="667" s="1"/>
  <c r="E90" i="667" s="1"/>
  <c r="E101" i="667" s="1"/>
  <c r="E104" i="667" s="1"/>
  <c r="E134" i="667" s="1"/>
  <c r="E136" i="667" s="1"/>
  <c r="D89" i="665"/>
  <c r="E89" i="665" s="1"/>
  <c r="E90" i="665" s="1"/>
  <c r="E101" i="665" s="1"/>
  <c r="E104" i="665" s="1"/>
  <c r="E134" i="665" s="1"/>
  <c r="E136" i="665" s="1"/>
  <c r="D80" i="662"/>
  <c r="E80" i="662" s="1"/>
  <c r="D80" i="668"/>
  <c r="E80" i="668" s="1"/>
  <c r="D80" i="666"/>
  <c r="E80" i="666" s="1"/>
  <c r="D80" i="664"/>
  <c r="E80" i="664" s="1"/>
  <c r="E81" i="664" s="1"/>
  <c r="E92" i="664" s="1"/>
  <c r="E95" i="664" s="1"/>
  <c r="E125" i="664" s="1"/>
  <c r="E127" i="664" s="1"/>
  <c r="D89" i="661"/>
  <c r="E89" i="661" s="1"/>
  <c r="E90" i="661" s="1"/>
  <c r="E101" i="661" s="1"/>
  <c r="E104" i="661" s="1"/>
  <c r="E134" i="661" s="1"/>
  <c r="E136" i="661" s="1"/>
  <c r="D80" i="660"/>
  <c r="E80" i="660" s="1"/>
  <c r="D80" i="658"/>
  <c r="E80" i="658" s="1"/>
  <c r="D80" i="654"/>
  <c r="E80" i="654" s="1"/>
  <c r="E81" i="654" s="1"/>
  <c r="E92" i="654" s="1"/>
  <c r="E95" i="654" s="1"/>
  <c r="E125" i="654" s="1"/>
  <c r="E127" i="654" s="1"/>
  <c r="D89" i="671"/>
  <c r="E89" i="671" s="1"/>
  <c r="D89" i="669"/>
  <c r="E89" i="669" s="1"/>
  <c r="D89" i="655"/>
  <c r="E89" i="655" s="1"/>
  <c r="E90" i="655" s="1"/>
  <c r="E101" i="655" s="1"/>
  <c r="E104" i="655" s="1"/>
  <c r="E134" i="655" s="1"/>
  <c r="E136" i="655" s="1"/>
  <c r="D80" i="652"/>
  <c r="E80" i="652" s="1"/>
  <c r="E81" i="652" s="1"/>
  <c r="E92" i="652" s="1"/>
  <c r="E95" i="652" s="1"/>
  <c r="E125" i="652" s="1"/>
  <c r="E127" i="652" s="1"/>
  <c r="D89" i="647"/>
  <c r="E89" i="647" s="1"/>
  <c r="E90" i="647" s="1"/>
  <c r="E101" i="647" s="1"/>
  <c r="E104" i="647" s="1"/>
  <c r="E134" i="647" s="1"/>
  <c r="E136" i="647" s="1"/>
  <c r="D80" i="646"/>
  <c r="E80" i="646" s="1"/>
  <c r="D80" i="642"/>
  <c r="E80" i="642" s="1"/>
  <c r="D80" i="638"/>
  <c r="E80" i="638" s="1"/>
  <c r="E81" i="638" s="1"/>
  <c r="E92" i="638" s="1"/>
  <c r="E95" i="638" s="1"/>
  <c r="E125" i="638" s="1"/>
  <c r="E127" i="638" s="1"/>
  <c r="D80" i="644"/>
  <c r="E80" i="644" s="1"/>
  <c r="D89" i="641"/>
  <c r="E89" i="641" s="1"/>
  <c r="E90" i="641" s="1"/>
  <c r="E101" i="641" s="1"/>
  <c r="E104" i="641" s="1"/>
  <c r="E134" i="641" s="1"/>
  <c r="E136" i="641" s="1"/>
  <c r="D80" i="640"/>
  <c r="E80" i="640" s="1"/>
  <c r="E81" i="640" s="1"/>
  <c r="E92" i="640" s="1"/>
  <c r="E95" i="640" s="1"/>
  <c r="E125" i="640" s="1"/>
  <c r="E127" i="640" s="1"/>
  <c r="D80" i="656"/>
  <c r="E80" i="656" s="1"/>
  <c r="E81" i="656" s="1"/>
  <c r="E92" i="656" s="1"/>
  <c r="E95" i="656" s="1"/>
  <c r="E125" i="656" s="1"/>
  <c r="E127" i="656" s="1"/>
  <c r="D89" i="651"/>
  <c r="E89" i="651" s="1"/>
  <c r="D89" i="649"/>
  <c r="E89" i="649" s="1"/>
  <c r="E90" i="649" s="1"/>
  <c r="E101" i="649" s="1"/>
  <c r="E104" i="649" s="1"/>
  <c r="E134" i="649" s="1"/>
  <c r="E136" i="649" s="1"/>
  <c r="D80" i="648"/>
  <c r="E80" i="648" s="1"/>
  <c r="E81" i="648" s="1"/>
  <c r="E92" i="648" s="1"/>
  <c r="E95" i="648" s="1"/>
  <c r="E125" i="648" s="1"/>
  <c r="E127" i="648" s="1"/>
  <c r="D89" i="645"/>
  <c r="E89" i="645" s="1"/>
  <c r="D89" i="653"/>
  <c r="E89" i="653" s="1"/>
  <c r="D80" i="650"/>
  <c r="E80" i="650" s="1"/>
  <c r="E81" i="650" s="1"/>
  <c r="E92" i="650" s="1"/>
  <c r="E95" i="650" s="1"/>
  <c r="E125" i="650" s="1"/>
  <c r="E127" i="650" s="1"/>
  <c r="D89" i="643"/>
  <c r="E89" i="643" s="1"/>
  <c r="E90" i="643" s="1"/>
  <c r="E101" i="643" s="1"/>
  <c r="E104" i="643" s="1"/>
  <c r="E134" i="643" s="1"/>
  <c r="E136" i="643" s="1"/>
  <c r="D89" i="637"/>
  <c r="E89" i="637" s="1"/>
  <c r="E90" i="637" s="1"/>
  <c r="E101" i="637" s="1"/>
  <c r="E104" i="637" s="1"/>
  <c r="E134" i="637" s="1"/>
  <c r="E136" i="637" s="1"/>
  <c r="D80" i="636"/>
  <c r="E80" i="636" s="1"/>
  <c r="E81" i="636" s="1"/>
  <c r="E92" i="636" s="1"/>
  <c r="E95" i="636" s="1"/>
  <c r="E125" i="636" s="1"/>
  <c r="E127" i="636" s="1"/>
  <c r="D89" i="633"/>
  <c r="E89" i="633" s="1"/>
  <c r="E90" i="633" s="1"/>
  <c r="E101" i="633" s="1"/>
  <c r="E104" i="633" s="1"/>
  <c r="E134" i="633" s="1"/>
  <c r="E136" i="633" s="1"/>
  <c r="D80" i="626"/>
  <c r="E80" i="626" s="1"/>
  <c r="D89" i="621"/>
  <c r="E89" i="621" s="1"/>
  <c r="E90" i="621" s="1"/>
  <c r="E101" i="621" s="1"/>
  <c r="E104" i="621" s="1"/>
  <c r="E134" i="621" s="1"/>
  <c r="E136" i="621" s="1"/>
  <c r="D80" i="632"/>
  <c r="E80" i="632" s="1"/>
  <c r="E81" i="632" s="1"/>
  <c r="E92" i="632" s="1"/>
  <c r="E95" i="632" s="1"/>
  <c r="E125" i="632" s="1"/>
  <c r="E127" i="632" s="1"/>
  <c r="D89" i="629"/>
  <c r="E89" i="629" s="1"/>
  <c r="E90" i="629" s="1"/>
  <c r="E101" i="629" s="1"/>
  <c r="E104" i="629" s="1"/>
  <c r="E134" i="629" s="1"/>
  <c r="E136" i="629" s="1"/>
  <c r="D80" i="628"/>
  <c r="E80" i="628" s="1"/>
  <c r="D89" i="623"/>
  <c r="E89" i="623" s="1"/>
  <c r="E90" i="623" s="1"/>
  <c r="E101" i="623" s="1"/>
  <c r="E104" i="623" s="1"/>
  <c r="E134" i="623" s="1"/>
  <c r="E136" i="623" s="1"/>
  <c r="D89" i="639"/>
  <c r="E89" i="639" s="1"/>
  <c r="D89" i="635"/>
  <c r="E89" i="635" s="1"/>
  <c r="D89" i="625"/>
  <c r="E89" i="625" s="1"/>
  <c r="D80" i="622"/>
  <c r="E80" i="622" s="1"/>
  <c r="E81" i="622" s="1"/>
  <c r="E92" i="622" s="1"/>
  <c r="E95" i="622" s="1"/>
  <c r="E125" i="622" s="1"/>
  <c r="E127" i="622" s="1"/>
  <c r="D80" i="634"/>
  <c r="E80" i="634" s="1"/>
  <c r="E81" i="634" s="1"/>
  <c r="E92" i="634" s="1"/>
  <c r="E95" i="634" s="1"/>
  <c r="E125" i="634" s="1"/>
  <c r="E127" i="634" s="1"/>
  <c r="D89" i="631"/>
  <c r="E89" i="631" s="1"/>
  <c r="D80" i="630"/>
  <c r="E80" i="630" s="1"/>
  <c r="D89" i="627"/>
  <c r="E89" i="627" s="1"/>
  <c r="E90" i="627" s="1"/>
  <c r="E101" i="627" s="1"/>
  <c r="E104" i="627" s="1"/>
  <c r="E134" i="627" s="1"/>
  <c r="E136" i="627" s="1"/>
  <c r="D80" i="624"/>
  <c r="E80" i="624" s="1"/>
  <c r="E81" i="624" s="1"/>
  <c r="E92" i="624" s="1"/>
  <c r="E95" i="624" s="1"/>
  <c r="E125" i="624" s="1"/>
  <c r="E127" i="624" s="1"/>
  <c r="D80" i="620"/>
  <c r="E80" i="620" s="1"/>
  <c r="D80" i="618"/>
  <c r="E80" i="618" s="1"/>
  <c r="D80" i="606"/>
  <c r="E80" i="606" s="1"/>
  <c r="E81" i="606" s="1"/>
  <c r="E92" i="606" s="1"/>
  <c r="E95" i="606" s="1"/>
  <c r="E125" i="606" s="1"/>
  <c r="E127" i="606" s="1"/>
  <c r="D80" i="598"/>
  <c r="E80" i="598" s="1"/>
  <c r="E81" i="598" s="1"/>
  <c r="E92" i="598" s="1"/>
  <c r="E95" i="598" s="1"/>
  <c r="E125" i="598" s="1"/>
  <c r="E127" i="598" s="1"/>
  <c r="D80" i="594"/>
  <c r="E80" i="594" s="1"/>
  <c r="E81" i="594" s="1"/>
  <c r="E92" i="594" s="1"/>
  <c r="E95" i="594" s="1"/>
  <c r="E125" i="594" s="1"/>
  <c r="E127" i="594" s="1"/>
  <c r="D89" i="591"/>
  <c r="E89" i="591" s="1"/>
  <c r="D80" i="590"/>
  <c r="E80" i="590" s="1"/>
  <c r="E81" i="590" s="1"/>
  <c r="E92" i="590" s="1"/>
  <c r="E95" i="590" s="1"/>
  <c r="E125" i="590" s="1"/>
  <c r="E127" i="590" s="1"/>
  <c r="D80" i="588"/>
  <c r="E80" i="588" s="1"/>
  <c r="E81" i="588" s="1"/>
  <c r="E92" i="588" s="1"/>
  <c r="E95" i="588" s="1"/>
  <c r="E125" i="588" s="1"/>
  <c r="E127" i="588" s="1"/>
  <c r="D89" i="619"/>
  <c r="E89" i="619" s="1"/>
  <c r="E90" i="619" s="1"/>
  <c r="E101" i="619" s="1"/>
  <c r="E104" i="619" s="1"/>
  <c r="E134" i="619" s="1"/>
  <c r="E136" i="619" s="1"/>
  <c r="D89" i="615"/>
  <c r="E89" i="615" s="1"/>
  <c r="E90" i="615" s="1"/>
  <c r="E101" i="615" s="1"/>
  <c r="E104" i="615" s="1"/>
  <c r="E134" i="615" s="1"/>
  <c r="E136" i="615" s="1"/>
  <c r="D80" i="614"/>
  <c r="E80" i="614" s="1"/>
  <c r="E81" i="614" s="1"/>
  <c r="E92" i="614" s="1"/>
  <c r="E95" i="614" s="1"/>
  <c r="E125" i="614" s="1"/>
  <c r="E127" i="614" s="1"/>
  <c r="D89" i="611"/>
  <c r="E89" i="611" s="1"/>
  <c r="D80" i="610"/>
  <c r="E80" i="610" s="1"/>
  <c r="D80" i="608"/>
  <c r="E80" i="608" s="1"/>
  <c r="E81" i="608" s="1"/>
  <c r="E92" i="608" s="1"/>
  <c r="E95" i="608" s="1"/>
  <c r="E125" i="608" s="1"/>
  <c r="E127" i="608" s="1"/>
  <c r="D89" i="603"/>
  <c r="E89" i="603" s="1"/>
  <c r="E90" i="603" s="1"/>
  <c r="E101" i="603" s="1"/>
  <c r="E104" i="603" s="1"/>
  <c r="E134" i="603" s="1"/>
  <c r="E136" i="603" s="1"/>
  <c r="D80" i="602"/>
  <c r="E80" i="602" s="1"/>
  <c r="D80" i="600"/>
  <c r="E80" i="600" s="1"/>
  <c r="D80" i="596"/>
  <c r="E80" i="596" s="1"/>
  <c r="E81" i="596" s="1"/>
  <c r="E92" i="596" s="1"/>
  <c r="E95" i="596" s="1"/>
  <c r="E125" i="596" s="1"/>
  <c r="E127" i="596" s="1"/>
  <c r="D89" i="617"/>
  <c r="E89" i="617" s="1"/>
  <c r="E90" i="617" s="1"/>
  <c r="E101" i="617" s="1"/>
  <c r="E104" i="617" s="1"/>
  <c r="E134" i="617" s="1"/>
  <c r="E136" i="617" s="1"/>
  <c r="D80" i="616"/>
  <c r="E80" i="616" s="1"/>
  <c r="D80" i="612"/>
  <c r="E80" i="612" s="1"/>
  <c r="D89" i="605"/>
  <c r="E89" i="605" s="1"/>
  <c r="E90" i="605" s="1"/>
  <c r="E101" i="605" s="1"/>
  <c r="E104" i="605" s="1"/>
  <c r="E134" i="605" s="1"/>
  <c r="E136" i="605" s="1"/>
  <c r="D89" i="597"/>
  <c r="E89" i="597" s="1"/>
  <c r="E90" i="597" s="1"/>
  <c r="E101" i="597" s="1"/>
  <c r="E104" i="597" s="1"/>
  <c r="E134" i="597" s="1"/>
  <c r="E136" i="597" s="1"/>
  <c r="D89" i="589"/>
  <c r="E89" i="589" s="1"/>
  <c r="D89" i="613"/>
  <c r="E89" i="613" s="1"/>
  <c r="D89" i="609"/>
  <c r="E89" i="609" s="1"/>
  <c r="E90" i="609" s="1"/>
  <c r="E101" i="609" s="1"/>
  <c r="E104" i="609" s="1"/>
  <c r="E134" i="609" s="1"/>
  <c r="E136" i="609" s="1"/>
  <c r="D89" i="607"/>
  <c r="E89" i="607" s="1"/>
  <c r="E90" i="607" s="1"/>
  <c r="E101" i="607" s="1"/>
  <c r="E104" i="607" s="1"/>
  <c r="E134" i="607" s="1"/>
  <c r="E136" i="607" s="1"/>
  <c r="D80" i="604"/>
  <c r="E80" i="604" s="1"/>
  <c r="D89" i="601"/>
  <c r="E89" i="601" s="1"/>
  <c r="D89" i="599"/>
  <c r="E89" i="599" s="1"/>
  <c r="E90" i="599" s="1"/>
  <c r="E101" i="599" s="1"/>
  <c r="E104" i="599" s="1"/>
  <c r="E134" i="599" s="1"/>
  <c r="E136" i="599" s="1"/>
  <c r="D89" i="595"/>
  <c r="E89" i="595" s="1"/>
  <c r="E90" i="595" s="1"/>
  <c r="E101" i="595" s="1"/>
  <c r="E104" i="595" s="1"/>
  <c r="E134" i="595" s="1"/>
  <c r="E136" i="595" s="1"/>
  <c r="D89" i="593"/>
  <c r="E89" i="593" s="1"/>
  <c r="D80" i="592"/>
  <c r="E80" i="592" s="1"/>
  <c r="D80" i="586"/>
  <c r="E80" i="586" s="1"/>
  <c r="E81" i="586" s="1"/>
  <c r="E92" i="586" s="1"/>
  <c r="E95" i="586" s="1"/>
  <c r="E125" i="586" s="1"/>
  <c r="E127" i="586" s="1"/>
  <c r="D89" i="579"/>
  <c r="E89" i="579" s="1"/>
  <c r="E90" i="579" s="1"/>
  <c r="E101" i="579" s="1"/>
  <c r="E104" i="579" s="1"/>
  <c r="E134" i="579" s="1"/>
  <c r="E136" i="579" s="1"/>
  <c r="D80" i="578"/>
  <c r="E80" i="578" s="1"/>
  <c r="E81" i="578" s="1"/>
  <c r="E92" i="578" s="1"/>
  <c r="E95" i="578" s="1"/>
  <c r="E125" i="578" s="1"/>
  <c r="E127" i="578" s="1"/>
  <c r="D89" i="573"/>
  <c r="E89" i="573" s="1"/>
  <c r="E90" i="573" s="1"/>
  <c r="E101" i="573" s="1"/>
  <c r="E104" i="573" s="1"/>
  <c r="E134" i="573" s="1"/>
  <c r="E136" i="573" s="1"/>
  <c r="D80" i="572"/>
  <c r="E80" i="572" s="1"/>
  <c r="D89" i="567"/>
  <c r="E89" i="567" s="1"/>
  <c r="E90" i="567" s="1"/>
  <c r="E101" i="567" s="1"/>
  <c r="E104" i="567" s="1"/>
  <c r="E134" i="567" s="1"/>
  <c r="E136" i="567" s="1"/>
  <c r="D89" i="561"/>
  <c r="E89" i="561" s="1"/>
  <c r="E90" i="561" s="1"/>
  <c r="E101" i="561" s="1"/>
  <c r="E104" i="561" s="1"/>
  <c r="E134" i="561" s="1"/>
  <c r="E136" i="561" s="1"/>
  <c r="D89" i="551"/>
  <c r="E89" i="551" s="1"/>
  <c r="E90" i="551" s="1"/>
  <c r="E101" i="551" s="1"/>
  <c r="E104" i="551" s="1"/>
  <c r="E134" i="551" s="1"/>
  <c r="E136" i="551" s="1"/>
  <c r="D89" i="583"/>
  <c r="E89" i="583" s="1"/>
  <c r="E90" i="583" s="1"/>
  <c r="E101" i="583" s="1"/>
  <c r="E104" i="583" s="1"/>
  <c r="E134" i="583" s="1"/>
  <c r="E136" i="583" s="1"/>
  <c r="D89" i="581"/>
  <c r="E89" i="581" s="1"/>
  <c r="D80" i="576"/>
  <c r="E80" i="576" s="1"/>
  <c r="D89" i="569"/>
  <c r="E89" i="569" s="1"/>
  <c r="E90" i="569" s="1"/>
  <c r="E101" i="569" s="1"/>
  <c r="E104" i="569" s="1"/>
  <c r="E134" i="569" s="1"/>
  <c r="E136" i="569" s="1"/>
  <c r="D89" i="565"/>
  <c r="E89" i="565" s="1"/>
  <c r="E90" i="565" s="1"/>
  <c r="E101" i="565" s="1"/>
  <c r="E104" i="565" s="1"/>
  <c r="E134" i="565" s="1"/>
  <c r="E136" i="565" s="1"/>
  <c r="D80" i="564"/>
  <c r="E80" i="564" s="1"/>
  <c r="E81" i="564" s="1"/>
  <c r="E92" i="564" s="1"/>
  <c r="E95" i="564" s="1"/>
  <c r="E125" i="564" s="1"/>
  <c r="E127" i="564" s="1"/>
  <c r="D89" i="587"/>
  <c r="E89" i="587" s="1"/>
  <c r="E90" i="587" s="1"/>
  <c r="E101" i="587" s="1"/>
  <c r="E104" i="587" s="1"/>
  <c r="E134" i="587" s="1"/>
  <c r="E136" i="587" s="1"/>
  <c r="D89" i="585"/>
  <c r="E89" i="585" s="1"/>
  <c r="E90" i="585" s="1"/>
  <c r="E101" i="585" s="1"/>
  <c r="E104" i="585" s="1"/>
  <c r="E134" i="585" s="1"/>
  <c r="E136" i="585" s="1"/>
  <c r="D80" i="580"/>
  <c r="E80" i="580" s="1"/>
  <c r="D89" i="571"/>
  <c r="E89" i="571" s="1"/>
  <c r="E90" i="571" s="1"/>
  <c r="E101" i="571" s="1"/>
  <c r="E104" i="571" s="1"/>
  <c r="E134" i="571" s="1"/>
  <c r="E136" i="571" s="1"/>
  <c r="D80" i="568"/>
  <c r="E80" i="568" s="1"/>
  <c r="E81" i="568" s="1"/>
  <c r="E92" i="568" s="1"/>
  <c r="E95" i="568" s="1"/>
  <c r="E125" i="568" s="1"/>
  <c r="E127" i="568" s="1"/>
  <c r="D89" i="563"/>
  <c r="E89" i="563" s="1"/>
  <c r="E90" i="563" s="1"/>
  <c r="E101" i="563" s="1"/>
  <c r="E104" i="563" s="1"/>
  <c r="E134" i="563" s="1"/>
  <c r="E136" i="563" s="1"/>
  <c r="D80" i="562"/>
  <c r="E80" i="562" s="1"/>
  <c r="D80" i="556"/>
  <c r="E80" i="556" s="1"/>
  <c r="D89" i="553"/>
  <c r="E89" i="553" s="1"/>
  <c r="D80" i="552"/>
  <c r="E80" i="552" s="1"/>
  <c r="E81" i="552" s="1"/>
  <c r="E92" i="552" s="1"/>
  <c r="E95" i="552" s="1"/>
  <c r="E125" i="552" s="1"/>
  <c r="E127" i="552" s="1"/>
  <c r="D80" i="584"/>
  <c r="E80" i="584" s="1"/>
  <c r="D80" i="582"/>
  <c r="E80" i="582" s="1"/>
  <c r="E81" i="582" s="1"/>
  <c r="E92" i="582" s="1"/>
  <c r="E95" i="582" s="1"/>
  <c r="E125" i="582" s="1"/>
  <c r="E127" i="582" s="1"/>
  <c r="D89" i="577"/>
  <c r="E89" i="577" s="1"/>
  <c r="E90" i="577" s="1"/>
  <c r="E101" i="577" s="1"/>
  <c r="E104" i="577" s="1"/>
  <c r="E134" i="577" s="1"/>
  <c r="E136" i="577" s="1"/>
  <c r="D89" i="575"/>
  <c r="E89" i="575" s="1"/>
  <c r="D80" i="574"/>
  <c r="E80" i="574" s="1"/>
  <c r="D80" i="570"/>
  <c r="E80" i="570" s="1"/>
  <c r="E81" i="570" s="1"/>
  <c r="E92" i="570" s="1"/>
  <c r="E95" i="570" s="1"/>
  <c r="E125" i="570" s="1"/>
  <c r="E127" i="570" s="1"/>
  <c r="D80" i="566"/>
  <c r="E80" i="566" s="1"/>
  <c r="E81" i="566" s="1"/>
  <c r="E92" i="566" s="1"/>
  <c r="E95" i="566" s="1"/>
  <c r="E125" i="566" s="1"/>
  <c r="E127" i="566" s="1"/>
  <c r="D89" i="559"/>
  <c r="E89" i="559" s="1"/>
  <c r="D80" i="558"/>
  <c r="E80" i="558" s="1"/>
  <c r="D89" i="555"/>
  <c r="E89" i="555" s="1"/>
  <c r="E90" i="555" s="1"/>
  <c r="E101" i="555" s="1"/>
  <c r="E104" i="555" s="1"/>
  <c r="E134" i="555" s="1"/>
  <c r="E136" i="555" s="1"/>
  <c r="D80" i="554"/>
  <c r="E80" i="554" s="1"/>
  <c r="E81" i="554" s="1"/>
  <c r="E92" i="554" s="1"/>
  <c r="E95" i="554" s="1"/>
  <c r="E125" i="554" s="1"/>
  <c r="E127" i="554" s="1"/>
  <c r="D89" i="549"/>
  <c r="E89" i="549" s="1"/>
  <c r="D80" i="550"/>
  <c r="E80" i="550" s="1"/>
  <c r="E81" i="550" s="1"/>
  <c r="E92" i="550" s="1"/>
  <c r="E95" i="550" s="1"/>
  <c r="E125" i="550" s="1"/>
  <c r="E127" i="550" s="1"/>
  <c r="D89" i="545"/>
  <c r="E89" i="545" s="1"/>
  <c r="E90" i="545" s="1"/>
  <c r="E101" i="545" s="1"/>
  <c r="E104" i="545" s="1"/>
  <c r="E134" i="545" s="1"/>
  <c r="E136" i="545" s="1"/>
  <c r="D80" i="542"/>
  <c r="E80" i="542" s="1"/>
  <c r="D80" i="532"/>
  <c r="E80" i="532" s="1"/>
  <c r="E81" i="532" s="1"/>
  <c r="E92" i="532" s="1"/>
  <c r="E95" i="532" s="1"/>
  <c r="E125" i="532" s="1"/>
  <c r="E127" i="532" s="1"/>
  <c r="D80" i="530"/>
  <c r="E80" i="530" s="1"/>
  <c r="E81" i="530" s="1"/>
  <c r="E92" i="530" s="1"/>
  <c r="E95" i="530" s="1"/>
  <c r="E125" i="530" s="1"/>
  <c r="E127" i="530" s="1"/>
  <c r="D89" i="525"/>
  <c r="E89" i="525" s="1"/>
  <c r="E90" i="525" s="1"/>
  <c r="E101" i="525" s="1"/>
  <c r="E104" i="525" s="1"/>
  <c r="E134" i="525" s="1"/>
  <c r="E136" i="525" s="1"/>
  <c r="D89" i="557"/>
  <c r="E89" i="557" s="1"/>
  <c r="E90" i="557" s="1"/>
  <c r="E101" i="557" s="1"/>
  <c r="E104" i="557" s="1"/>
  <c r="E134" i="557" s="1"/>
  <c r="E136" i="557" s="1"/>
  <c r="D80" i="544"/>
  <c r="E80" i="544" s="1"/>
  <c r="E81" i="544" s="1"/>
  <c r="E92" i="544" s="1"/>
  <c r="E95" i="544" s="1"/>
  <c r="E125" i="544" s="1"/>
  <c r="E127" i="544" s="1"/>
  <c r="D89" i="539"/>
  <c r="E89" i="539" s="1"/>
  <c r="E90" i="539" s="1"/>
  <c r="E101" i="539" s="1"/>
  <c r="E104" i="539" s="1"/>
  <c r="E134" i="539" s="1"/>
  <c r="E136" i="539" s="1"/>
  <c r="D80" i="537"/>
  <c r="E80" i="537" s="1"/>
  <c r="E81" i="537" s="1"/>
  <c r="E92" i="537" s="1"/>
  <c r="E95" i="537" s="1"/>
  <c r="E125" i="537" s="1"/>
  <c r="E127" i="537" s="1"/>
  <c r="D80" i="535"/>
  <c r="E80" i="535" s="1"/>
  <c r="D80" i="534"/>
  <c r="E80" i="534" s="1"/>
  <c r="E81" i="534" s="1"/>
  <c r="E92" i="534" s="1"/>
  <c r="E95" i="534" s="1"/>
  <c r="E125" i="534" s="1"/>
  <c r="E127" i="534" s="1"/>
  <c r="D89" i="529"/>
  <c r="E89" i="529" s="1"/>
  <c r="E90" i="529" s="1"/>
  <c r="E101" i="529" s="1"/>
  <c r="E104" i="529" s="1"/>
  <c r="E134" i="529" s="1"/>
  <c r="E136" i="529" s="1"/>
  <c r="D89" i="527"/>
  <c r="E89" i="527" s="1"/>
  <c r="E90" i="527" s="1"/>
  <c r="E101" i="527" s="1"/>
  <c r="E104" i="527" s="1"/>
  <c r="E134" i="527" s="1"/>
  <c r="E136" i="527" s="1"/>
  <c r="D80" i="526"/>
  <c r="E80" i="526" s="1"/>
  <c r="D80" i="524"/>
  <c r="E80" i="524" s="1"/>
  <c r="E81" i="524" s="1"/>
  <c r="E92" i="524" s="1"/>
  <c r="E95" i="524" s="1"/>
  <c r="E125" i="524" s="1"/>
  <c r="E127" i="524" s="1"/>
  <c r="D80" i="560"/>
  <c r="E80" i="560" s="1"/>
  <c r="D80" i="548"/>
  <c r="E80" i="548" s="1"/>
  <c r="E81" i="548" s="1"/>
  <c r="E92" i="548" s="1"/>
  <c r="E95" i="548" s="1"/>
  <c r="E125" i="548" s="1"/>
  <c r="E127" i="548" s="1"/>
  <c r="D89" i="541"/>
  <c r="E89" i="541" s="1"/>
  <c r="D89" i="531"/>
  <c r="E89" i="531" s="1"/>
  <c r="E90" i="531" s="1"/>
  <c r="E101" i="531" s="1"/>
  <c r="E104" i="531" s="1"/>
  <c r="E134" i="531" s="1"/>
  <c r="E136" i="531" s="1"/>
  <c r="D80" i="528"/>
  <c r="E80" i="528" s="1"/>
  <c r="E81" i="528" s="1"/>
  <c r="E92" i="528" s="1"/>
  <c r="E95" i="528" s="1"/>
  <c r="E125" i="528" s="1"/>
  <c r="E127" i="528" s="1"/>
  <c r="D89" i="547"/>
  <c r="E89" i="547" s="1"/>
  <c r="E90" i="547" s="1"/>
  <c r="E101" i="547" s="1"/>
  <c r="E104" i="547" s="1"/>
  <c r="E134" i="547" s="1"/>
  <c r="E136" i="547" s="1"/>
  <c r="D80" i="546"/>
  <c r="E80" i="546" s="1"/>
  <c r="D89" i="543"/>
  <c r="E89" i="543" s="1"/>
  <c r="E90" i="543" s="1"/>
  <c r="E101" i="543" s="1"/>
  <c r="E104" i="543" s="1"/>
  <c r="E134" i="543" s="1"/>
  <c r="E136" i="543" s="1"/>
  <c r="D80" i="540"/>
  <c r="E80" i="540" s="1"/>
  <c r="E81" i="540" s="1"/>
  <c r="E92" i="540" s="1"/>
  <c r="E95" i="540" s="1"/>
  <c r="E125" i="540" s="1"/>
  <c r="E127" i="540" s="1"/>
  <c r="D89" i="536"/>
  <c r="E89" i="536" s="1"/>
  <c r="E90" i="536" s="1"/>
  <c r="E101" i="536" s="1"/>
  <c r="E104" i="536" s="1"/>
  <c r="E134" i="536" s="1"/>
  <c r="E136" i="536" s="1"/>
  <c r="D89" i="533"/>
  <c r="E89" i="533" s="1"/>
  <c r="E90" i="533" s="1"/>
  <c r="E101" i="533" s="1"/>
  <c r="E104" i="533" s="1"/>
  <c r="E134" i="533" s="1"/>
  <c r="E136" i="533" s="1"/>
  <c r="D89" i="523"/>
  <c r="E89" i="523" s="1"/>
  <c r="E90" i="523" s="1"/>
  <c r="E101" i="523" s="1"/>
  <c r="E104" i="523" s="1"/>
  <c r="E134" i="523" s="1"/>
  <c r="E136" i="523" s="1"/>
  <c r="E81" i="542"/>
  <c r="E92" i="542" s="1"/>
  <c r="E95" i="542" s="1"/>
  <c r="E125" i="542" s="1"/>
  <c r="E127" i="542" s="1"/>
  <c r="E81" i="546"/>
  <c r="E92" i="546" s="1"/>
  <c r="E95" i="546" s="1"/>
  <c r="E125" i="546" s="1"/>
  <c r="E127" i="546" s="1"/>
  <c r="E90" i="541"/>
  <c r="E101" i="541" s="1"/>
  <c r="E104" i="541" s="1"/>
  <c r="E134" i="541" s="1"/>
  <c r="E136" i="541" s="1"/>
  <c r="E81" i="526"/>
  <c r="E92" i="526" s="1"/>
  <c r="E95" i="526" s="1"/>
  <c r="E125" i="526" s="1"/>
  <c r="E127" i="526" s="1"/>
  <c r="E81" i="535"/>
  <c r="E92" i="535" s="1"/>
  <c r="E95" i="535" s="1"/>
  <c r="E125" i="535" s="1"/>
  <c r="E127" i="535" s="1"/>
  <c r="E90" i="553"/>
  <c r="E101" i="553" s="1"/>
  <c r="E104" i="553" s="1"/>
  <c r="E134" i="553" s="1"/>
  <c r="E136" i="553" s="1"/>
  <c r="E81" i="558"/>
  <c r="E92" i="558" s="1"/>
  <c r="E95" i="558" s="1"/>
  <c r="E125" i="558" s="1"/>
  <c r="E127" i="558" s="1"/>
  <c r="E81" i="574"/>
  <c r="E92" i="574" s="1"/>
  <c r="E95" i="574" s="1"/>
  <c r="E125" i="574" s="1"/>
  <c r="E127" i="574" s="1"/>
  <c r="E81" i="584"/>
  <c r="E92" i="584" s="1"/>
  <c r="E95" i="584" s="1"/>
  <c r="E125" i="584" s="1"/>
  <c r="E81" i="560"/>
  <c r="E92" i="560" s="1"/>
  <c r="E95" i="560" s="1"/>
  <c r="E125" i="560" s="1"/>
  <c r="E127" i="560" s="1"/>
  <c r="E81" i="576"/>
  <c r="E92" i="576" s="1"/>
  <c r="E95" i="576" s="1"/>
  <c r="E125" i="576" s="1"/>
  <c r="E127" i="576" s="1"/>
  <c r="E81" i="592"/>
  <c r="E92" i="592" s="1"/>
  <c r="E95" i="592" s="1"/>
  <c r="E125" i="592" s="1"/>
  <c r="E127" i="592" s="1"/>
  <c r="E90" i="601"/>
  <c r="E101" i="601" s="1"/>
  <c r="E104" i="601" s="1"/>
  <c r="E134" i="601" s="1"/>
  <c r="E136" i="601" s="1"/>
  <c r="E90" i="613"/>
  <c r="E101" i="613" s="1"/>
  <c r="E104" i="613" s="1"/>
  <c r="E134" i="613" s="1"/>
  <c r="E136" i="613" s="1"/>
  <c r="E81" i="612"/>
  <c r="E92" i="612" s="1"/>
  <c r="E95" i="612" s="1"/>
  <c r="E125" i="612" s="1"/>
  <c r="E81" i="600"/>
  <c r="E92" i="600" s="1"/>
  <c r="E95" i="600" s="1"/>
  <c r="E125" i="600" s="1"/>
  <c r="E81" i="610"/>
  <c r="E92" i="610" s="1"/>
  <c r="E95" i="610" s="1"/>
  <c r="E125" i="610" s="1"/>
  <c r="E127" i="610" s="1"/>
  <c r="E81" i="630"/>
  <c r="E92" i="630" s="1"/>
  <c r="E95" i="630" s="1"/>
  <c r="E125" i="630" s="1"/>
  <c r="E127" i="630" s="1"/>
  <c r="E90" i="625"/>
  <c r="E101" i="625" s="1"/>
  <c r="E104" i="625" s="1"/>
  <c r="E134" i="625" s="1"/>
  <c r="E136" i="625" s="1"/>
  <c r="E81" i="642"/>
  <c r="E92" i="642" s="1"/>
  <c r="E95" i="642" s="1"/>
  <c r="E125" i="642" s="1"/>
  <c r="E127" i="642" s="1"/>
  <c r="E90" i="653"/>
  <c r="E101" i="653" s="1"/>
  <c r="E104" i="653" s="1"/>
  <c r="E134" i="653" s="1"/>
  <c r="E136" i="653" s="1"/>
  <c r="E90" i="651"/>
  <c r="E101" i="651" s="1"/>
  <c r="E104" i="651" s="1"/>
  <c r="E134" i="651" s="1"/>
  <c r="E136" i="651" s="1"/>
  <c r="E81" i="644"/>
  <c r="E92" i="644" s="1"/>
  <c r="E95" i="644" s="1"/>
  <c r="E125" i="644" s="1"/>
  <c r="E127" i="644" s="1"/>
  <c r="E90" i="669"/>
  <c r="E101" i="669" s="1"/>
  <c r="E104" i="669" s="1"/>
  <c r="E134" i="669" s="1"/>
  <c r="E136" i="669" s="1"/>
  <c r="E81" i="666"/>
  <c r="E92" i="666" s="1"/>
  <c r="E95" i="666" s="1"/>
  <c r="E125" i="666" s="1"/>
  <c r="E127" i="666" s="1"/>
  <c r="E81" i="662"/>
  <c r="E92" i="662" s="1"/>
  <c r="E95" i="662" s="1"/>
  <c r="E125" i="662" s="1"/>
  <c r="E127" i="662" s="1"/>
  <c r="E81" i="682"/>
  <c r="E92" i="682" s="1"/>
  <c r="E95" i="682" s="1"/>
  <c r="E125" i="682" s="1"/>
  <c r="E127" i="682" s="1"/>
  <c r="E81" i="672"/>
  <c r="E92" i="672" s="1"/>
  <c r="E95" i="672" s="1"/>
  <c r="E125" i="672" s="1"/>
  <c r="E127" i="672" s="1"/>
  <c r="E90" i="671"/>
  <c r="E101" i="671" s="1"/>
  <c r="E104" i="671" s="1"/>
  <c r="E134" i="671" s="1"/>
  <c r="E136" i="671" s="1"/>
  <c r="E90" i="673"/>
  <c r="E101" i="673" s="1"/>
  <c r="E104" i="673" s="1"/>
  <c r="E134" i="673" s="1"/>
  <c r="E136" i="673" s="1"/>
  <c r="E90" i="679"/>
  <c r="E101" i="679" s="1"/>
  <c r="E104" i="679" s="1"/>
  <c r="E134" i="679" s="1"/>
  <c r="E136" i="679" s="1"/>
  <c r="E81" i="690"/>
  <c r="E92" i="690" s="1"/>
  <c r="E95" i="690" s="1"/>
  <c r="E125" i="690" s="1"/>
  <c r="E127" i="690" s="1"/>
  <c r="E90" i="691"/>
  <c r="E101" i="691" s="1"/>
  <c r="E104" i="691" s="1"/>
  <c r="E134" i="691" s="1"/>
  <c r="E136" i="691" s="1"/>
  <c r="E127" i="612"/>
  <c r="E127" i="600"/>
  <c r="E127" i="584"/>
  <c r="E81" i="556"/>
  <c r="E92" i="556" s="1"/>
  <c r="E95" i="556" s="1"/>
  <c r="E125" i="556" s="1"/>
  <c r="E127" i="556" s="1"/>
  <c r="E81" i="572"/>
  <c r="E92" i="572" s="1"/>
  <c r="E95" i="572" s="1"/>
  <c r="E125" i="572" s="1"/>
  <c r="E90" i="549"/>
  <c r="E101" i="549" s="1"/>
  <c r="E104" i="549" s="1"/>
  <c r="E134" i="549" s="1"/>
  <c r="E136" i="549" s="1"/>
  <c r="E90" i="559"/>
  <c r="E101" i="559" s="1"/>
  <c r="E104" i="559" s="1"/>
  <c r="E134" i="559" s="1"/>
  <c r="E90" i="575"/>
  <c r="E101" i="575" s="1"/>
  <c r="E104" i="575" s="1"/>
  <c r="E134" i="575" s="1"/>
  <c r="E136" i="575" s="1"/>
  <c r="E81" i="562"/>
  <c r="E92" i="562" s="1"/>
  <c r="E95" i="562" s="1"/>
  <c r="E125" i="562" s="1"/>
  <c r="E127" i="562" s="1"/>
  <c r="E81" i="580"/>
  <c r="E92" i="580" s="1"/>
  <c r="E95" i="580" s="1"/>
  <c r="E125" i="580" s="1"/>
  <c r="E127" i="580" s="1"/>
  <c r="E90" i="581"/>
  <c r="E101" i="581" s="1"/>
  <c r="E104" i="581" s="1"/>
  <c r="E134" i="581" s="1"/>
  <c r="E136" i="581" s="1"/>
  <c r="E90" i="591"/>
  <c r="E101" i="591" s="1"/>
  <c r="E104" i="591" s="1"/>
  <c r="E134" i="591" s="1"/>
  <c r="E136" i="591" s="1"/>
  <c r="E81" i="618"/>
  <c r="E92" i="618" s="1"/>
  <c r="E95" i="618" s="1"/>
  <c r="E125" i="618" s="1"/>
  <c r="E127" i="618" s="1"/>
  <c r="E90" i="593"/>
  <c r="E101" i="593" s="1"/>
  <c r="E104" i="593" s="1"/>
  <c r="E134" i="593" s="1"/>
  <c r="E136" i="593" s="1"/>
  <c r="E81" i="604"/>
  <c r="E92" i="604" s="1"/>
  <c r="E95" i="604" s="1"/>
  <c r="E125" i="604" s="1"/>
  <c r="E127" i="604" s="1"/>
  <c r="E90" i="589"/>
  <c r="E101" i="589" s="1"/>
  <c r="E104" i="589" s="1"/>
  <c r="E134" i="589" s="1"/>
  <c r="E136" i="589" s="1"/>
  <c r="E81" i="616"/>
  <c r="E92" i="616" s="1"/>
  <c r="E95" i="616" s="1"/>
  <c r="E125" i="616" s="1"/>
  <c r="E127" i="616" s="1"/>
  <c r="E81" i="602"/>
  <c r="E92" i="602" s="1"/>
  <c r="E95" i="602" s="1"/>
  <c r="E125" i="602" s="1"/>
  <c r="E127" i="602" s="1"/>
  <c r="E90" i="611"/>
  <c r="E101" i="611" s="1"/>
  <c r="E104" i="611" s="1"/>
  <c r="E134" i="611" s="1"/>
  <c r="E136" i="611" s="1"/>
  <c r="E81" i="626"/>
  <c r="E92" i="626" s="1"/>
  <c r="E95" i="626" s="1"/>
  <c r="E125" i="626" s="1"/>
  <c r="E127" i="626" s="1"/>
  <c r="E81" i="620"/>
  <c r="E92" i="620" s="1"/>
  <c r="E95" i="620" s="1"/>
  <c r="E125" i="620" s="1"/>
  <c r="E127" i="620" s="1"/>
  <c r="E90" i="631"/>
  <c r="E101" i="631" s="1"/>
  <c r="E104" i="631" s="1"/>
  <c r="E134" i="631" s="1"/>
  <c r="E136" i="631" s="1"/>
  <c r="E90" i="635"/>
  <c r="E101" i="635" s="1"/>
  <c r="E104" i="635" s="1"/>
  <c r="E134" i="635" s="1"/>
  <c r="E136" i="635" s="1"/>
  <c r="E81" i="628"/>
  <c r="E92" i="628" s="1"/>
  <c r="E95" i="628" s="1"/>
  <c r="E125" i="628" s="1"/>
  <c r="E127" i="628" s="1"/>
  <c r="E81" i="646"/>
  <c r="E92" i="646" s="1"/>
  <c r="E95" i="646" s="1"/>
  <c r="E125" i="646" s="1"/>
  <c r="E127" i="646" s="1"/>
  <c r="E90" i="639"/>
  <c r="E101" i="639" s="1"/>
  <c r="E104" i="639" s="1"/>
  <c r="E134" i="639" s="1"/>
  <c r="E136" i="639" s="1"/>
  <c r="E90" i="645"/>
  <c r="E101" i="645" s="1"/>
  <c r="E104" i="645" s="1"/>
  <c r="E134" i="645" s="1"/>
  <c r="E136" i="645" s="1"/>
  <c r="E81" i="658"/>
  <c r="E92" i="658" s="1"/>
  <c r="E95" i="658" s="1"/>
  <c r="E125" i="658" s="1"/>
  <c r="E127" i="658" s="1"/>
  <c r="E90" i="657"/>
  <c r="E101" i="657" s="1"/>
  <c r="E104" i="657" s="1"/>
  <c r="E134" i="657" s="1"/>
  <c r="E136" i="657" s="1"/>
  <c r="E81" i="660"/>
  <c r="E92" i="660" s="1"/>
  <c r="E95" i="660" s="1"/>
  <c r="E125" i="660" s="1"/>
  <c r="E127" i="660" s="1"/>
  <c r="E81" i="668"/>
  <c r="E92" i="668" s="1"/>
  <c r="E95" i="668" s="1"/>
  <c r="E125" i="668" s="1"/>
  <c r="E127" i="668" s="1"/>
  <c r="E81" i="674"/>
  <c r="E92" i="674" s="1"/>
  <c r="E95" i="674" s="1"/>
  <c r="E125" i="674" s="1"/>
  <c r="E127" i="674" s="1"/>
  <c r="E81" i="680"/>
  <c r="E92" i="680" s="1"/>
  <c r="E95" i="680" s="1"/>
  <c r="E125" i="680" s="1"/>
  <c r="E127" i="680" s="1"/>
  <c r="E81" i="676"/>
  <c r="E92" i="676" s="1"/>
  <c r="E95" i="676" s="1"/>
  <c r="E125" i="676" s="1"/>
  <c r="E127" i="676" s="1"/>
  <c r="E81" i="684"/>
  <c r="E92" i="684" s="1"/>
  <c r="E95" i="684" s="1"/>
  <c r="E125" i="684" s="1"/>
  <c r="E127" i="684" s="1"/>
  <c r="E90" i="693"/>
  <c r="E101" i="693" s="1"/>
  <c r="E104" i="693" s="1"/>
  <c r="E134" i="693" s="1"/>
  <c r="E136" i="693" s="1"/>
  <c r="E127" i="572"/>
  <c r="E136" i="559"/>
  <c r="AT17" i="21"/>
  <c r="AT84" i="21"/>
  <c r="AQ17" i="21"/>
  <c r="AQ84" i="21"/>
  <c r="AS17" i="21"/>
  <c r="AS84" i="21"/>
  <c r="BB17" i="21"/>
  <c r="BB84" i="21"/>
  <c r="AD17" i="21"/>
  <c r="AE17" i="21" s="1"/>
  <c r="AO17" i="21" s="1"/>
  <c r="AD84" i="21"/>
  <c r="AE84" i="21" s="1"/>
  <c r="AO84" i="21" s="1"/>
  <c r="AP17" i="21"/>
  <c r="AP84" i="21"/>
  <c r="AR17" i="21"/>
  <c r="AR84" i="21"/>
  <c r="AP63" i="21"/>
  <c r="AR63" i="21"/>
  <c r="AT63" i="21"/>
  <c r="AQ63" i="21"/>
  <c r="AS63" i="21"/>
  <c r="BB63" i="21"/>
  <c r="AD63" i="21"/>
  <c r="AE63" i="21" s="1"/>
  <c r="AO63" i="21" s="1"/>
  <c r="AT91" i="21"/>
  <c r="AQ91" i="21"/>
  <c r="AS91" i="21"/>
  <c r="BB91" i="21"/>
  <c r="AD91" i="21"/>
  <c r="AE91" i="21" s="1"/>
  <c r="AO91" i="21" s="1"/>
  <c r="AP91" i="21"/>
  <c r="AR91" i="21"/>
  <c r="AD10" i="21"/>
  <c r="AE10" i="21" s="1"/>
  <c r="AO10" i="21" s="1"/>
  <c r="AP10" i="21"/>
  <c r="AR10" i="21"/>
  <c r="AT10" i="21"/>
  <c r="AQ10" i="21"/>
  <c r="AS10" i="21"/>
  <c r="BB10" i="21"/>
  <c r="AP83" i="21"/>
  <c r="AR83" i="21"/>
  <c r="AT83" i="21"/>
  <c r="AQ83" i="21"/>
  <c r="AS83" i="21"/>
  <c r="BB83" i="21"/>
  <c r="AD83" i="21"/>
  <c r="AE83" i="21" s="1"/>
  <c r="AO83" i="21" s="1"/>
  <c r="AR46" i="21"/>
  <c r="AT46" i="21"/>
  <c r="AQ46" i="21"/>
  <c r="AS46" i="21"/>
  <c r="BB46" i="21"/>
  <c r="AD46" i="21"/>
  <c r="AE46" i="21" s="1"/>
  <c r="AO46" i="21" s="1"/>
  <c r="AP46" i="21"/>
  <c r="AQ75" i="21"/>
  <c r="AS75" i="21"/>
  <c r="BB75" i="21"/>
  <c r="AT75" i="21"/>
  <c r="AD75" i="21"/>
  <c r="AE75" i="21" s="1"/>
  <c r="AO75" i="21" s="1"/>
  <c r="AR75" i="21"/>
  <c r="AP75" i="21"/>
  <c r="AS73" i="21"/>
  <c r="AS74" i="21"/>
  <c r="BB73" i="21"/>
  <c r="BB74" i="21"/>
  <c r="AR73" i="21"/>
  <c r="AR74" i="21"/>
  <c r="AT73" i="21"/>
  <c r="AT74" i="21"/>
  <c r="AD73" i="21"/>
  <c r="AE73" i="21" s="1"/>
  <c r="AO73" i="21" s="1"/>
  <c r="AD74" i="21"/>
  <c r="AE74" i="21" s="1"/>
  <c r="AO74" i="21" s="1"/>
  <c r="AQ73" i="21"/>
  <c r="AQ74" i="21"/>
  <c r="AP73" i="21"/>
  <c r="AP74" i="21"/>
  <c r="AR68" i="21"/>
  <c r="AR72" i="21"/>
  <c r="AT68" i="21"/>
  <c r="AT72" i="21"/>
  <c r="AQ68" i="21"/>
  <c r="AQ72" i="21"/>
  <c r="AS68" i="21"/>
  <c r="AS72" i="21"/>
  <c r="BB68" i="21"/>
  <c r="BB72" i="21"/>
  <c r="AD68" i="21"/>
  <c r="AE68" i="21" s="1"/>
  <c r="AO68" i="21" s="1"/>
  <c r="AD72" i="21"/>
  <c r="AE72" i="21" s="1"/>
  <c r="AO72" i="21" s="1"/>
  <c r="AP68" i="21"/>
  <c r="AP72" i="21"/>
  <c r="AR34" i="21"/>
  <c r="AT34" i="21"/>
  <c r="AQ34" i="21"/>
  <c r="AS34" i="21"/>
  <c r="BB34" i="21"/>
  <c r="AD34" i="21"/>
  <c r="AE34" i="21" s="1"/>
  <c r="AO34" i="21" s="1"/>
  <c r="AP34" i="21"/>
  <c r="AP27" i="21"/>
  <c r="AT27" i="21"/>
  <c r="AQ27" i="21"/>
  <c r="AR27" i="21"/>
  <c r="BB27" i="21"/>
  <c r="AS27" i="21"/>
  <c r="AD27" i="21"/>
  <c r="AE27" i="21" s="1"/>
  <c r="AO27" i="21" s="1"/>
  <c r="D41" i="454"/>
  <c r="AP6" i="21"/>
  <c r="AQ6" i="21"/>
  <c r="AR6" i="21"/>
  <c r="BB6" i="21"/>
  <c r="AS6" i="21"/>
  <c r="AT6" i="21"/>
  <c r="AD6" i="21"/>
  <c r="AQ7" i="21"/>
  <c r="BB7" i="21"/>
  <c r="AR7" i="21"/>
  <c r="AS7" i="21"/>
  <c r="AT7" i="21"/>
  <c r="AD7" i="21"/>
  <c r="AP7" i="21"/>
  <c r="D50" i="343"/>
  <c r="AE5" i="21"/>
  <c r="AV5" i="21"/>
  <c r="AV12" i="21" l="1"/>
  <c r="AW12" i="21" s="1"/>
  <c r="AV66" i="21"/>
  <c r="AW66" i="21" s="1"/>
  <c r="AV17" i="21"/>
  <c r="AW17" i="21" s="1"/>
  <c r="AV84" i="21"/>
  <c r="AW84" i="21" s="1"/>
  <c r="AV63" i="21"/>
  <c r="AW63" i="21" s="1"/>
  <c r="AV91" i="21"/>
  <c r="AW91" i="21" s="1"/>
  <c r="AV10" i="21"/>
  <c r="AW10" i="21" s="1"/>
  <c r="AV83" i="21"/>
  <c r="AW83" i="21" s="1"/>
  <c r="AV46" i="21"/>
  <c r="AW46" i="21" s="1"/>
  <c r="AV75" i="21"/>
  <c r="AW75" i="21" s="1"/>
  <c r="AV73" i="21"/>
  <c r="AW73" i="21" s="1"/>
  <c r="AV74" i="21"/>
  <c r="AW74" i="21" s="1"/>
  <c r="AV68" i="21"/>
  <c r="AW68" i="21" s="1"/>
  <c r="AV72" i="21"/>
  <c r="AW72" i="21" s="1"/>
  <c r="AV34" i="21"/>
  <c r="AW34" i="21" s="1"/>
  <c r="AV27" i="21"/>
  <c r="AW27" i="21" s="1"/>
  <c r="AE6" i="21"/>
  <c r="AO6" i="21" s="1"/>
  <c r="AV6" i="21"/>
  <c r="AE7" i="21"/>
  <c r="AV7" i="21"/>
  <c r="E103" i="6"/>
  <c r="E105" i="6" s="1"/>
  <c r="E126" i="6" s="1"/>
  <c r="AW6" i="21" l="1"/>
  <c r="D77" i="454"/>
  <c r="E77" i="454" s="1"/>
  <c r="AW7" i="21"/>
  <c r="AO7" i="21"/>
  <c r="D86" i="343"/>
  <c r="E86" i="343" s="1"/>
  <c r="AZ5" i="21"/>
  <c r="E13" i="6"/>
  <c r="AZ12" i="21" l="1"/>
  <c r="AZ66" i="21"/>
  <c r="AZ17" i="21"/>
  <c r="AZ84" i="21"/>
  <c r="AZ63" i="21"/>
  <c r="AZ91" i="21"/>
  <c r="AZ10" i="21"/>
  <c r="AZ83" i="21"/>
  <c r="AZ46" i="21"/>
  <c r="AZ75" i="21"/>
  <c r="AZ73" i="21"/>
  <c r="AZ74" i="21"/>
  <c r="AZ68" i="21"/>
  <c r="AZ72" i="21"/>
  <c r="AZ34" i="21"/>
  <c r="AZ27" i="21"/>
  <c r="D78" i="454"/>
  <c r="E78" i="454" s="1"/>
  <c r="D75" i="454"/>
  <c r="E75" i="454" s="1"/>
  <c r="AZ6" i="21"/>
  <c r="AZ7" i="21"/>
  <c r="D84" i="343"/>
  <c r="E84" i="343" s="1"/>
  <c r="D87" i="343"/>
  <c r="E87" i="343" s="1"/>
  <c r="AX5" i="21"/>
  <c r="AY5" i="21"/>
  <c r="BA5" i="21"/>
  <c r="E44" i="6"/>
  <c r="E52" i="6" s="1"/>
  <c r="E14" i="6"/>
  <c r="E15" i="6"/>
  <c r="AW5" i="21"/>
  <c r="AY12" i="21" l="1"/>
  <c r="AY66" i="21"/>
  <c r="AX12" i="21"/>
  <c r="AX66" i="21"/>
  <c r="BA12" i="21"/>
  <c r="BA66" i="21"/>
  <c r="AY17" i="21"/>
  <c r="AY84" i="21"/>
  <c r="BA17" i="21"/>
  <c r="BA84" i="21"/>
  <c r="AX17" i="21"/>
  <c r="AX84" i="21"/>
  <c r="AY63" i="21"/>
  <c r="BA63" i="21"/>
  <c r="AX63" i="21"/>
  <c r="BA91" i="21"/>
  <c r="AX91" i="21"/>
  <c r="AY91" i="21"/>
  <c r="AX10" i="21"/>
  <c r="AY10" i="21"/>
  <c r="BA10" i="21"/>
  <c r="BA83" i="21"/>
  <c r="AX83" i="21"/>
  <c r="AY83" i="21"/>
  <c r="AX46" i="21"/>
  <c r="AY46" i="21"/>
  <c r="BA46" i="21"/>
  <c r="AY75" i="21"/>
  <c r="BA75" i="21"/>
  <c r="AX75" i="21"/>
  <c r="AX73" i="21"/>
  <c r="AX74" i="21"/>
  <c r="AY73" i="21"/>
  <c r="AY74" i="21"/>
  <c r="BA73" i="21"/>
  <c r="BA74" i="21"/>
  <c r="AX68" i="21"/>
  <c r="AX72" i="21"/>
  <c r="AY68" i="21"/>
  <c r="AY72" i="21"/>
  <c r="BA68" i="21"/>
  <c r="BA72" i="21"/>
  <c r="AX34" i="21"/>
  <c r="AY34" i="21"/>
  <c r="BA34" i="21"/>
  <c r="BA27" i="21"/>
  <c r="AY27" i="21"/>
  <c r="AX27" i="21"/>
  <c r="D80" i="454"/>
  <c r="E80" i="454" s="1"/>
  <c r="E81" i="454" s="1"/>
  <c r="E92" i="454" s="1"/>
  <c r="E95" i="454" s="1"/>
  <c r="BA6" i="21"/>
  <c r="AY6" i="21"/>
  <c r="AX6" i="21"/>
  <c r="BA7" i="21"/>
  <c r="AY7" i="21"/>
  <c r="AX7" i="21"/>
  <c r="D89" i="343"/>
  <c r="E89" i="343" s="1"/>
  <c r="E90" i="343" s="1"/>
  <c r="E101" i="343" s="1"/>
  <c r="D81" i="6"/>
  <c r="BC5" i="21"/>
  <c r="E21" i="6"/>
  <c r="E122" i="6" s="1"/>
  <c r="E57" i="6"/>
  <c r="D81" i="698" l="1"/>
  <c r="D90" i="697"/>
  <c r="BC12" i="21"/>
  <c r="BD12" i="21" s="1"/>
  <c r="BI12" i="21" s="1"/>
  <c r="BP12" i="21" s="1"/>
  <c r="BC66" i="21"/>
  <c r="BD66" i="21" s="1"/>
  <c r="BI66" i="21" s="1"/>
  <c r="BP66" i="21" s="1"/>
  <c r="D90" i="693"/>
  <c r="D90" i="691"/>
  <c r="D90" i="689"/>
  <c r="D81" i="694"/>
  <c r="D81" i="692"/>
  <c r="D81" i="690"/>
  <c r="D81" i="696"/>
  <c r="D90" i="695"/>
  <c r="D81" i="686"/>
  <c r="D90" i="681"/>
  <c r="D81" i="680"/>
  <c r="D90" i="671"/>
  <c r="D90" i="687"/>
  <c r="D90" i="675"/>
  <c r="D81" i="674"/>
  <c r="D81" i="672"/>
  <c r="D81" i="688"/>
  <c r="D90" i="685"/>
  <c r="D90" i="683"/>
  <c r="D81" i="682"/>
  <c r="D81" i="684"/>
  <c r="D90" i="679"/>
  <c r="D81" i="678"/>
  <c r="D90" i="677"/>
  <c r="D81" i="676"/>
  <c r="D90" i="673"/>
  <c r="D81" i="668"/>
  <c r="D81" i="666"/>
  <c r="D81" i="664"/>
  <c r="D90" i="661"/>
  <c r="D81" i="660"/>
  <c r="D81" i="658"/>
  <c r="D81" i="654"/>
  <c r="D90" i="669"/>
  <c r="D90" i="663"/>
  <c r="D90" i="659"/>
  <c r="D90" i="657"/>
  <c r="D81" i="670"/>
  <c r="D90" i="667"/>
  <c r="D90" i="665"/>
  <c r="D81" i="662"/>
  <c r="D81" i="656"/>
  <c r="D90" i="655"/>
  <c r="D90" i="651"/>
  <c r="D90" i="649"/>
  <c r="D81" i="648"/>
  <c r="D90" i="645"/>
  <c r="D90" i="653"/>
  <c r="D81" i="650"/>
  <c r="D90" i="643"/>
  <c r="D90" i="639"/>
  <c r="D81" i="652"/>
  <c r="D90" i="647"/>
  <c r="D81" i="646"/>
  <c r="D81" i="642"/>
  <c r="D81" i="638"/>
  <c r="D81" i="644"/>
  <c r="D90" i="641"/>
  <c r="D81" i="640"/>
  <c r="D90" i="635"/>
  <c r="D90" i="625"/>
  <c r="D81" i="622"/>
  <c r="D81" i="634"/>
  <c r="D90" i="631"/>
  <c r="D81" i="630"/>
  <c r="D90" i="627"/>
  <c r="D81" i="624"/>
  <c r="D90" i="637"/>
  <c r="D81" i="636"/>
  <c r="D90" i="633"/>
  <c r="D81" i="626"/>
  <c r="D90" i="621"/>
  <c r="D81" i="632"/>
  <c r="D90" i="629"/>
  <c r="D81" i="628"/>
  <c r="D90" i="623"/>
  <c r="D90" i="619"/>
  <c r="D90" i="617"/>
  <c r="D81" i="616"/>
  <c r="D81" i="612"/>
  <c r="D90" i="605"/>
  <c r="D90" i="597"/>
  <c r="D90" i="589"/>
  <c r="D90" i="613"/>
  <c r="D90" i="609"/>
  <c r="D90" i="607"/>
  <c r="D81" i="604"/>
  <c r="D90" i="601"/>
  <c r="D90" i="599"/>
  <c r="D90" i="595"/>
  <c r="D90" i="593"/>
  <c r="D81" i="592"/>
  <c r="D90" i="587"/>
  <c r="D81" i="586"/>
  <c r="D81" i="620"/>
  <c r="D81" i="618"/>
  <c r="D81" i="606"/>
  <c r="D81" i="598"/>
  <c r="D81" i="594"/>
  <c r="D90" i="591"/>
  <c r="D81" i="590"/>
  <c r="D81" i="588"/>
  <c r="D90" i="615"/>
  <c r="D81" i="614"/>
  <c r="D90" i="611"/>
  <c r="D81" i="610"/>
  <c r="D81" i="608"/>
  <c r="D90" i="603"/>
  <c r="D81" i="602"/>
  <c r="D81" i="600"/>
  <c r="D81" i="596"/>
  <c r="D90" i="585"/>
  <c r="D81" i="580"/>
  <c r="D90" i="571"/>
  <c r="D81" i="568"/>
  <c r="D90" i="563"/>
  <c r="D81" i="562"/>
  <c r="D81" i="556"/>
  <c r="D90" i="553"/>
  <c r="D81" i="552"/>
  <c r="D81" i="584"/>
  <c r="D81" i="582"/>
  <c r="D90" i="577"/>
  <c r="D90" i="575"/>
  <c r="D81" i="574"/>
  <c r="D81" i="570"/>
  <c r="D81" i="566"/>
  <c r="D90" i="579"/>
  <c r="D81" i="578"/>
  <c r="D90" i="573"/>
  <c r="D81" i="572"/>
  <c r="D90" i="567"/>
  <c r="D90" i="561"/>
  <c r="D90" i="551"/>
  <c r="D90" i="583"/>
  <c r="D90" i="581"/>
  <c r="D81" i="576"/>
  <c r="D90" i="569"/>
  <c r="D90" i="565"/>
  <c r="D81" i="564"/>
  <c r="D81" i="560"/>
  <c r="D90" i="557"/>
  <c r="D81" i="550"/>
  <c r="D81" i="548"/>
  <c r="D90" i="541"/>
  <c r="D90" i="531"/>
  <c r="D81" i="528"/>
  <c r="D90" i="549"/>
  <c r="D90" i="547"/>
  <c r="D81" i="546"/>
  <c r="D90" i="543"/>
  <c r="D81" i="540"/>
  <c r="D90" i="536"/>
  <c r="D90" i="533"/>
  <c r="D90" i="523"/>
  <c r="D81" i="558"/>
  <c r="D90" i="545"/>
  <c r="D81" i="542"/>
  <c r="D81" i="532"/>
  <c r="D81" i="530"/>
  <c r="D90" i="525"/>
  <c r="D90" i="559"/>
  <c r="D90" i="555"/>
  <c r="D81" i="554"/>
  <c r="D81" i="544"/>
  <c r="D90" i="539"/>
  <c r="D81" i="537"/>
  <c r="D81" i="535"/>
  <c r="D81" i="534"/>
  <c r="D90" i="529"/>
  <c r="D90" i="527"/>
  <c r="D81" i="526"/>
  <c r="D81" i="524"/>
  <c r="BC17" i="21"/>
  <c r="BD17" i="21" s="1"/>
  <c r="BI17" i="21" s="1"/>
  <c r="BP17" i="21" s="1"/>
  <c r="BC84" i="21"/>
  <c r="BD84" i="21" s="1"/>
  <c r="BI84" i="21" s="1"/>
  <c r="BP84" i="21" s="1"/>
  <c r="BC63" i="21"/>
  <c r="BD63" i="21" s="1"/>
  <c r="BI63" i="21" s="1"/>
  <c r="BP63" i="21" s="1"/>
  <c r="BC91" i="21"/>
  <c r="BD91" i="21" s="1"/>
  <c r="BI91" i="21" s="1"/>
  <c r="BP91" i="21" s="1"/>
  <c r="BC10" i="21"/>
  <c r="BD10" i="21" s="1"/>
  <c r="BI10" i="21" s="1"/>
  <c r="BP10" i="21" s="1"/>
  <c r="BC83" i="21"/>
  <c r="BD83" i="21" s="1"/>
  <c r="BI83" i="21" s="1"/>
  <c r="BP83" i="21" s="1"/>
  <c r="BC46" i="21"/>
  <c r="BD46" i="21" s="1"/>
  <c r="BI46" i="21" s="1"/>
  <c r="BP46" i="21" s="1"/>
  <c r="BC75" i="21"/>
  <c r="BD75" i="21" s="1"/>
  <c r="BI75" i="21" s="1"/>
  <c r="BP75" i="21" s="1"/>
  <c r="BC73" i="21"/>
  <c r="BD73" i="21" s="1"/>
  <c r="BI73" i="21" s="1"/>
  <c r="BP73" i="21" s="1"/>
  <c r="BC74" i="21"/>
  <c r="BD74" i="21" s="1"/>
  <c r="BI74" i="21" s="1"/>
  <c r="BP74" i="21" s="1"/>
  <c r="BC68" i="21"/>
  <c r="BD68" i="21" s="1"/>
  <c r="BI68" i="21" s="1"/>
  <c r="BP68" i="21" s="1"/>
  <c r="BC72" i="21"/>
  <c r="BD72" i="21" s="1"/>
  <c r="BI72" i="21" s="1"/>
  <c r="BP72" i="21" s="1"/>
  <c r="BC34" i="21"/>
  <c r="BD34" i="21" s="1"/>
  <c r="BI34" i="21" s="1"/>
  <c r="BP34" i="21" s="1"/>
  <c r="BC27" i="21"/>
  <c r="BD27" i="21" s="1"/>
  <c r="BI27" i="21" s="1"/>
  <c r="BP27" i="21" s="1"/>
  <c r="E125" i="454"/>
  <c r="E127" i="454" s="1"/>
  <c r="D81" i="454"/>
  <c r="BC6" i="21"/>
  <c r="BC7" i="21"/>
  <c r="D90" i="343"/>
  <c r="D92" i="6"/>
  <c r="BD5" i="21"/>
  <c r="E28" i="6"/>
  <c r="E67" i="6"/>
  <c r="E76" i="6"/>
  <c r="E80" i="6"/>
  <c r="E75" i="6"/>
  <c r="E79" i="6"/>
  <c r="E77" i="6"/>
  <c r="E78" i="6"/>
  <c r="E38" i="6"/>
  <c r="E27" i="6"/>
  <c r="E37" i="6"/>
  <c r="E26" i="6"/>
  <c r="E39" i="6"/>
  <c r="E40" i="6"/>
  <c r="E31" i="6"/>
  <c r="E32" i="6"/>
  <c r="E29" i="6"/>
  <c r="E64" i="6"/>
  <c r="E30" i="6"/>
  <c r="E65" i="6"/>
  <c r="E66" i="6"/>
  <c r="E63" i="6"/>
  <c r="E33" i="6"/>
  <c r="E68" i="6"/>
  <c r="E69" i="6"/>
  <c r="D92" i="698" l="1"/>
  <c r="D101" i="697"/>
  <c r="D101" i="695"/>
  <c r="D92" i="694"/>
  <c r="D92" i="692"/>
  <c r="D92" i="690"/>
  <c r="D92" i="696"/>
  <c r="D101" i="693"/>
  <c r="D101" i="691"/>
  <c r="D101" i="689"/>
  <c r="D92" i="686"/>
  <c r="D101" i="685"/>
  <c r="D101" i="683"/>
  <c r="D92" i="680"/>
  <c r="D101" i="679"/>
  <c r="D101" i="677"/>
  <c r="D92" i="674"/>
  <c r="D101" i="673"/>
  <c r="D92" i="672"/>
  <c r="D92" i="688"/>
  <c r="D92" i="682"/>
  <c r="D101" i="681"/>
  <c r="D101" i="671"/>
  <c r="D101" i="687"/>
  <c r="D92" i="684"/>
  <c r="D92" i="678"/>
  <c r="D92" i="676"/>
  <c r="D101" i="675"/>
  <c r="D92" i="668"/>
  <c r="D92" i="664"/>
  <c r="D101" i="663"/>
  <c r="D92" i="660"/>
  <c r="D101" i="659"/>
  <c r="D92" i="658"/>
  <c r="D101" i="657"/>
  <c r="D92" i="654"/>
  <c r="D101" i="667"/>
  <c r="D101" i="665"/>
  <c r="D101" i="661"/>
  <c r="D92" i="670"/>
  <c r="D101" i="669"/>
  <c r="D92" i="666"/>
  <c r="D92" i="662"/>
  <c r="D92" i="656"/>
  <c r="D92" i="648"/>
  <c r="D101" i="647"/>
  <c r="D92" i="650"/>
  <c r="D101" i="641"/>
  <c r="D92" i="652"/>
  <c r="D101" i="651"/>
  <c r="D101" i="649"/>
  <c r="D92" i="646"/>
  <c r="D101" i="645"/>
  <c r="D92" i="642"/>
  <c r="D92" i="638"/>
  <c r="D101" i="655"/>
  <c r="D101" i="653"/>
  <c r="D92" i="644"/>
  <c r="D101" i="643"/>
  <c r="D92" i="640"/>
  <c r="D101" i="639"/>
  <c r="D101" i="637"/>
  <c r="D101" i="633"/>
  <c r="D92" i="622"/>
  <c r="D101" i="621"/>
  <c r="D92" i="634"/>
  <c r="D92" i="630"/>
  <c r="D101" i="629"/>
  <c r="D92" i="624"/>
  <c r="D101" i="623"/>
  <c r="D92" i="636"/>
  <c r="D101" i="635"/>
  <c r="D92" i="628"/>
  <c r="D92" i="626"/>
  <c r="D101" i="625"/>
  <c r="D92" i="632"/>
  <c r="D101" i="631"/>
  <c r="D101" i="627"/>
  <c r="D101" i="619"/>
  <c r="D92" i="616"/>
  <c r="D92" i="612"/>
  <c r="D101" i="591"/>
  <c r="D101" i="615"/>
  <c r="D101" i="611"/>
  <c r="D92" i="604"/>
  <c r="D101" i="603"/>
  <c r="D92" i="592"/>
  <c r="D92" i="588"/>
  <c r="D92" i="586"/>
  <c r="D92" i="618"/>
  <c r="D101" i="617"/>
  <c r="D92" i="606"/>
  <c r="D101" i="605"/>
  <c r="D92" i="598"/>
  <c r="D101" i="597"/>
  <c r="D92" i="594"/>
  <c r="D92" i="590"/>
  <c r="D101" i="589"/>
  <c r="D92" i="620"/>
  <c r="D92" i="614"/>
  <c r="D101" i="613"/>
  <c r="D92" i="610"/>
  <c r="D101" i="609"/>
  <c r="D92" i="608"/>
  <c r="D101" i="607"/>
  <c r="D92" i="602"/>
  <c r="D101" i="601"/>
  <c r="D92" i="600"/>
  <c r="D101" i="599"/>
  <c r="D92" i="596"/>
  <c r="D101" i="595"/>
  <c r="D101" i="593"/>
  <c r="D92" i="580"/>
  <c r="D101" i="579"/>
  <c r="D101" i="573"/>
  <c r="D92" i="568"/>
  <c r="D101" i="567"/>
  <c r="D92" i="562"/>
  <c r="D101" i="561"/>
  <c r="D92" i="556"/>
  <c r="D92" i="552"/>
  <c r="D101" i="551"/>
  <c r="D101" i="587"/>
  <c r="D92" i="584"/>
  <c r="D101" i="583"/>
  <c r="D92" i="582"/>
  <c r="D101" i="581"/>
  <c r="D92" i="574"/>
  <c r="D92" i="570"/>
  <c r="D101" i="569"/>
  <c r="D92" i="566"/>
  <c r="D101" i="565"/>
  <c r="D101" i="585"/>
  <c r="D92" i="578"/>
  <c r="D92" i="572"/>
  <c r="D101" i="571"/>
  <c r="D101" i="563"/>
  <c r="D101" i="553"/>
  <c r="D101" i="577"/>
  <c r="D92" i="576"/>
  <c r="D101" i="575"/>
  <c r="D92" i="564"/>
  <c r="D92" i="560"/>
  <c r="D101" i="559"/>
  <c r="D101" i="555"/>
  <c r="D92" i="550"/>
  <c r="D101" i="549"/>
  <c r="D101" i="557"/>
  <c r="D92" i="554"/>
  <c r="D92" i="548"/>
  <c r="D101" i="545"/>
  <c r="D92" i="528"/>
  <c r="D101" i="525"/>
  <c r="D92" i="546"/>
  <c r="D92" i="540"/>
  <c r="D101" i="539"/>
  <c r="D92" i="530"/>
  <c r="D101" i="529"/>
  <c r="D101" i="527"/>
  <c r="D92" i="542"/>
  <c r="D101" i="541"/>
  <c r="D92" i="532"/>
  <c r="D101" i="531"/>
  <c r="D92" i="558"/>
  <c r="D101" i="547"/>
  <c r="D92" i="544"/>
  <c r="D101" i="543"/>
  <c r="D92" i="537"/>
  <c r="D101" i="536"/>
  <c r="D92" i="535"/>
  <c r="D92" i="534"/>
  <c r="D101" i="533"/>
  <c r="D92" i="526"/>
  <c r="D92" i="524"/>
  <c r="D101" i="523"/>
  <c r="BD6" i="21"/>
  <c r="BI6" i="21" s="1"/>
  <c r="D92" i="454"/>
  <c r="BD7" i="21"/>
  <c r="BI7" i="21" s="1"/>
  <c r="D101" i="343"/>
  <c r="D95" i="6"/>
  <c r="E81" i="6"/>
  <c r="E92" i="6" s="1"/>
  <c r="E34" i="6"/>
  <c r="E41" i="6"/>
  <c r="E70" i="6"/>
  <c r="D95" i="698" l="1"/>
  <c r="D104" i="697"/>
  <c r="D95" i="694"/>
  <c r="D104" i="693"/>
  <c r="D95" i="692"/>
  <c r="D104" i="691"/>
  <c r="D95" i="690"/>
  <c r="D104" i="689"/>
  <c r="D95" i="696"/>
  <c r="D104" i="695"/>
  <c r="D95" i="686"/>
  <c r="D95" i="680"/>
  <c r="D104" i="679"/>
  <c r="D104" i="673"/>
  <c r="D104" i="681"/>
  <c r="D104" i="677"/>
  <c r="D95" i="674"/>
  <c r="D95" i="672"/>
  <c r="D104" i="671"/>
  <c r="D95" i="688"/>
  <c r="D104" i="687"/>
  <c r="D95" i="682"/>
  <c r="D104" i="685"/>
  <c r="D95" i="684"/>
  <c r="D104" i="683"/>
  <c r="D95" i="678"/>
  <c r="D95" i="676"/>
  <c r="D104" i="675"/>
  <c r="D95" i="668"/>
  <c r="D104" i="667"/>
  <c r="D104" i="665"/>
  <c r="D95" i="664"/>
  <c r="D95" i="660"/>
  <c r="D95" i="658"/>
  <c r="D104" i="655"/>
  <c r="D95" i="654"/>
  <c r="D104" i="661"/>
  <c r="D104" i="669"/>
  <c r="D95" i="670"/>
  <c r="D95" i="666"/>
  <c r="D104" i="663"/>
  <c r="D95" i="662"/>
  <c r="D104" i="659"/>
  <c r="D104" i="657"/>
  <c r="D95" i="656"/>
  <c r="D95" i="648"/>
  <c r="D104" i="641"/>
  <c r="D104" i="651"/>
  <c r="D95" i="650"/>
  <c r="D104" i="649"/>
  <c r="D104" i="645"/>
  <c r="D104" i="653"/>
  <c r="D95" i="652"/>
  <c r="D95" i="646"/>
  <c r="D104" i="643"/>
  <c r="D95" i="642"/>
  <c r="D104" i="639"/>
  <c r="D95" i="638"/>
  <c r="D104" i="647"/>
  <c r="D95" i="644"/>
  <c r="D95" i="640"/>
  <c r="D104" i="629"/>
  <c r="D104" i="623"/>
  <c r="D95" i="622"/>
  <c r="D104" i="619"/>
  <c r="D104" i="635"/>
  <c r="D95" i="634"/>
  <c r="D95" i="630"/>
  <c r="D104" i="625"/>
  <c r="D95" i="624"/>
  <c r="D95" i="636"/>
  <c r="D104" i="631"/>
  <c r="D95" i="628"/>
  <c r="D104" i="627"/>
  <c r="D95" i="626"/>
  <c r="D104" i="637"/>
  <c r="D104" i="633"/>
  <c r="D95" i="632"/>
  <c r="D104" i="621"/>
  <c r="D95" i="616"/>
  <c r="D104" i="615"/>
  <c r="D95" i="612"/>
  <c r="D104" i="611"/>
  <c r="D104" i="603"/>
  <c r="D95" i="620"/>
  <c r="D104" i="617"/>
  <c r="D104" i="605"/>
  <c r="D95" i="604"/>
  <c r="D104" i="597"/>
  <c r="D95" i="592"/>
  <c r="D104" i="589"/>
  <c r="D95" i="588"/>
  <c r="D95" i="586"/>
  <c r="D95" i="618"/>
  <c r="D104" i="613"/>
  <c r="D104" i="609"/>
  <c r="D104" i="607"/>
  <c r="D95" i="606"/>
  <c r="D104" i="601"/>
  <c r="D104" i="599"/>
  <c r="D95" i="598"/>
  <c r="D104" i="595"/>
  <c r="D95" i="594"/>
  <c r="D104" i="593"/>
  <c r="D95" i="590"/>
  <c r="D104" i="587"/>
  <c r="D95" i="614"/>
  <c r="D95" i="610"/>
  <c r="D95" i="608"/>
  <c r="D95" i="602"/>
  <c r="D95" i="600"/>
  <c r="D95" i="596"/>
  <c r="D104" i="591"/>
  <c r="D104" i="583"/>
  <c r="D104" i="581"/>
  <c r="D95" i="580"/>
  <c r="D104" i="569"/>
  <c r="D95" i="568"/>
  <c r="D104" i="565"/>
  <c r="D95" i="562"/>
  <c r="D104" i="557"/>
  <c r="D95" i="556"/>
  <c r="D95" i="552"/>
  <c r="D104" i="585"/>
  <c r="D95" i="584"/>
  <c r="D95" i="582"/>
  <c r="D95" i="574"/>
  <c r="D104" i="571"/>
  <c r="D95" i="570"/>
  <c r="D95" i="566"/>
  <c r="D104" i="563"/>
  <c r="D95" i="578"/>
  <c r="D104" i="577"/>
  <c r="D104" i="575"/>
  <c r="D95" i="572"/>
  <c r="D104" i="559"/>
  <c r="D104" i="555"/>
  <c r="D104" i="549"/>
  <c r="D104" i="579"/>
  <c r="D95" i="576"/>
  <c r="D104" i="573"/>
  <c r="D104" i="567"/>
  <c r="D95" i="564"/>
  <c r="D104" i="561"/>
  <c r="D95" i="560"/>
  <c r="D104" i="551"/>
  <c r="D95" i="550"/>
  <c r="D95" i="548"/>
  <c r="D104" i="545"/>
  <c r="D104" i="539"/>
  <c r="D104" i="529"/>
  <c r="D95" i="528"/>
  <c r="D104" i="527"/>
  <c r="D95" i="558"/>
  <c r="D95" i="546"/>
  <c r="D104" i="541"/>
  <c r="D95" i="540"/>
  <c r="D104" i="531"/>
  <c r="D95" i="530"/>
  <c r="D95" i="554"/>
  <c r="D104" i="547"/>
  <c r="D104" i="543"/>
  <c r="D95" i="542"/>
  <c r="D104" i="536"/>
  <c r="D104" i="533"/>
  <c r="D95" i="532"/>
  <c r="D104" i="523"/>
  <c r="D104" i="553"/>
  <c r="D95" i="544"/>
  <c r="D95" i="537"/>
  <c r="D95" i="535"/>
  <c r="D95" i="534"/>
  <c r="D95" i="526"/>
  <c r="D104" i="525"/>
  <c r="D95" i="524"/>
  <c r="D95" i="454"/>
  <c r="BP6" i="21"/>
  <c r="D104" i="343"/>
  <c r="BI5" i="21"/>
  <c r="E124" i="6"/>
  <c r="E85" i="6"/>
  <c r="E56" i="6"/>
  <c r="E55" i="6"/>
  <c r="K4" i="19" l="1"/>
  <c r="BP7" i="21"/>
  <c r="E93" i="6"/>
  <c r="E58" i="6"/>
  <c r="E123" i="6" s="1"/>
  <c r="E95" i="6" l="1"/>
  <c r="E125" i="6" s="1"/>
  <c r="E127" i="6" s="1"/>
  <c r="E117" i="6" l="1"/>
  <c r="E128" i="6" s="1"/>
  <c r="E129" i="6" s="1"/>
  <c r="E130" i="6" s="1"/>
  <c r="A8" i="21" l="1"/>
  <c r="Q6" i="19" l="1"/>
  <c r="H11" i="21"/>
  <c r="I11" i="21"/>
  <c r="K9" i="19"/>
  <c r="G11" i="21"/>
  <c r="BJ11" i="21" s="1"/>
  <c r="D8" i="21"/>
  <c r="H9" i="21"/>
  <c r="H13" i="21"/>
  <c r="K11" i="19"/>
  <c r="K7" i="19"/>
  <c r="G9" i="21"/>
  <c r="BJ9" i="21" s="1"/>
  <c r="G13" i="21"/>
  <c r="BJ13" i="21" s="1"/>
  <c r="I9" i="21"/>
  <c r="I13" i="21"/>
  <c r="BU8" i="21"/>
  <c r="S10" i="19" l="1"/>
  <c r="T10" i="19" s="1"/>
  <c r="AH9" i="21"/>
  <c r="BO9" i="21"/>
  <c r="AM9" i="21"/>
  <c r="AM11" i="21"/>
  <c r="BO11" i="21"/>
  <c r="AM13" i="21"/>
  <c r="BO13" i="21"/>
  <c r="H6" i="19"/>
  <c r="G6" i="19"/>
  <c r="AI11" i="21"/>
  <c r="AG11" i="21"/>
  <c r="J11" i="21"/>
  <c r="R11" i="21" s="1"/>
  <c r="AK11" i="21"/>
  <c r="AJ11" i="21"/>
  <c r="AL11" i="21"/>
  <c r="S9" i="19"/>
  <c r="T9" i="19" s="1"/>
  <c r="H8" i="21"/>
  <c r="I8" i="21"/>
  <c r="G8" i="21"/>
  <c r="BJ8" i="21" s="1"/>
  <c r="J13" i="21"/>
  <c r="R13" i="21" s="1"/>
  <c r="AG13" i="21"/>
  <c r="AK13" i="21"/>
  <c r="AI13" i="21"/>
  <c r="AJ13" i="21"/>
  <c r="AL13" i="21"/>
  <c r="AI9" i="21"/>
  <c r="J9" i="21"/>
  <c r="R9" i="21" s="1"/>
  <c r="AK9" i="21"/>
  <c r="AG9" i="21"/>
  <c r="AJ9" i="21"/>
  <c r="AL9" i="21"/>
  <c r="S6" i="19"/>
  <c r="T6" i="19" s="1"/>
  <c r="BW8" i="21"/>
  <c r="AM8" i="21" l="1"/>
  <c r="AF11" i="21"/>
  <c r="AN11" i="21" s="1"/>
  <c r="BG11" i="21"/>
  <c r="BH11" i="21" s="1"/>
  <c r="V11" i="21"/>
  <c r="T11" i="21"/>
  <c r="U11" i="21"/>
  <c r="AC11" i="21"/>
  <c r="X11" i="21"/>
  <c r="Y11" i="21"/>
  <c r="Z11" i="21"/>
  <c r="W11" i="21"/>
  <c r="S11" i="21"/>
  <c r="AU11" i="21"/>
  <c r="AB11" i="21"/>
  <c r="AT11" i="21"/>
  <c r="AQ11" i="21"/>
  <c r="AS11" i="21"/>
  <c r="AD11" i="21"/>
  <c r="AR11" i="21"/>
  <c r="AP11" i="21"/>
  <c r="BB11" i="21"/>
  <c r="AV11" i="21"/>
  <c r="AZ11" i="21"/>
  <c r="AY11" i="21"/>
  <c r="AX11" i="21"/>
  <c r="BA11" i="21"/>
  <c r="BC11" i="21"/>
  <c r="AK8" i="21"/>
  <c r="AJ8" i="21"/>
  <c r="J8" i="21"/>
  <c r="AI8" i="21"/>
  <c r="AG8" i="21"/>
  <c r="AL8" i="21"/>
  <c r="AF9" i="21"/>
  <c r="AN9" i="21" s="1"/>
  <c r="BG13" i="21"/>
  <c r="BH13" i="21" s="1"/>
  <c r="BG9" i="21"/>
  <c r="BH9" i="21" s="1"/>
  <c r="AF13" i="21"/>
  <c r="AN13" i="21" s="1"/>
  <c r="S9" i="21"/>
  <c r="U9" i="21"/>
  <c r="V9" i="21"/>
  <c r="AC9" i="21"/>
  <c r="Y9" i="21"/>
  <c r="Z9" i="21"/>
  <c r="T9" i="21"/>
  <c r="X9" i="21"/>
  <c r="W9" i="21"/>
  <c r="AU9" i="21"/>
  <c r="AB9" i="21"/>
  <c r="AR9" i="21"/>
  <c r="BB9" i="21"/>
  <c r="AT9" i="21"/>
  <c r="AS9" i="21"/>
  <c r="AD9" i="21"/>
  <c r="AP9" i="21"/>
  <c r="AQ9" i="21"/>
  <c r="AV9" i="21"/>
  <c r="AZ9" i="21"/>
  <c r="AX9" i="21"/>
  <c r="AY9" i="21"/>
  <c r="BA9" i="21"/>
  <c r="BC9" i="21"/>
  <c r="BT8" i="21"/>
  <c r="S13" i="21"/>
  <c r="AY13" i="21"/>
  <c r="X13" i="21"/>
  <c r="AZ13" i="21"/>
  <c r="Y13" i="21"/>
  <c r="V13" i="21"/>
  <c r="AX13" i="21"/>
  <c r="AT13" i="21"/>
  <c r="AD13" i="21"/>
  <c r="AV13" i="21"/>
  <c r="BB13" i="21"/>
  <c r="W13" i="21"/>
  <c r="BC13" i="21"/>
  <c r="AB13" i="21"/>
  <c r="AP13" i="21"/>
  <c r="AC13" i="21"/>
  <c r="Z13" i="21"/>
  <c r="AQ13" i="21"/>
  <c r="AR13" i="21"/>
  <c r="AS13" i="21"/>
  <c r="AU13" i="21"/>
  <c r="T13" i="21"/>
  <c r="U13" i="21"/>
  <c r="BA13" i="21"/>
  <c r="BS8" i="21"/>
  <c r="BV8" i="21"/>
  <c r="J6" i="19"/>
  <c r="K6" i="19" l="1"/>
  <c r="BF8" i="21"/>
  <c r="AF8" i="21"/>
  <c r="BO8" i="21"/>
  <c r="AW11" i="21"/>
  <c r="AE11" i="21"/>
  <c r="AA11" i="21"/>
  <c r="BD11" i="21"/>
  <c r="BI11" i="21" s="1"/>
  <c r="R8" i="21"/>
  <c r="BD9" i="21"/>
  <c r="BI9" i="21" s="1"/>
  <c r="AW9" i="21"/>
  <c r="AA9" i="21"/>
  <c r="AE9" i="21"/>
  <c r="AW13" i="21"/>
  <c r="BD13" i="21"/>
  <c r="BI13" i="21" s="1"/>
  <c r="AE13" i="21"/>
  <c r="AA13" i="21"/>
  <c r="BX8" i="21"/>
  <c r="AN8" i="21" l="1"/>
  <c r="W8" i="21"/>
  <c r="AO11" i="21"/>
  <c r="BP11" i="21" s="1"/>
  <c r="AV8" i="21"/>
  <c r="S8" i="21"/>
  <c r="AZ8" i="21"/>
  <c r="AD8" i="21"/>
  <c r="X8" i="21"/>
  <c r="AQ8" i="21"/>
  <c r="V8" i="21"/>
  <c r="BG8" i="21"/>
  <c r="AX8" i="21"/>
  <c r="Y8" i="21"/>
  <c r="BB8" i="21"/>
  <c r="AU8" i="21"/>
  <c r="AS8" i="21"/>
  <c r="AR8" i="21"/>
  <c r="AC8" i="21"/>
  <c r="BC8" i="21"/>
  <c r="AB8" i="21"/>
  <c r="U8" i="21"/>
  <c r="AY8" i="21"/>
  <c r="AP8" i="21"/>
  <c r="AT8" i="21"/>
  <c r="BA8" i="21"/>
  <c r="T8" i="21"/>
  <c r="Z8" i="21"/>
  <c r="AO9" i="21"/>
  <c r="BP9" i="21" s="1"/>
  <c r="AO13" i="21"/>
  <c r="BP13" i="21" s="1"/>
  <c r="BH8" i="21" l="1"/>
  <c r="AE8" i="21"/>
  <c r="BD8" i="21"/>
  <c r="AW8" i="21"/>
  <c r="AA8" i="21"/>
  <c r="BI8" i="21" l="1"/>
  <c r="AO8" i="21"/>
  <c r="BP8" i="21" l="1"/>
  <c r="Q21" i="19" l="1"/>
  <c r="A58" i="21"/>
  <c r="A36" i="21"/>
  <c r="Q18" i="19"/>
  <c r="A55" i="21"/>
  <c r="A37" i="21"/>
  <c r="Q28" i="19"/>
  <c r="A43" i="21"/>
  <c r="A69" i="21"/>
  <c r="A85" i="21"/>
  <c r="A47" i="21"/>
  <c r="A41" i="21"/>
  <c r="Q30" i="19"/>
  <c r="A30" i="21"/>
  <c r="A53" i="21"/>
  <c r="A61" i="21"/>
  <c r="A20" i="21"/>
  <c r="A56" i="21"/>
  <c r="A22" i="21"/>
  <c r="Q16" i="19"/>
  <c r="A23" i="21"/>
  <c r="A82" i="21"/>
  <c r="A21" i="21"/>
  <c r="A32" i="21"/>
  <c r="A38" i="21"/>
  <c r="A81" i="21"/>
  <c r="A54" i="21"/>
  <c r="A65" i="21"/>
  <c r="A51" i="21"/>
  <c r="A49" i="21"/>
  <c r="A76" i="21"/>
  <c r="A93" i="21"/>
  <c r="A45" i="21"/>
  <c r="A64" i="21"/>
  <c r="A59" i="21"/>
  <c r="A52" i="21"/>
  <c r="A40" i="21"/>
  <c r="A48" i="21"/>
  <c r="A39" i="21"/>
  <c r="A71" i="21"/>
  <c r="A26" i="21"/>
  <c r="A70" i="21"/>
  <c r="A50" i="21"/>
  <c r="A18" i="21"/>
  <c r="A62" i="21"/>
  <c r="A80" i="21"/>
  <c r="A42" i="21"/>
  <c r="A60" i="21"/>
  <c r="A35" i="21"/>
  <c r="A19" i="21"/>
  <c r="A79" i="21"/>
  <c r="A33" i="21"/>
  <c r="A57" i="21"/>
  <c r="A44" i="21"/>
  <c r="Q83" i="19" l="1"/>
  <c r="Q91" i="19"/>
  <c r="Q80" i="19"/>
  <c r="Q62" i="19"/>
  <c r="Q79" i="19"/>
  <c r="Q77" i="19"/>
  <c r="Q39" i="19"/>
  <c r="Q69" i="19"/>
  <c r="Q54" i="19"/>
  <c r="Q53" i="19"/>
  <c r="Q35" i="19"/>
  <c r="Q34" i="19"/>
  <c r="Q17" i="19"/>
  <c r="Q45" i="19"/>
  <c r="Q59" i="19"/>
  <c r="Q43" i="19"/>
  <c r="Q49" i="19"/>
  <c r="Q37" i="19"/>
  <c r="Q68" i="19"/>
  <c r="Q52" i="19"/>
  <c r="Q36" i="19"/>
  <c r="Q38" i="19"/>
  <c r="Q67" i="19"/>
  <c r="Q47" i="19"/>
  <c r="Q58" i="19"/>
  <c r="Q19" i="19"/>
  <c r="Q12" i="19"/>
  <c r="Q57" i="19"/>
  <c r="Q50" i="19"/>
  <c r="Q74" i="19"/>
  <c r="Q40" i="19"/>
  <c r="Q33" i="19"/>
  <c r="Q60" i="19"/>
  <c r="Q51" i="19"/>
  <c r="Q56" i="19"/>
  <c r="Q63" i="19"/>
  <c r="Q31" i="19"/>
  <c r="Q20" i="19"/>
  <c r="Q48" i="19"/>
  <c r="Q41" i="19"/>
  <c r="Q55" i="19"/>
  <c r="Q46" i="19"/>
  <c r="Q24" i="19"/>
  <c r="Q78" i="19"/>
  <c r="Q42" i="19"/>
  <c r="H92" i="21"/>
  <c r="G92" i="21"/>
  <c r="BJ92" i="21" s="1"/>
  <c r="K90" i="19"/>
  <c r="I92" i="21"/>
  <c r="G89" i="21"/>
  <c r="BJ89" i="21" s="1"/>
  <c r="H89" i="21"/>
  <c r="I89" i="21"/>
  <c r="K87" i="19"/>
  <c r="I87" i="21"/>
  <c r="H87" i="21"/>
  <c r="G87" i="21"/>
  <c r="BJ87" i="21" s="1"/>
  <c r="K85" i="19"/>
  <c r="K75" i="19"/>
  <c r="H77" i="21"/>
  <c r="I77" i="21"/>
  <c r="G77" i="21"/>
  <c r="BJ77" i="21" s="1"/>
  <c r="K13" i="19"/>
  <c r="G15" i="21"/>
  <c r="BJ15" i="21" s="1"/>
  <c r="I15" i="21"/>
  <c r="H15" i="21"/>
  <c r="H86" i="21"/>
  <c r="G86" i="21"/>
  <c r="BJ86" i="21" s="1"/>
  <c r="K84" i="19"/>
  <c r="I86" i="21"/>
  <c r="G67" i="21"/>
  <c r="BJ67" i="21" s="1"/>
  <c r="H67" i="21"/>
  <c r="BU33" i="21"/>
  <c r="BW33" i="21" s="1"/>
  <c r="BV33" i="21" s="1"/>
  <c r="BU62" i="21"/>
  <c r="BW62" i="21" s="1"/>
  <c r="BT62" i="21" s="1"/>
  <c r="BU54" i="21"/>
  <c r="BW54" i="21" s="1"/>
  <c r="BS54" i="21" s="1"/>
  <c r="BU38" i="21"/>
  <c r="BW38" i="21" s="1"/>
  <c r="BT38" i="21" s="1"/>
  <c r="BU43" i="21"/>
  <c r="BW43" i="21" s="1"/>
  <c r="BS43" i="21" s="1"/>
  <c r="D51" i="21"/>
  <c r="D65" i="21"/>
  <c r="I65" i="21" s="1"/>
  <c r="BU61" i="21"/>
  <c r="BW61" i="21" s="1"/>
  <c r="BS61" i="21" s="1"/>
  <c r="BU85" i="21"/>
  <c r="BW85" i="21" s="1"/>
  <c r="BT85" i="21" s="1"/>
  <c r="D35" i="21"/>
  <c r="I35" i="21" s="1"/>
  <c r="D64" i="21"/>
  <c r="D32" i="21"/>
  <c r="G32" i="21" s="1"/>
  <c r="BJ32" i="21" s="1"/>
  <c r="BU20" i="21"/>
  <c r="BW20" i="21" s="1"/>
  <c r="BV20" i="21" s="1"/>
  <c r="BU53" i="21"/>
  <c r="BW53" i="21" s="1"/>
  <c r="BT53" i="21" s="1"/>
  <c r="BU37" i="21"/>
  <c r="BW37" i="21" s="1"/>
  <c r="BT37" i="21" s="1"/>
  <c r="BU55" i="21"/>
  <c r="BW55" i="21" s="1"/>
  <c r="BV55" i="21" s="1"/>
  <c r="BU58" i="21"/>
  <c r="BW58" i="21" s="1"/>
  <c r="BS58" i="21" s="1"/>
  <c r="D79" i="21"/>
  <c r="H79" i="21" s="1"/>
  <c r="BU71" i="21"/>
  <c r="BW71" i="21" s="1"/>
  <c r="BT71" i="21" s="1"/>
  <c r="D59" i="21"/>
  <c r="BU45" i="21"/>
  <c r="BW45" i="21" s="1"/>
  <c r="BV45" i="21" s="1"/>
  <c r="D76" i="21"/>
  <c r="BU49" i="21"/>
  <c r="BW49" i="21" s="1"/>
  <c r="BS49" i="21" s="1"/>
  <c r="K22" i="19"/>
  <c r="G24" i="21"/>
  <c r="BJ24" i="21" s="1"/>
  <c r="I24" i="21"/>
  <c r="H24" i="21"/>
  <c r="H25" i="21"/>
  <c r="K23" i="19"/>
  <c r="I25" i="21"/>
  <c r="G25" i="21"/>
  <c r="BJ25" i="21" s="1"/>
  <c r="K26" i="19"/>
  <c r="I28" i="21"/>
  <c r="H28" i="21"/>
  <c r="G28" i="21"/>
  <c r="BJ28" i="21" s="1"/>
  <c r="H31" i="21"/>
  <c r="K76" i="19"/>
  <c r="K65" i="19"/>
  <c r="K27" i="19"/>
  <c r="H90" i="21"/>
  <c r="H88" i="21"/>
  <c r="K86" i="19"/>
  <c r="H16" i="21"/>
  <c r="H29" i="21"/>
  <c r="K14" i="19"/>
  <c r="H94" i="21"/>
  <c r="K29" i="19"/>
  <c r="H78" i="21"/>
  <c r="K92" i="19"/>
  <c r="K88" i="19"/>
  <c r="G88" i="21"/>
  <c r="BJ88" i="21" s="1"/>
  <c r="G90" i="21"/>
  <c r="BJ90" i="21" s="1"/>
  <c r="G94" i="21"/>
  <c r="BJ94" i="21" s="1"/>
  <c r="G29" i="21"/>
  <c r="BJ29" i="21" s="1"/>
  <c r="G31" i="21"/>
  <c r="BJ31" i="21" s="1"/>
  <c r="G16" i="21"/>
  <c r="BJ16" i="21" s="1"/>
  <c r="G78" i="21"/>
  <c r="BJ78" i="21" s="1"/>
  <c r="I16" i="21"/>
  <c r="I31" i="21"/>
  <c r="I78" i="21"/>
  <c r="I94" i="21"/>
  <c r="I67" i="21"/>
  <c r="I29" i="21"/>
  <c r="I90" i="21"/>
  <c r="I88" i="21"/>
  <c r="G42" i="19"/>
  <c r="D33" i="21"/>
  <c r="D58" i="21"/>
  <c r="D71" i="21"/>
  <c r="D85" i="21"/>
  <c r="H85" i="21" s="1"/>
  <c r="D54" i="21"/>
  <c r="D38" i="21"/>
  <c r="D20" i="21"/>
  <c r="H20" i="21" s="1"/>
  <c r="D61" i="21"/>
  <c r="D55" i="21"/>
  <c r="BU76" i="21"/>
  <c r="BW76" i="21" s="1"/>
  <c r="BV76" i="21" s="1"/>
  <c r="D48" i="21"/>
  <c r="BU48" i="21"/>
  <c r="BW48" i="21" s="1"/>
  <c r="BV48" i="21" s="1"/>
  <c r="BU81" i="21"/>
  <c r="BW81" i="21" s="1"/>
  <c r="BT81" i="21" s="1"/>
  <c r="D81" i="21"/>
  <c r="H81" i="21" s="1"/>
  <c r="BU93" i="21"/>
  <c r="BW93" i="21" s="1"/>
  <c r="BT93" i="21" s="1"/>
  <c r="D93" i="21"/>
  <c r="H93" i="21" s="1"/>
  <c r="D49" i="21"/>
  <c r="BU51" i="21"/>
  <c r="BW51" i="21" s="1"/>
  <c r="BT51" i="21" s="1"/>
  <c r="D30" i="21"/>
  <c r="H30" i="21" s="1"/>
  <c r="BU30" i="21"/>
  <c r="BW30" i="21" s="1"/>
  <c r="BV30" i="21" s="1"/>
  <c r="BU35" i="21"/>
  <c r="BW35" i="21" s="1"/>
  <c r="BT35" i="21" s="1"/>
  <c r="BU82" i="21"/>
  <c r="BW82" i="21" s="1"/>
  <c r="BT82" i="21" s="1"/>
  <c r="D82" i="21"/>
  <c r="H82" i="21" s="1"/>
  <c r="D45" i="21"/>
  <c r="BU50" i="21"/>
  <c r="BW50" i="21" s="1"/>
  <c r="D50" i="21"/>
  <c r="BU39" i="21"/>
  <c r="BW39" i="21" s="1"/>
  <c r="D39" i="21"/>
  <c r="D44" i="21"/>
  <c r="BU44" i="21"/>
  <c r="BW44" i="21" s="1"/>
  <c r="D42" i="21"/>
  <c r="BU42" i="21"/>
  <c r="BW42" i="21" s="1"/>
  <c r="BU19" i="21"/>
  <c r="BW19" i="21" s="1"/>
  <c r="D19" i="21"/>
  <c r="H19" i="21" s="1"/>
  <c r="D40" i="21"/>
  <c r="BU40" i="21"/>
  <c r="BW40" i="21" s="1"/>
  <c r="BU36" i="21"/>
  <c r="BW36" i="21" s="1"/>
  <c r="D36" i="21"/>
  <c r="BU57" i="21"/>
  <c r="BW57" i="21" s="1"/>
  <c r="D57" i="21"/>
  <c r="D60" i="21"/>
  <c r="BU60" i="21"/>
  <c r="BW60" i="21" s="1"/>
  <c r="BU80" i="21"/>
  <c r="BW80" i="21" s="1"/>
  <c r="D80" i="21"/>
  <c r="H80" i="21" s="1"/>
  <c r="D62" i="21"/>
  <c r="D18" i="21"/>
  <c r="H18" i="21" s="1"/>
  <c r="BU18" i="21"/>
  <c r="BW18" i="21" s="1"/>
  <c r="BU70" i="21"/>
  <c r="BW70" i="21" s="1"/>
  <c r="D70" i="21"/>
  <c r="BU26" i="21"/>
  <c r="BW26" i="21" s="1"/>
  <c r="D26" i="21"/>
  <c r="H26" i="21" s="1"/>
  <c r="D41" i="21"/>
  <c r="BU41" i="21"/>
  <c r="BW41" i="21" s="1"/>
  <c r="D56" i="21"/>
  <c r="BU56" i="21"/>
  <c r="BW56" i="21" s="1"/>
  <c r="BU52" i="21"/>
  <c r="BW52" i="21" s="1"/>
  <c r="D52" i="21"/>
  <c r="BU21" i="21"/>
  <c r="BW21" i="21" s="1"/>
  <c r="D21" i="21"/>
  <c r="H21" i="21" s="1"/>
  <c r="BU22" i="21"/>
  <c r="BW22" i="21" s="1"/>
  <c r="D22" i="21"/>
  <c r="H22" i="21" s="1"/>
  <c r="BU23" i="21"/>
  <c r="BW23" i="21" s="1"/>
  <c r="D23" i="21"/>
  <c r="H23" i="21" s="1"/>
  <c r="BU47" i="21"/>
  <c r="BW47" i="21" s="1"/>
  <c r="BU79" i="21"/>
  <c r="BW79" i="21" s="1"/>
  <c r="BU65" i="21"/>
  <c r="BW65" i="21" s="1"/>
  <c r="BU69" i="21"/>
  <c r="BW69" i="21" s="1"/>
  <c r="D69" i="21"/>
  <c r="D43" i="21"/>
  <c r="BU32" i="21"/>
  <c r="BW32" i="21" s="1"/>
  <c r="BU64" i="21"/>
  <c r="BW64" i="21" s="1"/>
  <c r="D47" i="21"/>
  <c r="D37" i="21"/>
  <c r="BU59" i="21"/>
  <c r="BW59" i="21" s="1"/>
  <c r="D53" i="21"/>
  <c r="A14" i="21"/>
  <c r="J67" i="19"/>
  <c r="J68" i="19"/>
  <c r="J69" i="19"/>
  <c r="AH31" i="21" l="1"/>
  <c r="AM90" i="21"/>
  <c r="BO90" i="21"/>
  <c r="AM28" i="21"/>
  <c r="BO28" i="21"/>
  <c r="AM25" i="21"/>
  <c r="BO25" i="21"/>
  <c r="AM29" i="21"/>
  <c r="BO29" i="21"/>
  <c r="AM78" i="21"/>
  <c r="BO78" i="21"/>
  <c r="AM31" i="21"/>
  <c r="BO31" i="21"/>
  <c r="AG16" i="21"/>
  <c r="BO16" i="21"/>
  <c r="AM94" i="21"/>
  <c r="BO94" i="21"/>
  <c r="AM86" i="21"/>
  <c r="BO86" i="21"/>
  <c r="AM15" i="21"/>
  <c r="BO15" i="21"/>
  <c r="G91" i="19"/>
  <c r="H91" i="19"/>
  <c r="H63" i="19"/>
  <c r="G63" i="19"/>
  <c r="H20" i="19"/>
  <c r="G20" i="19"/>
  <c r="H74" i="19"/>
  <c r="G74" i="19"/>
  <c r="H41" i="19"/>
  <c r="G41" i="19"/>
  <c r="H19" i="19"/>
  <c r="G19" i="19"/>
  <c r="H77" i="19"/>
  <c r="G77" i="19"/>
  <c r="H45" i="19"/>
  <c r="G45" i="19"/>
  <c r="H12" i="19"/>
  <c r="G12" i="19"/>
  <c r="H43" i="19"/>
  <c r="G43" i="19"/>
  <c r="H62" i="19"/>
  <c r="G62" i="19"/>
  <c r="H47" i="19"/>
  <c r="G47" i="19"/>
  <c r="H39" i="19"/>
  <c r="G39" i="19"/>
  <c r="H16" i="19"/>
  <c r="G16" i="19"/>
  <c r="H37" i="19"/>
  <c r="G37" i="19"/>
  <c r="H83" i="19"/>
  <c r="G83" i="19"/>
  <c r="H18" i="19"/>
  <c r="G18" i="19"/>
  <c r="H17" i="19"/>
  <c r="G17" i="19"/>
  <c r="G54" i="19"/>
  <c r="H54" i="19"/>
  <c r="H46" i="19"/>
  <c r="G46" i="19"/>
  <c r="H56" i="19"/>
  <c r="G56" i="19"/>
  <c r="H33" i="19"/>
  <c r="G33" i="19"/>
  <c r="G38" i="19"/>
  <c r="H38" i="19"/>
  <c r="H34" i="19"/>
  <c r="G34" i="19"/>
  <c r="H59" i="19"/>
  <c r="G59" i="19"/>
  <c r="H60" i="19"/>
  <c r="G60" i="19"/>
  <c r="H55" i="19"/>
  <c r="G55" i="19"/>
  <c r="H36" i="19"/>
  <c r="G36" i="19"/>
  <c r="H31" i="19"/>
  <c r="G31" i="19"/>
  <c r="H52" i="19"/>
  <c r="G52" i="19"/>
  <c r="H49" i="19"/>
  <c r="G49" i="19"/>
  <c r="H51" i="19"/>
  <c r="G51" i="19"/>
  <c r="H30" i="19"/>
  <c r="G30" i="19"/>
  <c r="H80" i="19"/>
  <c r="G80" i="19"/>
  <c r="H67" i="19"/>
  <c r="G67" i="19"/>
  <c r="H40" i="19"/>
  <c r="G40" i="19"/>
  <c r="H53" i="19"/>
  <c r="G53" i="19"/>
  <c r="H35" i="19"/>
  <c r="G35" i="19"/>
  <c r="H24" i="19"/>
  <c r="G24" i="19"/>
  <c r="H78" i="19"/>
  <c r="G78" i="19"/>
  <c r="H57" i="19"/>
  <c r="G57" i="19"/>
  <c r="H50" i="19"/>
  <c r="G50" i="19"/>
  <c r="H79" i="19"/>
  <c r="G79" i="19"/>
  <c r="H58" i="19"/>
  <c r="G58" i="19"/>
  <c r="H68" i="19"/>
  <c r="G68" i="19"/>
  <c r="H28" i="19"/>
  <c r="G28" i="19"/>
  <c r="H48" i="19"/>
  <c r="G48" i="19"/>
  <c r="H69" i="19"/>
  <c r="G69" i="19"/>
  <c r="H42" i="19"/>
  <c r="H21" i="19"/>
  <c r="G21" i="19"/>
  <c r="J92" i="21"/>
  <c r="R92" i="21" s="1"/>
  <c r="AI92" i="21"/>
  <c r="AJ92" i="21"/>
  <c r="AG92" i="21"/>
  <c r="AK92" i="21"/>
  <c r="BO92" i="21"/>
  <c r="AL92" i="21"/>
  <c r="AM92" i="21"/>
  <c r="AM89" i="21"/>
  <c r="AK89" i="21"/>
  <c r="AG89" i="21"/>
  <c r="J89" i="21"/>
  <c r="R89" i="21" s="1"/>
  <c r="AI89" i="21"/>
  <c r="AJ89" i="21"/>
  <c r="BO89" i="21"/>
  <c r="AL89" i="21"/>
  <c r="AK87" i="21"/>
  <c r="J87" i="21"/>
  <c r="R87" i="21" s="1"/>
  <c r="AJ87" i="21"/>
  <c r="AI87" i="21"/>
  <c r="AG87" i="21"/>
  <c r="BO87" i="21"/>
  <c r="AL87" i="21"/>
  <c r="AM87" i="21"/>
  <c r="AM77" i="21"/>
  <c r="AJ77" i="21"/>
  <c r="AK77" i="21"/>
  <c r="AG77" i="21"/>
  <c r="J77" i="21"/>
  <c r="R77" i="21" s="1"/>
  <c r="AI77" i="21"/>
  <c r="BO77" i="21"/>
  <c r="AL77" i="21"/>
  <c r="AI15" i="21"/>
  <c r="AG15" i="21"/>
  <c r="AJ15" i="21"/>
  <c r="J15" i="21"/>
  <c r="R15" i="21" s="1"/>
  <c r="AK15" i="21"/>
  <c r="AL15" i="21"/>
  <c r="AG86" i="21"/>
  <c r="AJ86" i="21"/>
  <c r="AK86" i="21"/>
  <c r="AI86" i="21"/>
  <c r="J86" i="21"/>
  <c r="R86" i="21" s="1"/>
  <c r="AL86" i="21"/>
  <c r="BS38" i="21"/>
  <c r="BV62" i="21"/>
  <c r="BV61" i="21"/>
  <c r="BV85" i="21"/>
  <c r="BV38" i="21"/>
  <c r="BS62" i="21"/>
  <c r="BS85" i="21"/>
  <c r="BT61" i="21"/>
  <c r="BV43" i="21"/>
  <c r="BT43" i="21"/>
  <c r="BV49" i="21"/>
  <c r="BV53" i="21"/>
  <c r="H69" i="21"/>
  <c r="G69" i="21"/>
  <c r="BJ69" i="21" s="1"/>
  <c r="G70" i="21"/>
  <c r="BJ70" i="21" s="1"/>
  <c r="H70" i="21"/>
  <c r="G36" i="21"/>
  <c r="BJ36" i="21" s="1"/>
  <c r="H36" i="21"/>
  <c r="H41" i="21"/>
  <c r="G41" i="21"/>
  <c r="BJ41" i="21" s="1"/>
  <c r="H62" i="21"/>
  <c r="G62" i="21"/>
  <c r="BJ62" i="21" s="1"/>
  <c r="H60" i="21"/>
  <c r="G60" i="21"/>
  <c r="BJ60" i="21" s="1"/>
  <c r="G57" i="21"/>
  <c r="BJ57" i="21" s="1"/>
  <c r="H57" i="21"/>
  <c r="G42" i="21"/>
  <c r="BJ42" i="21" s="1"/>
  <c r="H42" i="21"/>
  <c r="G44" i="21"/>
  <c r="BJ44" i="21" s="1"/>
  <c r="H44" i="21"/>
  <c r="H39" i="21"/>
  <c r="G39" i="21"/>
  <c r="BJ39" i="21" s="1"/>
  <c r="H50" i="21"/>
  <c r="G50" i="21"/>
  <c r="BJ50" i="21" s="1"/>
  <c r="H54" i="21"/>
  <c r="G54" i="21"/>
  <c r="BJ54" i="21" s="1"/>
  <c r="H58" i="21"/>
  <c r="G58" i="21"/>
  <c r="BJ58" i="21" s="1"/>
  <c r="G33" i="21"/>
  <c r="BJ33" i="21" s="1"/>
  <c r="H33" i="21"/>
  <c r="G64" i="21"/>
  <c r="BJ64" i="21" s="1"/>
  <c r="H64" i="21"/>
  <c r="H43" i="21"/>
  <c r="G43" i="21"/>
  <c r="BJ43" i="21" s="1"/>
  <c r="G61" i="21"/>
  <c r="BJ61" i="21" s="1"/>
  <c r="H61" i="21"/>
  <c r="H37" i="21"/>
  <c r="G37" i="21"/>
  <c r="BJ37" i="21" s="1"/>
  <c r="G47" i="21"/>
  <c r="BJ47" i="21" s="1"/>
  <c r="H47" i="21"/>
  <c r="H52" i="21"/>
  <c r="G52" i="21"/>
  <c r="BJ52" i="21" s="1"/>
  <c r="H45" i="21"/>
  <c r="G45" i="21"/>
  <c r="BJ45" i="21" s="1"/>
  <c r="H48" i="21"/>
  <c r="G48" i="21"/>
  <c r="BJ48" i="21" s="1"/>
  <c r="H35" i="21"/>
  <c r="G35" i="21"/>
  <c r="BJ35" i="21" s="1"/>
  <c r="H65" i="21"/>
  <c r="G65" i="21"/>
  <c r="BJ65" i="21" s="1"/>
  <c r="G53" i="21"/>
  <c r="BJ53" i="21" s="1"/>
  <c r="H53" i="21"/>
  <c r="H56" i="21"/>
  <c r="G56" i="21"/>
  <c r="BJ56" i="21" s="1"/>
  <c r="G40" i="21"/>
  <c r="BJ40" i="21" s="1"/>
  <c r="H40" i="21"/>
  <c r="G49" i="21"/>
  <c r="BJ49" i="21" s="1"/>
  <c r="H49" i="21"/>
  <c r="G55" i="21"/>
  <c r="BJ55" i="21" s="1"/>
  <c r="H55" i="21"/>
  <c r="G38" i="21"/>
  <c r="BJ38" i="21" s="1"/>
  <c r="H38" i="21"/>
  <c r="G71" i="21"/>
  <c r="BJ71" i="21" s="1"/>
  <c r="H71" i="21"/>
  <c r="I76" i="21"/>
  <c r="H76" i="21"/>
  <c r="G76" i="21"/>
  <c r="BJ76" i="21" s="1"/>
  <c r="G59" i="21"/>
  <c r="BJ59" i="21" s="1"/>
  <c r="H59" i="21"/>
  <c r="G51" i="21"/>
  <c r="BJ51" i="21" s="1"/>
  <c r="H51" i="21"/>
  <c r="I59" i="21"/>
  <c r="BT55" i="21"/>
  <c r="BT33" i="21"/>
  <c r="BT20" i="21"/>
  <c r="BS20" i="21"/>
  <c r="BS55" i="21"/>
  <c r="BS33" i="21"/>
  <c r="G79" i="21"/>
  <c r="BJ79" i="21" s="1"/>
  <c r="H32" i="21"/>
  <c r="I32" i="21"/>
  <c r="J32" i="21" s="1"/>
  <c r="R32" i="21" s="1"/>
  <c r="I79" i="21"/>
  <c r="BV54" i="21"/>
  <c r="BT54" i="21"/>
  <c r="BT58" i="21"/>
  <c r="BT45" i="21"/>
  <c r="BS37" i="21"/>
  <c r="I64" i="21"/>
  <c r="BV37" i="21"/>
  <c r="I51" i="21"/>
  <c r="BV58" i="21"/>
  <c r="BS53" i="21"/>
  <c r="BS45" i="21"/>
  <c r="BS71" i="21"/>
  <c r="BT49" i="21"/>
  <c r="BV71" i="21"/>
  <c r="BU14" i="21"/>
  <c r="BW14" i="21" s="1"/>
  <c r="AG24" i="21"/>
  <c r="AJ24" i="21"/>
  <c r="AI24" i="21"/>
  <c r="J24" i="21"/>
  <c r="R24" i="21" s="1"/>
  <c r="AK24" i="21"/>
  <c r="BO24" i="21"/>
  <c r="AL24" i="21"/>
  <c r="AM24" i="21"/>
  <c r="AG25" i="21"/>
  <c r="AJ25" i="21"/>
  <c r="AK25" i="21"/>
  <c r="J25" i="21"/>
  <c r="R25" i="21" s="1"/>
  <c r="AI25" i="21"/>
  <c r="AL25" i="21"/>
  <c r="AG28" i="21"/>
  <c r="J28" i="21"/>
  <c r="R28" i="21" s="1"/>
  <c r="AJ28" i="21"/>
  <c r="AK28" i="21"/>
  <c r="AI28" i="21"/>
  <c r="AL28" i="21"/>
  <c r="K67" i="19"/>
  <c r="K68" i="19"/>
  <c r="K69" i="19"/>
  <c r="G21" i="21"/>
  <c r="BJ21" i="21" s="1"/>
  <c r="G26" i="21"/>
  <c r="BJ26" i="21" s="1"/>
  <c r="G23" i="21"/>
  <c r="BJ23" i="21" s="1"/>
  <c r="G80" i="21"/>
  <c r="BJ80" i="21" s="1"/>
  <c r="G22" i="21"/>
  <c r="BJ22" i="21" s="1"/>
  <c r="G18" i="21"/>
  <c r="BJ18" i="21" s="1"/>
  <c r="G19" i="21"/>
  <c r="BJ19" i="21" s="1"/>
  <c r="J90" i="21"/>
  <c r="R90" i="21" s="1"/>
  <c r="AG90" i="21"/>
  <c r="AJ90" i="21"/>
  <c r="AK90" i="21"/>
  <c r="AI90" i="21"/>
  <c r="AL90" i="21"/>
  <c r="I82" i="21"/>
  <c r="G82" i="21"/>
  <c r="BJ82" i="21" s="1"/>
  <c r="G30" i="21"/>
  <c r="BJ30" i="21" s="1"/>
  <c r="I85" i="21"/>
  <c r="G85" i="21"/>
  <c r="BJ85" i="21" s="1"/>
  <c r="I33" i="21"/>
  <c r="I93" i="21"/>
  <c r="G93" i="21"/>
  <c r="BJ93" i="21" s="1"/>
  <c r="I45" i="21"/>
  <c r="I49" i="21"/>
  <c r="G81" i="21"/>
  <c r="BJ81" i="21" s="1"/>
  <c r="G20" i="21"/>
  <c r="BJ20" i="21" s="1"/>
  <c r="AM16" i="21"/>
  <c r="J16" i="21"/>
  <c r="R16" i="21" s="1"/>
  <c r="AJ16" i="21"/>
  <c r="AK16" i="21"/>
  <c r="AI16" i="21"/>
  <c r="AL16" i="21"/>
  <c r="AL31" i="21"/>
  <c r="AG31" i="21"/>
  <c r="AK31" i="21"/>
  <c r="J31" i="21"/>
  <c r="R31" i="21" s="1"/>
  <c r="AI31" i="21"/>
  <c r="AJ31" i="21"/>
  <c r="AK78" i="21"/>
  <c r="AG78" i="21"/>
  <c r="J78" i="21"/>
  <c r="R78" i="21" s="1"/>
  <c r="AJ78" i="21"/>
  <c r="AI78" i="21"/>
  <c r="AL78" i="21"/>
  <c r="AK94" i="21"/>
  <c r="AG94" i="21"/>
  <c r="J94" i="21"/>
  <c r="R94" i="21" s="1"/>
  <c r="AJ94" i="21"/>
  <c r="AI94" i="21"/>
  <c r="AL94" i="21"/>
  <c r="AK67" i="21"/>
  <c r="AG67" i="21"/>
  <c r="J67" i="21"/>
  <c r="R67" i="21" s="1"/>
  <c r="AJ67" i="21"/>
  <c r="AI67" i="21"/>
  <c r="BO67" i="21"/>
  <c r="AL67" i="21"/>
  <c r="AM67" i="21"/>
  <c r="J29" i="21"/>
  <c r="R29" i="21" s="1"/>
  <c r="AG29" i="21"/>
  <c r="AJ29" i="21"/>
  <c r="AK29" i="21"/>
  <c r="AL29" i="21"/>
  <c r="AI29" i="21"/>
  <c r="AJ88" i="21"/>
  <c r="AK88" i="21"/>
  <c r="AG88" i="21"/>
  <c r="AI88" i="21"/>
  <c r="BO88" i="21"/>
  <c r="AL88" i="21"/>
  <c r="J88" i="21"/>
  <c r="R88" i="21" s="1"/>
  <c r="AM88" i="21"/>
  <c r="I38" i="21"/>
  <c r="I55" i="21"/>
  <c r="I58" i="21"/>
  <c r="BT30" i="21"/>
  <c r="BT76" i="21"/>
  <c r="BS81" i="21"/>
  <c r="BV81" i="21"/>
  <c r="BS93" i="21"/>
  <c r="BS51" i="21"/>
  <c r="I61" i="21"/>
  <c r="BS76" i="21"/>
  <c r="I20" i="21"/>
  <c r="I30" i="21"/>
  <c r="I71" i="21"/>
  <c r="I54" i="21"/>
  <c r="BS30" i="21"/>
  <c r="BT48" i="21"/>
  <c r="D14" i="21"/>
  <c r="BS35" i="21"/>
  <c r="BV51" i="21"/>
  <c r="BV35" i="21"/>
  <c r="BS48" i="21"/>
  <c r="I48" i="21"/>
  <c r="BV82" i="21"/>
  <c r="BV93" i="21"/>
  <c r="BS82" i="21"/>
  <c r="I81" i="21"/>
  <c r="I43" i="21"/>
  <c r="BT60" i="21"/>
  <c r="BS60" i="21"/>
  <c r="BV60" i="21"/>
  <c r="I39" i="21"/>
  <c r="I37" i="21"/>
  <c r="BT64" i="21"/>
  <c r="BV64" i="21"/>
  <c r="BS64" i="21"/>
  <c r="BV32" i="21"/>
  <c r="BT32" i="21"/>
  <c r="BS32" i="21"/>
  <c r="BT79" i="21"/>
  <c r="BS79" i="21"/>
  <c r="BV79" i="21"/>
  <c r="BT47" i="21"/>
  <c r="BV47" i="21"/>
  <c r="BS47" i="21"/>
  <c r="BT22" i="21"/>
  <c r="BS22" i="21"/>
  <c r="BV22" i="21"/>
  <c r="BV52" i="21"/>
  <c r="BT52" i="21"/>
  <c r="BS52" i="21"/>
  <c r="I70" i="21"/>
  <c r="I60" i="21"/>
  <c r="I36" i="21"/>
  <c r="I50" i="21"/>
  <c r="AJ32" i="21"/>
  <c r="AK32" i="21"/>
  <c r="BO32" i="21"/>
  <c r="AL32" i="21"/>
  <c r="AG32" i="21"/>
  <c r="AI32" i="21"/>
  <c r="AM32" i="21"/>
  <c r="I53" i="21"/>
  <c r="I47" i="21"/>
  <c r="BT59" i="21"/>
  <c r="BV59" i="21"/>
  <c r="BS59" i="21"/>
  <c r="I69" i="21"/>
  <c r="BS65" i="21"/>
  <c r="BV65" i="21"/>
  <c r="BT65" i="21"/>
  <c r="I23" i="21"/>
  <c r="I21" i="21"/>
  <c r="I26" i="21"/>
  <c r="I19" i="21"/>
  <c r="I44" i="21"/>
  <c r="BT69" i="21"/>
  <c r="BV69" i="21"/>
  <c r="BS69" i="21"/>
  <c r="BT23" i="21"/>
  <c r="BV23" i="21"/>
  <c r="BS23" i="21"/>
  <c r="I22" i="21"/>
  <c r="BT21" i="21"/>
  <c r="BS21" i="21"/>
  <c r="BV21" i="21"/>
  <c r="BV56" i="21"/>
  <c r="BS56" i="21"/>
  <c r="BT56" i="21"/>
  <c r="BT41" i="21"/>
  <c r="BS41" i="21"/>
  <c r="BV41" i="21"/>
  <c r="BT70" i="21"/>
  <c r="BS70" i="21"/>
  <c r="BV70" i="21"/>
  <c r="BV18" i="21"/>
  <c r="BT18" i="21"/>
  <c r="BS18" i="21"/>
  <c r="I80" i="21"/>
  <c r="I57" i="21"/>
  <c r="BT36" i="21"/>
  <c r="BV36" i="21"/>
  <c r="BS36" i="21"/>
  <c r="BT40" i="21"/>
  <c r="BV40" i="21"/>
  <c r="BS40" i="21"/>
  <c r="BT42" i="21"/>
  <c r="BV42" i="21"/>
  <c r="BS42" i="21"/>
  <c r="BV39" i="21"/>
  <c r="BT39" i="21"/>
  <c r="BS39" i="21"/>
  <c r="BV50" i="21"/>
  <c r="BS50" i="21"/>
  <c r="BT50" i="21"/>
  <c r="I52" i="21"/>
  <c r="I56" i="21"/>
  <c r="I41" i="21"/>
  <c r="BT26" i="21"/>
  <c r="BV26" i="21"/>
  <c r="BS26" i="21"/>
  <c r="I18" i="21"/>
  <c r="I62" i="21"/>
  <c r="BS80" i="21"/>
  <c r="BT80" i="21"/>
  <c r="BV80" i="21"/>
  <c r="BT57" i="21"/>
  <c r="BV57" i="21"/>
  <c r="BS57" i="21"/>
  <c r="I40" i="21"/>
  <c r="BV19" i="21"/>
  <c r="BT19" i="21"/>
  <c r="BS19" i="21"/>
  <c r="I42" i="21"/>
  <c r="BT44" i="21"/>
  <c r="BV44" i="21"/>
  <c r="BS44" i="21"/>
  <c r="S8" i="19" l="1"/>
  <c r="T8" i="19" s="1"/>
  <c r="S64" i="19"/>
  <c r="T64" i="19" s="1"/>
  <c r="AG19" i="21"/>
  <c r="AH44" i="21"/>
  <c r="BO44" i="21"/>
  <c r="BX85" i="21"/>
  <c r="BO18" i="21"/>
  <c r="AG18" i="21"/>
  <c r="S82" i="19"/>
  <c r="T82" i="19" s="1"/>
  <c r="S15" i="19"/>
  <c r="T15" i="19" s="1"/>
  <c r="S61" i="19"/>
  <c r="T61" i="19" s="1"/>
  <c r="S89" i="19"/>
  <c r="T89" i="19" s="1"/>
  <c r="S81" i="19"/>
  <c r="T81" i="19" s="1"/>
  <c r="BW95" i="21"/>
  <c r="BU95" i="21"/>
  <c r="AF28" i="21"/>
  <c r="AN28" i="21" s="1"/>
  <c r="BX62" i="21"/>
  <c r="AI79" i="21"/>
  <c r="BO79" i="21"/>
  <c r="AM76" i="21"/>
  <c r="BO76" i="21"/>
  <c r="AM55" i="21"/>
  <c r="BO55" i="21"/>
  <c r="AM40" i="21"/>
  <c r="BO40" i="21"/>
  <c r="AM53" i="21"/>
  <c r="BO53" i="21"/>
  <c r="AM47" i="21"/>
  <c r="BO47" i="21"/>
  <c r="AI61" i="21"/>
  <c r="BO61" i="21"/>
  <c r="AM64" i="21"/>
  <c r="BO64" i="21"/>
  <c r="AM44" i="21"/>
  <c r="AM36" i="21"/>
  <c r="BO36" i="21"/>
  <c r="AM19" i="21"/>
  <c r="BO19" i="21"/>
  <c r="BO81" i="21"/>
  <c r="BO93" i="21"/>
  <c r="AM80" i="21"/>
  <c r="BO80" i="21"/>
  <c r="AM51" i="21"/>
  <c r="BO51" i="21"/>
  <c r="AM56" i="21"/>
  <c r="BO56" i="21"/>
  <c r="AM65" i="21"/>
  <c r="BO65" i="21"/>
  <c r="AM48" i="21"/>
  <c r="BO48" i="21"/>
  <c r="BO52" i="21"/>
  <c r="AM37" i="21"/>
  <c r="BO37" i="21"/>
  <c r="AG54" i="21"/>
  <c r="BO54" i="21"/>
  <c r="BO39" i="21"/>
  <c r="AM60" i="21"/>
  <c r="BO60" i="21"/>
  <c r="AM41" i="21"/>
  <c r="BO41" i="21"/>
  <c r="AL85" i="21"/>
  <c r="BO85" i="21"/>
  <c r="BO30" i="21"/>
  <c r="AM22" i="21"/>
  <c r="BO22" i="21"/>
  <c r="AM21" i="21"/>
  <c r="BO21" i="21"/>
  <c r="AJ38" i="21"/>
  <c r="BO38" i="21"/>
  <c r="AM33" i="21"/>
  <c r="BO33" i="21"/>
  <c r="AK20" i="21"/>
  <c r="BO20" i="21"/>
  <c r="AG82" i="21"/>
  <c r="BO82" i="21"/>
  <c r="AI59" i="21"/>
  <c r="BO59" i="21"/>
  <c r="AJ35" i="21"/>
  <c r="BO35" i="21"/>
  <c r="AK58" i="21"/>
  <c r="BO58" i="21"/>
  <c r="AM69" i="21"/>
  <c r="BO69" i="21"/>
  <c r="H93" i="19"/>
  <c r="BM95" i="21"/>
  <c r="AM57" i="21"/>
  <c r="AM49" i="21"/>
  <c r="AK45" i="21"/>
  <c r="K95" i="21"/>
  <c r="Q95" i="21"/>
  <c r="S44" i="19"/>
  <c r="T44" i="19" s="1"/>
  <c r="S73" i="19"/>
  <c r="T73" i="19" s="1"/>
  <c r="S66" i="19"/>
  <c r="T66" i="19" s="1"/>
  <c r="S32" i="19"/>
  <c r="T32" i="19" s="1"/>
  <c r="S71" i="19"/>
  <c r="T71" i="19" s="1"/>
  <c r="S72" i="19"/>
  <c r="T72" i="19" s="1"/>
  <c r="S70" i="19"/>
  <c r="T70" i="19" s="1"/>
  <c r="S25" i="19"/>
  <c r="T25" i="19" s="1"/>
  <c r="BX45" i="21"/>
  <c r="AF92" i="21"/>
  <c r="AN92" i="21" s="1"/>
  <c r="BG92" i="21"/>
  <c r="BH92" i="21" s="1"/>
  <c r="U92" i="21"/>
  <c r="T92" i="21"/>
  <c r="Y92" i="21"/>
  <c r="S92" i="21"/>
  <c r="X92" i="21"/>
  <c r="V92" i="21"/>
  <c r="W92" i="21"/>
  <c r="Z92" i="21"/>
  <c r="AC92" i="21"/>
  <c r="AU92" i="21"/>
  <c r="AB92" i="21"/>
  <c r="AQ92" i="21"/>
  <c r="AS92" i="21"/>
  <c r="AT92" i="21"/>
  <c r="AR92" i="21"/>
  <c r="AD92" i="21"/>
  <c r="BB92" i="21"/>
  <c r="AP92" i="21"/>
  <c r="AV92" i="21"/>
  <c r="AZ92" i="21"/>
  <c r="BA92" i="21"/>
  <c r="AY92" i="21"/>
  <c r="AX92" i="21"/>
  <c r="BC92" i="21"/>
  <c r="S90" i="19"/>
  <c r="T90" i="19" s="1"/>
  <c r="BX43" i="21"/>
  <c r="AF89" i="21"/>
  <c r="AN89" i="21" s="1"/>
  <c r="BG89" i="21"/>
  <c r="BH89" i="21" s="1"/>
  <c r="U89" i="21"/>
  <c r="V89" i="21"/>
  <c r="T89" i="21"/>
  <c r="Y89" i="21"/>
  <c r="S89" i="21"/>
  <c r="X89" i="21"/>
  <c r="Z89" i="21"/>
  <c r="W89" i="21"/>
  <c r="AC89" i="21"/>
  <c r="AU89" i="21"/>
  <c r="AB89" i="21"/>
  <c r="AT89" i="21"/>
  <c r="AQ89" i="21"/>
  <c r="AS89" i="21"/>
  <c r="AD89" i="21"/>
  <c r="AR89" i="21"/>
  <c r="AP89" i="21"/>
  <c r="BB89" i="21"/>
  <c r="AV89" i="21"/>
  <c r="AZ89" i="21"/>
  <c r="BA89" i="21"/>
  <c r="AY89" i="21"/>
  <c r="AX89" i="21"/>
  <c r="BC89" i="21"/>
  <c r="S87" i="19"/>
  <c r="T87" i="19" s="1"/>
  <c r="BG87" i="21"/>
  <c r="BH87" i="21" s="1"/>
  <c r="AF87" i="21"/>
  <c r="AN87" i="21" s="1"/>
  <c r="U87" i="21"/>
  <c r="V87" i="21"/>
  <c r="T87" i="21"/>
  <c r="Y87" i="21"/>
  <c r="S87" i="21"/>
  <c r="X87" i="21"/>
  <c r="Z87" i="21"/>
  <c r="W87" i="21"/>
  <c r="AC87" i="21"/>
  <c r="AU87" i="21"/>
  <c r="AB87" i="21"/>
  <c r="AP87" i="21"/>
  <c r="AQ87" i="21"/>
  <c r="AS87" i="21"/>
  <c r="AT87" i="21"/>
  <c r="AR87" i="21"/>
  <c r="AD87" i="21"/>
  <c r="BB87" i="21"/>
  <c r="AV87" i="21"/>
  <c r="AZ87" i="21"/>
  <c r="BA87" i="21"/>
  <c r="AY87" i="21"/>
  <c r="AX87" i="21"/>
  <c r="BC87" i="21"/>
  <c r="S85" i="19"/>
  <c r="T85" i="19" s="1"/>
  <c r="AF77" i="21"/>
  <c r="AN77" i="21" s="1"/>
  <c r="BG77" i="21"/>
  <c r="BH77" i="21" s="1"/>
  <c r="W77" i="21"/>
  <c r="V77" i="21"/>
  <c r="T77" i="21"/>
  <c r="U77" i="21"/>
  <c r="Z77" i="21"/>
  <c r="X77" i="21"/>
  <c r="Y77" i="21"/>
  <c r="S77" i="21"/>
  <c r="AC77" i="21"/>
  <c r="AU77" i="21"/>
  <c r="AB77" i="21"/>
  <c r="AT77" i="21"/>
  <c r="AQ77" i="21"/>
  <c r="AS77" i="21"/>
  <c r="AP77" i="21"/>
  <c r="AR77" i="21"/>
  <c r="AD77" i="21"/>
  <c r="BB77" i="21"/>
  <c r="AV77" i="21"/>
  <c r="AZ77" i="21"/>
  <c r="BA77" i="21"/>
  <c r="AY77" i="21"/>
  <c r="AX77" i="21"/>
  <c r="BC77" i="21"/>
  <c r="S75" i="19"/>
  <c r="T75" i="19" s="1"/>
  <c r="AF15" i="21"/>
  <c r="AN15" i="21" s="1"/>
  <c r="BG15" i="21"/>
  <c r="BH15" i="21" s="1"/>
  <c r="W15" i="21"/>
  <c r="X15" i="21"/>
  <c r="V15" i="21"/>
  <c r="AC15" i="21"/>
  <c r="Z15" i="21"/>
  <c r="S15" i="21"/>
  <c r="U15" i="21"/>
  <c r="T15" i="21"/>
  <c r="Y15" i="21"/>
  <c r="AU15" i="21"/>
  <c r="AB15" i="21"/>
  <c r="AS15" i="21"/>
  <c r="AT15" i="21"/>
  <c r="AQ15" i="21"/>
  <c r="AD15" i="21"/>
  <c r="AR15" i="21"/>
  <c r="AP15" i="21"/>
  <c r="BB15" i="21"/>
  <c r="AV15" i="21"/>
  <c r="AZ15" i="21"/>
  <c r="AY15" i="21"/>
  <c r="AX15" i="21"/>
  <c r="BA15" i="21"/>
  <c r="BC15" i="21"/>
  <c r="S13" i="19"/>
  <c r="T13" i="19" s="1"/>
  <c r="AF86" i="21"/>
  <c r="AN86" i="21" s="1"/>
  <c r="BX38" i="21"/>
  <c r="BG86" i="21"/>
  <c r="BH86" i="21" s="1"/>
  <c r="BX61" i="21"/>
  <c r="W86" i="21"/>
  <c r="AC86" i="21"/>
  <c r="V86" i="21"/>
  <c r="T86" i="21"/>
  <c r="U86" i="21"/>
  <c r="Z86" i="21"/>
  <c r="S86" i="21"/>
  <c r="X86" i="21"/>
  <c r="Y86" i="21"/>
  <c r="AU86" i="21"/>
  <c r="AB86" i="21"/>
  <c r="AS86" i="21"/>
  <c r="AT86" i="21"/>
  <c r="AQ86" i="21"/>
  <c r="AD86" i="21"/>
  <c r="AR86" i="21"/>
  <c r="BB86" i="21"/>
  <c r="AP86" i="21"/>
  <c r="AV86" i="21"/>
  <c r="AZ86" i="21"/>
  <c r="AY86" i="21"/>
  <c r="AX86" i="21"/>
  <c r="BA86" i="21"/>
  <c r="BC86" i="21"/>
  <c r="S84" i="19"/>
  <c r="T84" i="19" s="1"/>
  <c r="J35" i="21"/>
  <c r="R35" i="21" s="1"/>
  <c r="AD35" i="21" s="1"/>
  <c r="AF25" i="21"/>
  <c r="AN25" i="21" s="1"/>
  <c r="BX49" i="21"/>
  <c r="BX20" i="21"/>
  <c r="AJ65" i="21"/>
  <c r="J65" i="21"/>
  <c r="BX58" i="21"/>
  <c r="BX53" i="21"/>
  <c r="AG65" i="21"/>
  <c r="AL65" i="21"/>
  <c r="AK65" i="21"/>
  <c r="AI65" i="21"/>
  <c r="AL35" i="21"/>
  <c r="AM35" i="21"/>
  <c r="AG35" i="21"/>
  <c r="AK35" i="21"/>
  <c r="AK79" i="21"/>
  <c r="AI35" i="21"/>
  <c r="BX55" i="21"/>
  <c r="BX54" i="21"/>
  <c r="J76" i="21"/>
  <c r="R76" i="21" s="1"/>
  <c r="AJ76" i="21"/>
  <c r="AL76" i="21"/>
  <c r="AG79" i="21"/>
  <c r="BX33" i="21"/>
  <c r="J79" i="21"/>
  <c r="R79" i="21" s="1"/>
  <c r="AT79" i="21" s="1"/>
  <c r="AL79" i="21"/>
  <c r="AJ79" i="21"/>
  <c r="AM79" i="21"/>
  <c r="AL59" i="21"/>
  <c r="BX37" i="21"/>
  <c r="AI76" i="21"/>
  <c r="AJ64" i="21"/>
  <c r="AK76" i="21"/>
  <c r="AG76" i="21"/>
  <c r="AK59" i="21"/>
  <c r="AM59" i="21"/>
  <c r="AJ59" i="21"/>
  <c r="J59" i="21"/>
  <c r="AG59" i="21"/>
  <c r="BX71" i="21"/>
  <c r="AK64" i="21"/>
  <c r="AG64" i="21"/>
  <c r="J64" i="21"/>
  <c r="R64" i="21" s="1"/>
  <c r="AI64" i="21"/>
  <c r="AL64" i="21"/>
  <c r="AG51" i="21"/>
  <c r="J51" i="21"/>
  <c r="R51" i="21" s="1"/>
  <c r="AI51" i="21"/>
  <c r="AL51" i="21"/>
  <c r="AK51" i="21"/>
  <c r="AJ51" i="21"/>
  <c r="BG24" i="21"/>
  <c r="BH24" i="21" s="1"/>
  <c r="T24" i="21"/>
  <c r="V24" i="21"/>
  <c r="S24" i="21"/>
  <c r="U24" i="21"/>
  <c r="Z24" i="21"/>
  <c r="W24" i="21"/>
  <c r="X24" i="21"/>
  <c r="AC24" i="21"/>
  <c r="Y24" i="21"/>
  <c r="AU24" i="21"/>
  <c r="AB24" i="21"/>
  <c r="BB24" i="21"/>
  <c r="AT24" i="21"/>
  <c r="AP24" i="21"/>
  <c r="AD24" i="21"/>
  <c r="AQ24" i="21"/>
  <c r="AS24" i="21"/>
  <c r="AR24" i="21"/>
  <c r="AV24" i="21"/>
  <c r="AZ24" i="21"/>
  <c r="AX24" i="21"/>
  <c r="BA24" i="21"/>
  <c r="AY24" i="21"/>
  <c r="BC24" i="21"/>
  <c r="AF24" i="21"/>
  <c r="AN24" i="21" s="1"/>
  <c r="S22" i="19"/>
  <c r="T22" i="19" s="1"/>
  <c r="BG25" i="21"/>
  <c r="BH25" i="21" s="1"/>
  <c r="T25" i="21"/>
  <c r="U25" i="21"/>
  <c r="V25" i="21"/>
  <c r="W25" i="21"/>
  <c r="X25" i="21"/>
  <c r="Y25" i="21"/>
  <c r="Z25" i="21"/>
  <c r="AC25" i="21"/>
  <c r="S25" i="21"/>
  <c r="AU25" i="21"/>
  <c r="AB25" i="21"/>
  <c r="AS25" i="21"/>
  <c r="AQ25" i="21"/>
  <c r="AT25" i="21"/>
  <c r="AD25" i="21"/>
  <c r="AR25" i="21"/>
  <c r="AP25" i="21"/>
  <c r="BB25" i="21"/>
  <c r="AV25" i="21"/>
  <c r="AZ25" i="21"/>
  <c r="AX25" i="21"/>
  <c r="BA25" i="21"/>
  <c r="AY25" i="21"/>
  <c r="BC25" i="21"/>
  <c r="S23" i="19"/>
  <c r="T23" i="19" s="1"/>
  <c r="BG28" i="21"/>
  <c r="BH28" i="21" s="1"/>
  <c r="S28" i="21"/>
  <c r="T28" i="21"/>
  <c r="U28" i="21"/>
  <c r="W28" i="21"/>
  <c r="X28" i="21"/>
  <c r="Y28" i="21"/>
  <c r="AC28" i="21"/>
  <c r="Z28" i="21"/>
  <c r="V28" i="21"/>
  <c r="AU28" i="21"/>
  <c r="AB28" i="21"/>
  <c r="AT28" i="21"/>
  <c r="AR28" i="21"/>
  <c r="AD28" i="21"/>
  <c r="BB28" i="21"/>
  <c r="AP28" i="21"/>
  <c r="AS28" i="21"/>
  <c r="AQ28" i="21"/>
  <c r="AV28" i="21"/>
  <c r="AZ28" i="21"/>
  <c r="AY28" i="21"/>
  <c r="BA28" i="21"/>
  <c r="AX28" i="21"/>
  <c r="BC28" i="21"/>
  <c r="S26" i="19"/>
  <c r="T26" i="19" s="1"/>
  <c r="AI58" i="21"/>
  <c r="AG58" i="21"/>
  <c r="AM58" i="21"/>
  <c r="AL58" i="21"/>
  <c r="AJ58" i="21"/>
  <c r="AM54" i="21"/>
  <c r="AL38" i="21"/>
  <c r="AG38" i="21"/>
  <c r="H14" i="21"/>
  <c r="AL54" i="21"/>
  <c r="J54" i="21"/>
  <c r="AF54" i="21" s="1"/>
  <c r="AI54" i="21"/>
  <c r="AF90" i="21"/>
  <c r="AN90" i="21" s="1"/>
  <c r="AK54" i="21"/>
  <c r="AJ54" i="21"/>
  <c r="AK38" i="21"/>
  <c r="AM38" i="21"/>
  <c r="AI38" i="21"/>
  <c r="J38" i="21"/>
  <c r="R38" i="21" s="1"/>
  <c r="BG94" i="21"/>
  <c r="BH94" i="21" s="1"/>
  <c r="BG31" i="21"/>
  <c r="BH31" i="21" s="1"/>
  <c r="BG78" i="21"/>
  <c r="BH78" i="21" s="1"/>
  <c r="BG32" i="21"/>
  <c r="BH32" i="21" s="1"/>
  <c r="BG88" i="21"/>
  <c r="BH88" i="21" s="1"/>
  <c r="BG16" i="21"/>
  <c r="BH16" i="21" s="1"/>
  <c r="BG29" i="21"/>
  <c r="BH29" i="21" s="1"/>
  <c r="BG67" i="21"/>
  <c r="BH67" i="21" s="1"/>
  <c r="BG90" i="21"/>
  <c r="BH90" i="21" s="1"/>
  <c r="S29" i="21"/>
  <c r="T16" i="21"/>
  <c r="AI71" i="21"/>
  <c r="AL20" i="21"/>
  <c r="AJ20" i="21"/>
  <c r="G14" i="21"/>
  <c r="BJ14" i="21" s="1"/>
  <c r="BJ95" i="21" s="1"/>
  <c r="AI55" i="21"/>
  <c r="J30" i="21"/>
  <c r="R30" i="21" s="1"/>
  <c r="AM20" i="21"/>
  <c r="AI20" i="21"/>
  <c r="AG20" i="21"/>
  <c r="J20" i="21"/>
  <c r="AF20" i="21" s="1"/>
  <c r="AL55" i="21"/>
  <c r="AK48" i="21"/>
  <c r="AK55" i="21"/>
  <c r="AL81" i="21"/>
  <c r="AJ81" i="21"/>
  <c r="AL48" i="21"/>
  <c r="AK81" i="21"/>
  <c r="J48" i="21"/>
  <c r="AF48" i="21" s="1"/>
  <c r="AJ30" i="21"/>
  <c r="AJ48" i="21"/>
  <c r="AG81" i="21"/>
  <c r="AK71" i="21"/>
  <c r="AM30" i="21"/>
  <c r="AG61" i="21"/>
  <c r="AM61" i="21"/>
  <c r="AJ71" i="21"/>
  <c r="AM71" i="21"/>
  <c r="AK61" i="21"/>
  <c r="J55" i="21"/>
  <c r="AF55" i="21" s="1"/>
  <c r="AI81" i="21"/>
  <c r="AJ61" i="21"/>
  <c r="AG55" i="21"/>
  <c r="AG48" i="21"/>
  <c r="AG30" i="21"/>
  <c r="AI30" i="21"/>
  <c r="AK30" i="21"/>
  <c r="AL61" i="21"/>
  <c r="AG71" i="21"/>
  <c r="AL71" i="21"/>
  <c r="AL30" i="21"/>
  <c r="BO71" i="21"/>
  <c r="AM81" i="21"/>
  <c r="J61" i="21"/>
  <c r="AF61" i="21" s="1"/>
  <c r="AJ55" i="21"/>
  <c r="J81" i="21"/>
  <c r="AF81" i="21" s="1"/>
  <c r="AI48" i="21"/>
  <c r="J71" i="21"/>
  <c r="AF29" i="21"/>
  <c r="AN29" i="21" s="1"/>
  <c r="AC16" i="21"/>
  <c r="AV16" i="21"/>
  <c r="W16" i="21"/>
  <c r="AY16" i="21"/>
  <c r="BC16" i="21"/>
  <c r="AB16" i="21"/>
  <c r="AD16" i="21"/>
  <c r="AT16" i="21"/>
  <c r="Y16" i="21"/>
  <c r="AZ16" i="21"/>
  <c r="BB16" i="21"/>
  <c r="U16" i="21"/>
  <c r="X16" i="21"/>
  <c r="AX16" i="21"/>
  <c r="AP16" i="21"/>
  <c r="AS16" i="21"/>
  <c r="S16" i="21"/>
  <c r="V16" i="21"/>
  <c r="BA16" i="21"/>
  <c r="AR16" i="21"/>
  <c r="AQ16" i="21"/>
  <c r="AU16" i="21"/>
  <c r="Z16" i="21"/>
  <c r="AF16" i="21"/>
  <c r="AN16" i="21" s="1"/>
  <c r="S7" i="19"/>
  <c r="T7" i="19" s="1"/>
  <c r="S14" i="19"/>
  <c r="T14" i="19" s="1"/>
  <c r="AF31" i="21"/>
  <c r="AN31" i="21" s="1"/>
  <c r="AQ31" i="21"/>
  <c r="T31" i="21"/>
  <c r="AV31" i="21"/>
  <c r="AC31" i="21"/>
  <c r="Z31" i="21"/>
  <c r="AX31" i="21"/>
  <c r="AY31" i="21"/>
  <c r="U31" i="21"/>
  <c r="AP31" i="21"/>
  <c r="W31" i="21"/>
  <c r="BC31" i="21"/>
  <c r="AR31" i="21"/>
  <c r="Y31" i="21"/>
  <c r="AT31" i="21"/>
  <c r="AU31" i="21"/>
  <c r="X31" i="21"/>
  <c r="AZ31" i="21"/>
  <c r="AS31" i="21"/>
  <c r="AD31" i="21"/>
  <c r="BB31" i="21"/>
  <c r="S31" i="21"/>
  <c r="AB31" i="21"/>
  <c r="BA31" i="21"/>
  <c r="V31" i="21"/>
  <c r="S29" i="19"/>
  <c r="T29" i="19" s="1"/>
  <c r="S5" i="19"/>
  <c r="T5" i="19" s="1"/>
  <c r="Z78" i="21"/>
  <c r="T78" i="21"/>
  <c r="S78" i="21"/>
  <c r="X78" i="21"/>
  <c r="W78" i="21"/>
  <c r="U78" i="21"/>
  <c r="V78" i="21"/>
  <c r="AC78" i="21"/>
  <c r="Y78" i="21"/>
  <c r="AU78" i="21"/>
  <c r="AB78" i="21"/>
  <c r="AR78" i="21"/>
  <c r="AD78" i="21"/>
  <c r="BB78" i="21"/>
  <c r="AP78" i="21"/>
  <c r="AS78" i="21"/>
  <c r="AQ78" i="21"/>
  <c r="AT78" i="21"/>
  <c r="AV78" i="21"/>
  <c r="AZ78" i="21"/>
  <c r="AY78" i="21"/>
  <c r="AX78" i="21"/>
  <c r="BA78" i="21"/>
  <c r="BC78" i="21"/>
  <c r="AF78" i="21"/>
  <c r="AN78" i="21" s="1"/>
  <c r="S76" i="19"/>
  <c r="T76" i="19" s="1"/>
  <c r="S94" i="21"/>
  <c r="W94" i="21"/>
  <c r="V94" i="21"/>
  <c r="AC94" i="21"/>
  <c r="U94" i="21"/>
  <c r="Z94" i="21"/>
  <c r="T94" i="21"/>
  <c r="Y94" i="21"/>
  <c r="X94" i="21"/>
  <c r="AU94" i="21"/>
  <c r="AB94" i="21"/>
  <c r="AD94" i="21"/>
  <c r="AR94" i="21"/>
  <c r="AQ94" i="21"/>
  <c r="AP94" i="21"/>
  <c r="BB94" i="21"/>
  <c r="AS94" i="21"/>
  <c r="AT94" i="21"/>
  <c r="AV94" i="21"/>
  <c r="AZ94" i="21"/>
  <c r="AY94" i="21"/>
  <c r="AX94" i="21"/>
  <c r="BA94" i="21"/>
  <c r="BC94" i="21"/>
  <c r="AF94" i="21"/>
  <c r="AN94" i="21" s="1"/>
  <c r="S92" i="19"/>
  <c r="T92" i="19" s="1"/>
  <c r="S67" i="21"/>
  <c r="Y67" i="21"/>
  <c r="V67" i="21"/>
  <c r="AC67" i="21"/>
  <c r="U67" i="21"/>
  <c r="T67" i="21"/>
  <c r="W67" i="21"/>
  <c r="Z67" i="21"/>
  <c r="X67" i="21"/>
  <c r="AU67" i="21"/>
  <c r="AB67" i="21"/>
  <c r="AT67" i="21"/>
  <c r="AQ67" i="21"/>
  <c r="AP67" i="21"/>
  <c r="AS67" i="21"/>
  <c r="AR67" i="21"/>
  <c r="BB67" i="21"/>
  <c r="AD67" i="21"/>
  <c r="AV67" i="21"/>
  <c r="AZ67" i="21"/>
  <c r="BA67" i="21"/>
  <c r="AX67" i="21"/>
  <c r="AY67" i="21"/>
  <c r="BC67" i="21"/>
  <c r="AF67" i="21"/>
  <c r="AN67" i="21" s="1"/>
  <c r="S65" i="19"/>
  <c r="T65" i="19" s="1"/>
  <c r="T29" i="21"/>
  <c r="AQ29" i="21"/>
  <c r="BA29" i="21"/>
  <c r="BC29" i="21"/>
  <c r="AP29" i="21"/>
  <c r="W29" i="21"/>
  <c r="AS29" i="21"/>
  <c r="AC29" i="21"/>
  <c r="V29" i="21"/>
  <c r="BB29" i="21"/>
  <c r="AX29" i="21"/>
  <c r="AB29" i="21"/>
  <c r="AZ29" i="21"/>
  <c r="AD29" i="21"/>
  <c r="U29" i="21"/>
  <c r="Z29" i="21"/>
  <c r="Y29" i="21"/>
  <c r="AY29" i="21"/>
  <c r="AU29" i="21"/>
  <c r="AV29" i="21"/>
  <c r="X29" i="21"/>
  <c r="AR29" i="21"/>
  <c r="AT29" i="21"/>
  <c r="S27" i="19"/>
  <c r="T27" i="19" s="1"/>
  <c r="S90" i="21"/>
  <c r="U90" i="21"/>
  <c r="Z90" i="21"/>
  <c r="V90" i="21"/>
  <c r="W90" i="21"/>
  <c r="AC90" i="21"/>
  <c r="T90" i="21"/>
  <c r="Y90" i="21"/>
  <c r="X90" i="21"/>
  <c r="AU90" i="21"/>
  <c r="AB90" i="21"/>
  <c r="AS90" i="21"/>
  <c r="BB90" i="21"/>
  <c r="AP90" i="21"/>
  <c r="AD90" i="21"/>
  <c r="AR90" i="21"/>
  <c r="AT90" i="21"/>
  <c r="AQ90" i="21"/>
  <c r="AV90" i="21"/>
  <c r="AZ90" i="21"/>
  <c r="AX90" i="21"/>
  <c r="BA90" i="21"/>
  <c r="AY90" i="21"/>
  <c r="BC90" i="21"/>
  <c r="S88" i="19"/>
  <c r="T88" i="19" s="1"/>
  <c r="W88" i="21"/>
  <c r="X88" i="21"/>
  <c r="U88" i="21"/>
  <c r="S88" i="21"/>
  <c r="Y88" i="21"/>
  <c r="V88" i="21"/>
  <c r="AC88" i="21"/>
  <c r="Z88" i="21"/>
  <c r="T88" i="21"/>
  <c r="AU88" i="21"/>
  <c r="AB88" i="21"/>
  <c r="AR88" i="21"/>
  <c r="AS88" i="21"/>
  <c r="BB88" i="21"/>
  <c r="AT88" i="21"/>
  <c r="AD88" i="21"/>
  <c r="AP88" i="21"/>
  <c r="AQ88" i="21"/>
  <c r="AV88" i="21"/>
  <c r="AZ88" i="21"/>
  <c r="AX88" i="21"/>
  <c r="BA88" i="21"/>
  <c r="AY88" i="21"/>
  <c r="BC88" i="21"/>
  <c r="AF88" i="21"/>
  <c r="AN88" i="21" s="1"/>
  <c r="S86" i="19"/>
  <c r="T86" i="19" s="1"/>
  <c r="S68" i="19"/>
  <c r="T68" i="19" s="1"/>
  <c r="S11" i="19"/>
  <c r="T11" i="19" s="1"/>
  <c r="J58" i="21"/>
  <c r="AM85" i="21"/>
  <c r="AG85" i="21"/>
  <c r="J85" i="21"/>
  <c r="R85" i="21" s="1"/>
  <c r="AI85" i="21"/>
  <c r="AJ85" i="21"/>
  <c r="AK85" i="21"/>
  <c r="BX76" i="21"/>
  <c r="BX81" i="21"/>
  <c r="BX93" i="21"/>
  <c r="BX30" i="21"/>
  <c r="BX51" i="21"/>
  <c r="S77" i="19"/>
  <c r="T77" i="19" s="1"/>
  <c r="S19" i="19"/>
  <c r="T19" i="19" s="1"/>
  <c r="S20" i="19"/>
  <c r="T20" i="19" s="1"/>
  <c r="I14" i="21"/>
  <c r="S37" i="19"/>
  <c r="T37" i="19" s="1"/>
  <c r="S78" i="19"/>
  <c r="T78" i="19" s="1"/>
  <c r="S12" i="19"/>
  <c r="T12" i="19" s="1"/>
  <c r="S30" i="19"/>
  <c r="T30" i="19" s="1"/>
  <c r="S50" i="19"/>
  <c r="T50" i="19" s="1"/>
  <c r="S42" i="19"/>
  <c r="T42" i="19" s="1"/>
  <c r="BS14" i="21"/>
  <c r="S16" i="19"/>
  <c r="T16" i="19" s="1"/>
  <c r="S39" i="19"/>
  <c r="T39" i="19" s="1"/>
  <c r="S91" i="19"/>
  <c r="T91" i="19" s="1"/>
  <c r="S28" i="19"/>
  <c r="T28" i="19" s="1"/>
  <c r="S36" i="19"/>
  <c r="T36" i="19" s="1"/>
  <c r="S67" i="19"/>
  <c r="T67" i="19" s="1"/>
  <c r="S51" i="19"/>
  <c r="T51" i="19" s="1"/>
  <c r="S40" i="19"/>
  <c r="T40" i="19" s="1"/>
  <c r="BV14" i="21"/>
  <c r="BV95" i="21" s="1"/>
  <c r="S18" i="19"/>
  <c r="T18" i="19" s="1"/>
  <c r="S47" i="19"/>
  <c r="T47" i="19" s="1"/>
  <c r="S24" i="19"/>
  <c r="T24" i="19" s="1"/>
  <c r="BT14" i="21"/>
  <c r="S62" i="19"/>
  <c r="T62" i="19" s="1"/>
  <c r="S21" i="19"/>
  <c r="T21" i="19" s="1"/>
  <c r="S74" i="19"/>
  <c r="T74" i="19" s="1"/>
  <c r="S54" i="19"/>
  <c r="T54" i="19" s="1"/>
  <c r="S46" i="19"/>
  <c r="T46" i="19" s="1"/>
  <c r="AI49" i="21"/>
  <c r="AL49" i="21"/>
  <c r="J49" i="21"/>
  <c r="AK49" i="21"/>
  <c r="S38" i="19"/>
  <c r="T38" i="19" s="1"/>
  <c r="S79" i="19"/>
  <c r="T79" i="19" s="1"/>
  <c r="S17" i="19"/>
  <c r="T17" i="19" s="1"/>
  <c r="S48" i="19"/>
  <c r="T48" i="19" s="1"/>
  <c r="S31" i="19"/>
  <c r="T31" i="19" s="1"/>
  <c r="S41" i="19"/>
  <c r="T41" i="19" s="1"/>
  <c r="S52" i="19"/>
  <c r="T52" i="19" s="1"/>
  <c r="S33" i="19"/>
  <c r="T33" i="19" s="1"/>
  <c r="S83" i="19"/>
  <c r="T83" i="19" s="1"/>
  <c r="S34" i="19"/>
  <c r="T34" i="19" s="1"/>
  <c r="S45" i="19"/>
  <c r="T45" i="19" s="1"/>
  <c r="S57" i="19"/>
  <c r="T57" i="19" s="1"/>
  <c r="AG49" i="21"/>
  <c r="AJ49" i="21"/>
  <c r="S43" i="19"/>
  <c r="T43" i="19" s="1"/>
  <c r="AG45" i="21"/>
  <c r="S69" i="19"/>
  <c r="T69" i="19" s="1"/>
  <c r="S58" i="19"/>
  <c r="T58" i="19" s="1"/>
  <c r="S63" i="19"/>
  <c r="T63" i="19" s="1"/>
  <c r="S35" i="19"/>
  <c r="T35" i="19" s="1"/>
  <c r="S60" i="19"/>
  <c r="T60" i="19" s="1"/>
  <c r="S80" i="19"/>
  <c r="T80" i="19" s="1"/>
  <c r="S56" i="19"/>
  <c r="T56" i="19" s="1"/>
  <c r="S55" i="19"/>
  <c r="T55" i="19" s="1"/>
  <c r="S59" i="19"/>
  <c r="T59" i="19" s="1"/>
  <c r="S49" i="19"/>
  <c r="T49" i="19" s="1"/>
  <c r="BX48" i="21"/>
  <c r="AL45" i="21"/>
  <c r="AM45" i="21"/>
  <c r="AI45" i="21"/>
  <c r="J82" i="21"/>
  <c r="R82" i="21" s="1"/>
  <c r="AI82" i="21"/>
  <c r="AJ45" i="21"/>
  <c r="J45" i="21"/>
  <c r="AF45" i="21" s="1"/>
  <c r="BO45" i="21"/>
  <c r="AJ82" i="21"/>
  <c r="J33" i="21"/>
  <c r="R33" i="21" s="1"/>
  <c r="AG33" i="21"/>
  <c r="AJ33" i="21"/>
  <c r="AL33" i="21"/>
  <c r="AK93" i="21"/>
  <c r="AJ93" i="21"/>
  <c r="AK33" i="21"/>
  <c r="AI33" i="21"/>
  <c r="AL82" i="21"/>
  <c r="AM93" i="21"/>
  <c r="AG93" i="21"/>
  <c r="AL93" i="21"/>
  <c r="S53" i="19"/>
  <c r="T53" i="19" s="1"/>
  <c r="AK82" i="21"/>
  <c r="J93" i="21"/>
  <c r="R93" i="21" s="1"/>
  <c r="AI93" i="21"/>
  <c r="AM82" i="21"/>
  <c r="BX82" i="21"/>
  <c r="BX70" i="21"/>
  <c r="BX22" i="21"/>
  <c r="BX35" i="21"/>
  <c r="BX80" i="21"/>
  <c r="BX32" i="21"/>
  <c r="BX44" i="21"/>
  <c r="BX64" i="21"/>
  <c r="AF32" i="21"/>
  <c r="AN32" i="21" s="1"/>
  <c r="BX26" i="21"/>
  <c r="BX23" i="21"/>
  <c r="BX79" i="21"/>
  <c r="AI18" i="21"/>
  <c r="AJ18" i="21"/>
  <c r="AK18" i="21"/>
  <c r="AH18" i="21"/>
  <c r="AL18" i="21"/>
  <c r="J18" i="21"/>
  <c r="R18" i="21" s="1"/>
  <c r="AI23" i="21"/>
  <c r="AK23" i="21"/>
  <c r="AG23" i="21"/>
  <c r="AL23" i="21"/>
  <c r="AJ23" i="21"/>
  <c r="BO23" i="21"/>
  <c r="J23" i="21"/>
  <c r="R23" i="21" s="1"/>
  <c r="AK39" i="21"/>
  <c r="AL39" i="21"/>
  <c r="AJ39" i="21"/>
  <c r="AG39" i="21"/>
  <c r="AI39" i="21"/>
  <c r="J39" i="21"/>
  <c r="AM39" i="21"/>
  <c r="BX60" i="21"/>
  <c r="AI43" i="21"/>
  <c r="AK43" i="21"/>
  <c r="AG43" i="21"/>
  <c r="AJ43" i="21"/>
  <c r="BO43" i="21"/>
  <c r="AL43" i="21"/>
  <c r="J43" i="21"/>
  <c r="R43" i="21" s="1"/>
  <c r="AG42" i="21"/>
  <c r="AK42" i="21"/>
  <c r="AL42" i="21"/>
  <c r="BO42" i="21"/>
  <c r="AI42" i="21"/>
  <c r="AJ42" i="21"/>
  <c r="J42" i="21"/>
  <c r="R42" i="21" s="1"/>
  <c r="AI41" i="21"/>
  <c r="AJ41" i="21"/>
  <c r="AG41" i="21"/>
  <c r="AL41" i="21"/>
  <c r="AK41" i="21"/>
  <c r="J41" i="21"/>
  <c r="R41" i="21" s="1"/>
  <c r="BX21" i="21"/>
  <c r="AK26" i="21"/>
  <c r="AJ26" i="21"/>
  <c r="AL26" i="21"/>
  <c r="AG26" i="21"/>
  <c r="BO26" i="21"/>
  <c r="AI26" i="21"/>
  <c r="J26" i="21"/>
  <c r="AM23" i="21"/>
  <c r="AJ56" i="21"/>
  <c r="AK56" i="21"/>
  <c r="AI56" i="21"/>
  <c r="AL56" i="21"/>
  <c r="AG56" i="21"/>
  <c r="J56" i="21"/>
  <c r="R56" i="21" s="1"/>
  <c r="AG52" i="21"/>
  <c r="AJ52" i="21"/>
  <c r="AI52" i="21"/>
  <c r="AL52" i="21"/>
  <c r="AK52" i="21"/>
  <c r="J52" i="21"/>
  <c r="BX50" i="21"/>
  <c r="BX42" i="21"/>
  <c r="BX40" i="21"/>
  <c r="BX56" i="21"/>
  <c r="AI44" i="21"/>
  <c r="AL44" i="21"/>
  <c r="AG44" i="21"/>
  <c r="AK44" i="21"/>
  <c r="AJ44" i="21"/>
  <c r="J44" i="21"/>
  <c r="R44" i="21" s="1"/>
  <c r="BX65" i="21"/>
  <c r="AL69" i="21"/>
  <c r="AJ69" i="21"/>
  <c r="AI69" i="21"/>
  <c r="AK69" i="21"/>
  <c r="AG69" i="21"/>
  <c r="J69" i="21"/>
  <c r="R69" i="21" s="1"/>
  <c r="AI47" i="21"/>
  <c r="AK47" i="21"/>
  <c r="AG47" i="21"/>
  <c r="AJ47" i="21"/>
  <c r="AL47" i="21"/>
  <c r="J47" i="21"/>
  <c r="R47" i="21" s="1"/>
  <c r="AG60" i="21"/>
  <c r="AL60" i="21"/>
  <c r="AI60" i="21"/>
  <c r="AJ60" i="21"/>
  <c r="AK60" i="21"/>
  <c r="J60" i="21"/>
  <c r="BX52" i="21"/>
  <c r="BX47" i="21"/>
  <c r="AM43" i="21"/>
  <c r="AI40" i="21"/>
  <c r="AG40" i="21"/>
  <c r="AK40" i="21"/>
  <c r="AL40" i="21"/>
  <c r="AJ40" i="21"/>
  <c r="J40" i="21"/>
  <c r="R40" i="21" s="1"/>
  <c r="AL80" i="21"/>
  <c r="AI80" i="21"/>
  <c r="AJ80" i="21"/>
  <c r="AG80" i="21"/>
  <c r="AK80" i="21"/>
  <c r="J80" i="21"/>
  <c r="R80" i="21" s="1"/>
  <c r="AJ53" i="21"/>
  <c r="AG53" i="21"/>
  <c r="AL53" i="21"/>
  <c r="AK53" i="21"/>
  <c r="AI53" i="21"/>
  <c r="J53" i="21"/>
  <c r="R53" i="21" s="1"/>
  <c r="AL36" i="21"/>
  <c r="AK36" i="21"/>
  <c r="AJ36" i="21"/>
  <c r="AG36" i="21"/>
  <c r="AI36" i="21"/>
  <c r="J36" i="21"/>
  <c r="R36" i="21" s="1"/>
  <c r="AI62" i="21"/>
  <c r="AG62" i="21"/>
  <c r="BO62" i="21"/>
  <c r="AK62" i="21"/>
  <c r="J62" i="21"/>
  <c r="R62" i="21" s="1"/>
  <c r="AL62" i="21"/>
  <c r="AJ62" i="21"/>
  <c r="AM18" i="21"/>
  <c r="AK50" i="21"/>
  <c r="AG50" i="21"/>
  <c r="AL50" i="21"/>
  <c r="AI50" i="21"/>
  <c r="AJ50" i="21"/>
  <c r="J50" i="21"/>
  <c r="AF50" i="21" s="1"/>
  <c r="AJ70" i="21"/>
  <c r="AG70" i="21"/>
  <c r="BO70" i="21"/>
  <c r="AI70" i="21"/>
  <c r="AL70" i="21"/>
  <c r="AK70" i="21"/>
  <c r="J70" i="21"/>
  <c r="BX57" i="21"/>
  <c r="AM42" i="21"/>
  <c r="BX19" i="21"/>
  <c r="AM62" i="21"/>
  <c r="AM52" i="21"/>
  <c r="BX39" i="21"/>
  <c r="BX36" i="21"/>
  <c r="AJ57" i="21"/>
  <c r="AI57" i="21"/>
  <c r="AL57" i="21"/>
  <c r="BO57" i="21"/>
  <c r="AK57" i="21"/>
  <c r="AG57" i="21"/>
  <c r="J57" i="21"/>
  <c r="AF57" i="21" s="1"/>
  <c r="BX18" i="21"/>
  <c r="BX41" i="21"/>
  <c r="AK22" i="21"/>
  <c r="AI22" i="21"/>
  <c r="AL22" i="21"/>
  <c r="AJ22" i="21"/>
  <c r="AG22" i="21"/>
  <c r="J22" i="21"/>
  <c r="R22" i="21" s="1"/>
  <c r="BX69" i="21"/>
  <c r="AL19" i="21"/>
  <c r="AI19" i="21"/>
  <c r="AJ19" i="21"/>
  <c r="AH19" i="21"/>
  <c r="AK19" i="21"/>
  <c r="J19" i="21"/>
  <c r="R19" i="21" s="1"/>
  <c r="AM26" i="21"/>
  <c r="AI21" i="21"/>
  <c r="AL21" i="21"/>
  <c r="AG21" i="21"/>
  <c r="AJ21" i="21"/>
  <c r="AK21" i="21"/>
  <c r="J21" i="21"/>
  <c r="R21" i="21" s="1"/>
  <c r="BX59" i="21"/>
  <c r="AR32" i="21"/>
  <c r="W32" i="21"/>
  <c r="X32" i="21"/>
  <c r="AC32" i="21"/>
  <c r="AS32" i="21"/>
  <c r="Z32" i="21"/>
  <c r="AT32" i="21"/>
  <c r="AQ32" i="21"/>
  <c r="AD32" i="21"/>
  <c r="AB32" i="21"/>
  <c r="S32" i="21"/>
  <c r="U32" i="21"/>
  <c r="BC32" i="21"/>
  <c r="AV32" i="21"/>
  <c r="AU32" i="21"/>
  <c r="Y32" i="21"/>
  <c r="T32" i="21"/>
  <c r="BB32" i="21"/>
  <c r="AY32" i="21"/>
  <c r="AZ32" i="21"/>
  <c r="AP32" i="21"/>
  <c r="V32" i="21"/>
  <c r="AX32" i="21"/>
  <c r="BA32" i="21"/>
  <c r="AM50" i="21"/>
  <c r="AM70" i="21"/>
  <c r="AG37" i="21"/>
  <c r="AL37" i="21"/>
  <c r="AK37" i="21"/>
  <c r="AI37" i="21"/>
  <c r="AJ37" i="21"/>
  <c r="J37" i="21"/>
  <c r="R37" i="21" s="1"/>
  <c r="J51" i="19"/>
  <c r="J24" i="19"/>
  <c r="J80" i="19"/>
  <c r="J28" i="19"/>
  <c r="J63" i="19"/>
  <c r="J56" i="19"/>
  <c r="J54" i="19"/>
  <c r="J35" i="19"/>
  <c r="J47" i="19"/>
  <c r="J50" i="19"/>
  <c r="J57" i="19"/>
  <c r="J60" i="19"/>
  <c r="J31" i="19"/>
  <c r="J78" i="19"/>
  <c r="J81" i="19"/>
  <c r="J30" i="19"/>
  <c r="J77" i="19"/>
  <c r="J18" i="19"/>
  <c r="J83" i="19"/>
  <c r="J21" i="19"/>
  <c r="J38" i="19"/>
  <c r="J16" i="19"/>
  <c r="J48" i="19"/>
  <c r="J79" i="19"/>
  <c r="J34" i="19"/>
  <c r="J59" i="19"/>
  <c r="J19" i="19"/>
  <c r="J58" i="19"/>
  <c r="J15" i="19"/>
  <c r="J62" i="19"/>
  <c r="J53" i="19"/>
  <c r="J40" i="19"/>
  <c r="J33" i="19"/>
  <c r="J49" i="19"/>
  <c r="J74" i="19"/>
  <c r="J52" i="19"/>
  <c r="J39" i="19"/>
  <c r="J41" i="19"/>
  <c r="J42" i="19"/>
  <c r="J55" i="19"/>
  <c r="J17" i="19"/>
  <c r="J36" i="19"/>
  <c r="J20" i="19"/>
  <c r="J43" i="19"/>
  <c r="J12" i="19"/>
  <c r="J91" i="19"/>
  <c r="K15" i="19" l="1"/>
  <c r="K81" i="19"/>
  <c r="BF59" i="21"/>
  <c r="BT95" i="21"/>
  <c r="BS95" i="21"/>
  <c r="K80" i="19"/>
  <c r="K33" i="19"/>
  <c r="K21" i="19"/>
  <c r="K59" i="19"/>
  <c r="K60" i="19"/>
  <c r="K51" i="19"/>
  <c r="K38" i="19"/>
  <c r="K49" i="19"/>
  <c r="K91" i="19"/>
  <c r="K74" i="19"/>
  <c r="K48" i="19"/>
  <c r="K17" i="19"/>
  <c r="K53" i="19"/>
  <c r="K62" i="19"/>
  <c r="K42" i="19"/>
  <c r="K20" i="19"/>
  <c r="K24" i="19"/>
  <c r="K58" i="19"/>
  <c r="K83" i="19"/>
  <c r="K57" i="19"/>
  <c r="K47" i="19"/>
  <c r="K39" i="19"/>
  <c r="K43" i="19"/>
  <c r="K55" i="19"/>
  <c r="K50" i="19"/>
  <c r="K52" i="19"/>
  <c r="K19" i="19"/>
  <c r="K56" i="19"/>
  <c r="K41" i="19"/>
  <c r="K30" i="19"/>
  <c r="K28" i="19"/>
  <c r="K77" i="19"/>
  <c r="K40" i="19"/>
  <c r="K18" i="19"/>
  <c r="K12" i="19"/>
  <c r="K16" i="19"/>
  <c r="K31" i="19"/>
  <c r="K79" i="19"/>
  <c r="K35" i="19"/>
  <c r="K54" i="19"/>
  <c r="K78" i="19"/>
  <c r="K34" i="19"/>
  <c r="K36" i="19"/>
  <c r="BK95" i="21"/>
  <c r="K63" i="19"/>
  <c r="R60" i="21"/>
  <c r="BG60" i="21" s="1"/>
  <c r="BH60" i="21" s="1"/>
  <c r="BF60" i="21"/>
  <c r="R26" i="21"/>
  <c r="T26" i="21" s="1"/>
  <c r="BF26" i="21"/>
  <c r="R58" i="21"/>
  <c r="BG58" i="21" s="1"/>
  <c r="BH58" i="21" s="1"/>
  <c r="BF58" i="21"/>
  <c r="AF59" i="21"/>
  <c r="AN59" i="21" s="1"/>
  <c r="BC35" i="21"/>
  <c r="AU35" i="21"/>
  <c r="S35" i="21"/>
  <c r="AS35" i="21"/>
  <c r="X35" i="21"/>
  <c r="BA35" i="21"/>
  <c r="AB35" i="21"/>
  <c r="AP35" i="21"/>
  <c r="AT35" i="21"/>
  <c r="AV35" i="21"/>
  <c r="V35" i="21"/>
  <c r="AZ35" i="21"/>
  <c r="P95" i="21"/>
  <c r="O95" i="21"/>
  <c r="L95" i="21"/>
  <c r="AE92" i="21"/>
  <c r="BD92" i="21"/>
  <c r="BI92" i="21" s="1"/>
  <c r="AA92" i="21"/>
  <c r="AW92" i="21"/>
  <c r="AE89" i="21"/>
  <c r="BD89" i="21"/>
  <c r="BI89" i="21" s="1"/>
  <c r="AW89" i="21"/>
  <c r="AA89" i="21"/>
  <c r="AW87" i="21"/>
  <c r="AE87" i="21"/>
  <c r="AA87" i="21"/>
  <c r="BD87" i="21"/>
  <c r="BI87" i="21" s="1"/>
  <c r="AA77" i="21"/>
  <c r="AW77" i="21"/>
  <c r="BD77" i="21"/>
  <c r="BI77" i="21" s="1"/>
  <c r="AE77" i="21"/>
  <c r="Y35" i="21"/>
  <c r="AC35" i="21"/>
  <c r="AY35" i="21"/>
  <c r="T35" i="21"/>
  <c r="U35" i="21"/>
  <c r="W35" i="21"/>
  <c r="AX35" i="21"/>
  <c r="Z35" i="21"/>
  <c r="BB35" i="21"/>
  <c r="AQ35" i="21"/>
  <c r="AR35" i="21"/>
  <c r="AF35" i="21"/>
  <c r="AN35" i="21" s="1"/>
  <c r="BD15" i="21"/>
  <c r="BI15" i="21" s="1"/>
  <c r="AW15" i="21"/>
  <c r="AE15" i="21"/>
  <c r="AA15" i="21"/>
  <c r="BD86" i="21"/>
  <c r="BI86" i="21" s="1"/>
  <c r="AE86" i="21"/>
  <c r="AW86" i="21"/>
  <c r="AA86" i="21"/>
  <c r="W79" i="21"/>
  <c r="AR79" i="21"/>
  <c r="U79" i="21"/>
  <c r="AQ79" i="21"/>
  <c r="Z79" i="21"/>
  <c r="Y79" i="21"/>
  <c r="AF76" i="21"/>
  <c r="AN76" i="21" s="1"/>
  <c r="R65" i="21"/>
  <c r="AY65" i="21" s="1"/>
  <c r="AF65" i="21"/>
  <c r="AN65" i="21" s="1"/>
  <c r="BG35" i="21"/>
  <c r="BH35" i="21" s="1"/>
  <c r="V64" i="21"/>
  <c r="AY38" i="21"/>
  <c r="BA64" i="21"/>
  <c r="AP79" i="21"/>
  <c r="V79" i="21"/>
  <c r="AY79" i="21"/>
  <c r="AD79" i="21"/>
  <c r="AB79" i="21"/>
  <c r="AV79" i="21"/>
  <c r="AZ79" i="21"/>
  <c r="BB79" i="21"/>
  <c r="T79" i="21"/>
  <c r="AU79" i="21"/>
  <c r="AX79" i="21"/>
  <c r="X79" i="21"/>
  <c r="AS79" i="21"/>
  <c r="BC79" i="21"/>
  <c r="AC79" i="21"/>
  <c r="BA79" i="21"/>
  <c r="S79" i="21"/>
  <c r="AF79" i="21"/>
  <c r="AN79" i="21" s="1"/>
  <c r="BG79" i="21"/>
  <c r="BH79" i="21" s="1"/>
  <c r="AX64" i="21"/>
  <c r="AZ64" i="21"/>
  <c r="AU64" i="21"/>
  <c r="AP64" i="21"/>
  <c r="AC64" i="21"/>
  <c r="R59" i="21"/>
  <c r="AF64" i="21"/>
  <c r="AN64" i="21" s="1"/>
  <c r="U64" i="21"/>
  <c r="S64" i="21"/>
  <c r="AY64" i="21"/>
  <c r="AR64" i="21"/>
  <c r="BB64" i="21"/>
  <c r="AT64" i="21"/>
  <c r="AF51" i="21"/>
  <c r="AN51" i="21" s="1"/>
  <c r="BG64" i="21"/>
  <c r="BH64" i="21" s="1"/>
  <c r="AD64" i="21"/>
  <c r="BC64" i="21"/>
  <c r="W64" i="21"/>
  <c r="AQ64" i="21"/>
  <c r="X64" i="21"/>
  <c r="AS64" i="21"/>
  <c r="Z64" i="21"/>
  <c r="AB64" i="21"/>
  <c r="T64" i="21"/>
  <c r="AV64" i="21"/>
  <c r="Y64" i="21"/>
  <c r="BD24" i="21"/>
  <c r="BI24" i="21" s="1"/>
  <c r="AW24" i="21"/>
  <c r="AE24" i="21"/>
  <c r="AA24" i="21"/>
  <c r="AE25" i="21"/>
  <c r="AA25" i="21"/>
  <c r="BD25" i="21"/>
  <c r="BI25" i="21" s="1"/>
  <c r="AW25" i="21"/>
  <c r="AW28" i="21"/>
  <c r="AA28" i="21"/>
  <c r="BD28" i="21"/>
  <c r="BI28" i="21" s="1"/>
  <c r="AE28" i="21"/>
  <c r="BA38" i="21"/>
  <c r="AX38" i="21"/>
  <c r="AT38" i="21"/>
  <c r="W38" i="21"/>
  <c r="R54" i="21"/>
  <c r="W54" i="21" s="1"/>
  <c r="S38" i="21"/>
  <c r="T38" i="21"/>
  <c r="BB38" i="21"/>
  <c r="BC38" i="21"/>
  <c r="Z38" i="21"/>
  <c r="AB38" i="21"/>
  <c r="V38" i="21"/>
  <c r="AZ38" i="21"/>
  <c r="AF38" i="21"/>
  <c r="AN38" i="21" s="1"/>
  <c r="AS38" i="21"/>
  <c r="AC38" i="21"/>
  <c r="X38" i="21"/>
  <c r="AP38" i="21"/>
  <c r="Y38" i="21"/>
  <c r="AV38" i="21"/>
  <c r="AR38" i="21"/>
  <c r="AU38" i="21"/>
  <c r="AQ38" i="21"/>
  <c r="AD38" i="21"/>
  <c r="U38" i="21"/>
  <c r="AN54" i="21"/>
  <c r="R70" i="21"/>
  <c r="BG38" i="21"/>
  <c r="BH38" i="21" s="1"/>
  <c r="BG23" i="21"/>
  <c r="BH23" i="21" s="1"/>
  <c r="BG93" i="21"/>
  <c r="BH93" i="21" s="1"/>
  <c r="BG19" i="21"/>
  <c r="BH19" i="21" s="1"/>
  <c r="BG53" i="21"/>
  <c r="BH53" i="21" s="1"/>
  <c r="BG69" i="21"/>
  <c r="BH69" i="21" s="1"/>
  <c r="BG44" i="21"/>
  <c r="BH44" i="21" s="1"/>
  <c r="BG41" i="21"/>
  <c r="BH41" i="21" s="1"/>
  <c r="BG82" i="21"/>
  <c r="BH82" i="21" s="1"/>
  <c r="BG33" i="21"/>
  <c r="BH33" i="21" s="1"/>
  <c r="BG62" i="21"/>
  <c r="BH62" i="21" s="1"/>
  <c r="BG80" i="21"/>
  <c r="BH80" i="21" s="1"/>
  <c r="BG37" i="21"/>
  <c r="BH37" i="21" s="1"/>
  <c r="BG22" i="21"/>
  <c r="BH22" i="21" s="1"/>
  <c r="BG36" i="21"/>
  <c r="BH36" i="21" s="1"/>
  <c r="BG47" i="21"/>
  <c r="BH47" i="21" s="1"/>
  <c r="BG56" i="21"/>
  <c r="BH56" i="21" s="1"/>
  <c r="BG42" i="21"/>
  <c r="BH42" i="21" s="1"/>
  <c r="BG18" i="21"/>
  <c r="BH18" i="21" s="1"/>
  <c r="BG30" i="21"/>
  <c r="BH30" i="21" s="1"/>
  <c r="BG85" i="21"/>
  <c r="BH85" i="21" s="1"/>
  <c r="BG76" i="21"/>
  <c r="BH76" i="21" s="1"/>
  <c r="BG51" i="21"/>
  <c r="BH51" i="21" s="1"/>
  <c r="BG43" i="21"/>
  <c r="BH43" i="21" s="1"/>
  <c r="BG21" i="21"/>
  <c r="BH21" i="21" s="1"/>
  <c r="BG40" i="21"/>
  <c r="BH40" i="21" s="1"/>
  <c r="AD82" i="21"/>
  <c r="BC93" i="21"/>
  <c r="AV33" i="21"/>
  <c r="AU85" i="21"/>
  <c r="R71" i="21"/>
  <c r="R20" i="21"/>
  <c r="BG20" i="21" s="1"/>
  <c r="R81" i="21"/>
  <c r="BG81" i="21" s="1"/>
  <c r="AF71" i="21"/>
  <c r="AN71" i="21" s="1"/>
  <c r="R48" i="21"/>
  <c r="AF30" i="21"/>
  <c r="AN30" i="21" s="1"/>
  <c r="AN20" i="21"/>
  <c r="AN48" i="21"/>
  <c r="AN61" i="21"/>
  <c r="R61" i="21"/>
  <c r="R55" i="21"/>
  <c r="AN55" i="21"/>
  <c r="AN81" i="21"/>
  <c r="AE16" i="21"/>
  <c r="AA16" i="21"/>
  <c r="BD16" i="21"/>
  <c r="BI16" i="21" s="1"/>
  <c r="AW16" i="21"/>
  <c r="AE31" i="21"/>
  <c r="BD31" i="21"/>
  <c r="BI31" i="21" s="1"/>
  <c r="AA31" i="21"/>
  <c r="AW31" i="21"/>
  <c r="AE78" i="21"/>
  <c r="BD78" i="21"/>
  <c r="BI78" i="21" s="1"/>
  <c r="AW78" i="21"/>
  <c r="AA78" i="21"/>
  <c r="AE94" i="21"/>
  <c r="AW94" i="21"/>
  <c r="AA94" i="21"/>
  <c r="BD94" i="21"/>
  <c r="BI94" i="21" s="1"/>
  <c r="AE67" i="21"/>
  <c r="AW67" i="21"/>
  <c r="AA67" i="21"/>
  <c r="BD67" i="21"/>
  <c r="BI67" i="21" s="1"/>
  <c r="AE29" i="21"/>
  <c r="BD29" i="21"/>
  <c r="BI29" i="21" s="1"/>
  <c r="AW29" i="21"/>
  <c r="AA29" i="21"/>
  <c r="AE90" i="21"/>
  <c r="AW90" i="21"/>
  <c r="BD90" i="21"/>
  <c r="BI90" i="21" s="1"/>
  <c r="AA90" i="21"/>
  <c r="BD88" i="21"/>
  <c r="BI88" i="21" s="1"/>
  <c r="AA88" i="21"/>
  <c r="AE88" i="21"/>
  <c r="AW88" i="21"/>
  <c r="AF58" i="21"/>
  <c r="AN58" i="21" s="1"/>
  <c r="R52" i="21"/>
  <c r="AS85" i="21"/>
  <c r="AD85" i="21"/>
  <c r="AB85" i="21"/>
  <c r="AF85" i="21"/>
  <c r="AN85" i="21" s="1"/>
  <c r="BB85" i="21"/>
  <c r="AQ85" i="21"/>
  <c r="AY85" i="21"/>
  <c r="AX85" i="21"/>
  <c r="AV85" i="21"/>
  <c r="W85" i="21"/>
  <c r="AP85" i="21"/>
  <c r="T85" i="21"/>
  <c r="AT85" i="21"/>
  <c r="AR85" i="21"/>
  <c r="V85" i="21"/>
  <c r="BC85" i="21"/>
  <c r="AC85" i="21"/>
  <c r="BA85" i="21"/>
  <c r="AZ85" i="21"/>
  <c r="Y85" i="21"/>
  <c r="S85" i="21"/>
  <c r="X85" i="21"/>
  <c r="U85" i="21"/>
  <c r="Z85" i="21"/>
  <c r="R39" i="21"/>
  <c r="BX14" i="21"/>
  <c r="J14" i="21"/>
  <c r="AF62" i="21"/>
  <c r="AN62" i="21" s="1"/>
  <c r="W33" i="21"/>
  <c r="AU33" i="21"/>
  <c r="AS33" i="21"/>
  <c r="V33" i="21"/>
  <c r="R49" i="21"/>
  <c r="V93" i="21"/>
  <c r="T33" i="21"/>
  <c r="AR33" i="21"/>
  <c r="AJ14" i="21"/>
  <c r="AL14" i="21"/>
  <c r="AG14" i="21"/>
  <c r="AM14" i="21"/>
  <c r="AI14" i="21"/>
  <c r="AK14" i="21"/>
  <c r="AF49" i="21"/>
  <c r="AN49" i="21" s="1"/>
  <c r="V82" i="21"/>
  <c r="AY82" i="21"/>
  <c r="AP93" i="21"/>
  <c r="AV93" i="21"/>
  <c r="S33" i="21"/>
  <c r="AX33" i="21"/>
  <c r="BA33" i="21"/>
  <c r="AD33" i="21"/>
  <c r="AZ33" i="21"/>
  <c r="AY33" i="21"/>
  <c r="S93" i="21"/>
  <c r="AQ93" i="21"/>
  <c r="AF33" i="21"/>
  <c r="AN33" i="21" s="1"/>
  <c r="AB33" i="21"/>
  <c r="Z33" i="21"/>
  <c r="Y33" i="21"/>
  <c r="AQ33" i="21"/>
  <c r="AC33" i="21"/>
  <c r="BC33" i="21"/>
  <c r="BA93" i="21"/>
  <c r="BB33" i="21"/>
  <c r="AP33" i="21"/>
  <c r="U33" i="21"/>
  <c r="AT33" i="21"/>
  <c r="X33" i="21"/>
  <c r="AN45" i="21"/>
  <c r="R45" i="21"/>
  <c r="Z82" i="21"/>
  <c r="AZ82" i="21"/>
  <c r="W82" i="21"/>
  <c r="Y82" i="21"/>
  <c r="S82" i="21"/>
  <c r="T82" i="21"/>
  <c r="BC82" i="21"/>
  <c r="BA82" i="21"/>
  <c r="AQ82" i="21"/>
  <c r="AR82" i="21"/>
  <c r="AS82" i="21"/>
  <c r="AU82" i="21"/>
  <c r="AX82" i="21"/>
  <c r="AV82" i="21"/>
  <c r="AB82" i="21"/>
  <c r="BB82" i="21"/>
  <c r="X82" i="21"/>
  <c r="AP82" i="21"/>
  <c r="AC82" i="21"/>
  <c r="AT82" i="21"/>
  <c r="U82" i="21"/>
  <c r="AF82" i="21"/>
  <c r="AN82" i="21" s="1"/>
  <c r="AQ30" i="21"/>
  <c r="AU30" i="21"/>
  <c r="W30" i="21"/>
  <c r="AV30" i="21"/>
  <c r="AP30" i="21"/>
  <c r="S30" i="21"/>
  <c r="BA30" i="21"/>
  <c r="BB30" i="21"/>
  <c r="AR30" i="21"/>
  <c r="AS30" i="21"/>
  <c r="AY30" i="21"/>
  <c r="Z30" i="21"/>
  <c r="AD30" i="21"/>
  <c r="BC30" i="21"/>
  <c r="T30" i="21"/>
  <c r="AC30" i="21"/>
  <c r="Y30" i="21"/>
  <c r="AX30" i="21"/>
  <c r="U30" i="21"/>
  <c r="X30" i="21"/>
  <c r="AT30" i="21"/>
  <c r="AZ30" i="21"/>
  <c r="AB30" i="21"/>
  <c r="V30" i="21"/>
  <c r="BB93" i="21"/>
  <c r="T93" i="21"/>
  <c r="W93" i="21"/>
  <c r="AY93" i="21"/>
  <c r="AC93" i="21"/>
  <c r="AS93" i="21"/>
  <c r="AF93" i="21"/>
  <c r="AN93" i="21" s="1"/>
  <c r="AX93" i="21"/>
  <c r="Y93" i="21"/>
  <c r="AR93" i="21"/>
  <c r="Z93" i="21"/>
  <c r="AZ93" i="21"/>
  <c r="AT93" i="21"/>
  <c r="U93" i="21"/>
  <c r="AB93" i="21"/>
  <c r="AD93" i="21"/>
  <c r="X93" i="21"/>
  <c r="AU93" i="21"/>
  <c r="AF56" i="21"/>
  <c r="AN56" i="21" s="1"/>
  <c r="AN50" i="21"/>
  <c r="AF53" i="21"/>
  <c r="AN53" i="21" s="1"/>
  <c r="AF70" i="21"/>
  <c r="AN70" i="21" s="1"/>
  <c r="AF23" i="21"/>
  <c r="AN23" i="21" s="1"/>
  <c r="AF21" i="21"/>
  <c r="AN21" i="21" s="1"/>
  <c r="AF40" i="21"/>
  <c r="AN40" i="21" s="1"/>
  <c r="AF26" i="21"/>
  <c r="AN26" i="21" s="1"/>
  <c r="AF39" i="21"/>
  <c r="AN39" i="21" s="1"/>
  <c r="Z37" i="21"/>
  <c r="BC37" i="21"/>
  <c r="AU37" i="21"/>
  <c r="BA37" i="21"/>
  <c r="U37" i="21"/>
  <c r="AB37" i="21"/>
  <c r="AC37" i="21"/>
  <c r="X37" i="21"/>
  <c r="W37" i="21"/>
  <c r="AR37" i="21"/>
  <c r="AZ37" i="21"/>
  <c r="T37" i="21"/>
  <c r="AS37" i="21"/>
  <c r="S37" i="21"/>
  <c r="Y37" i="21"/>
  <c r="BB37" i="21"/>
  <c r="AT37" i="21"/>
  <c r="AQ37" i="21"/>
  <c r="V37" i="21"/>
  <c r="AY37" i="21"/>
  <c r="AV37" i="21"/>
  <c r="AD37" i="21"/>
  <c r="AP37" i="21"/>
  <c r="AX37" i="21"/>
  <c r="AV41" i="21"/>
  <c r="V41" i="21"/>
  <c r="BB41" i="21"/>
  <c r="AZ41" i="21"/>
  <c r="Y41" i="21"/>
  <c r="X41" i="21"/>
  <c r="W41" i="21"/>
  <c r="BC41" i="21"/>
  <c r="BA41" i="21"/>
  <c r="AU41" i="21"/>
  <c r="AC41" i="21"/>
  <c r="AD41" i="21"/>
  <c r="AB41" i="21"/>
  <c r="AP41" i="21"/>
  <c r="AR41" i="21"/>
  <c r="AY41" i="21"/>
  <c r="U41" i="21"/>
  <c r="S41" i="21"/>
  <c r="AS41" i="21"/>
  <c r="T41" i="21"/>
  <c r="Z41" i="21"/>
  <c r="AQ41" i="21"/>
  <c r="AT41" i="21"/>
  <c r="AX41" i="21"/>
  <c r="Z42" i="21"/>
  <c r="W42" i="21"/>
  <c r="AZ42" i="21"/>
  <c r="AY42" i="21"/>
  <c r="AC42" i="21"/>
  <c r="AP42" i="21"/>
  <c r="X42" i="21"/>
  <c r="AV42" i="21"/>
  <c r="AS42" i="21"/>
  <c r="T42" i="21"/>
  <c r="BC42" i="21"/>
  <c r="V42" i="21"/>
  <c r="AU42" i="21"/>
  <c r="AT42" i="21"/>
  <c r="BB42" i="21"/>
  <c r="AD42" i="21"/>
  <c r="AR42" i="21"/>
  <c r="S42" i="21"/>
  <c r="Y42" i="21"/>
  <c r="AX42" i="21"/>
  <c r="U42" i="21"/>
  <c r="AB42" i="21"/>
  <c r="AQ42" i="21"/>
  <c r="BA42" i="21"/>
  <c r="AY43" i="21"/>
  <c r="AQ43" i="21"/>
  <c r="Y43" i="21"/>
  <c r="AU43" i="21"/>
  <c r="AZ43" i="21"/>
  <c r="V43" i="21"/>
  <c r="W43" i="21"/>
  <c r="Z43" i="21"/>
  <c r="U43" i="21"/>
  <c r="AB43" i="21"/>
  <c r="AS43" i="21"/>
  <c r="BA43" i="21"/>
  <c r="AC43" i="21"/>
  <c r="BC43" i="21"/>
  <c r="AV43" i="21"/>
  <c r="AD43" i="21"/>
  <c r="AT43" i="21"/>
  <c r="X43" i="21"/>
  <c r="BB43" i="21"/>
  <c r="AX43" i="21"/>
  <c r="AP43" i="21"/>
  <c r="T43" i="21"/>
  <c r="AR43" i="21"/>
  <c r="S43" i="21"/>
  <c r="AR18" i="21"/>
  <c r="BC18" i="21"/>
  <c r="AZ18" i="21"/>
  <c r="V18" i="21"/>
  <c r="BB18" i="21"/>
  <c r="X18" i="21"/>
  <c r="AC18" i="21"/>
  <c r="AS18" i="21"/>
  <c r="U18" i="21"/>
  <c r="W18" i="21"/>
  <c r="AY18" i="21"/>
  <c r="Z18" i="21"/>
  <c r="T18" i="21"/>
  <c r="AD18" i="21"/>
  <c r="AU18" i="21"/>
  <c r="AT18" i="21"/>
  <c r="AQ18" i="21"/>
  <c r="AV18" i="21"/>
  <c r="AX18" i="21"/>
  <c r="BA18" i="21"/>
  <c r="Y18" i="21"/>
  <c r="AP18" i="21"/>
  <c r="AB18" i="21"/>
  <c r="S18" i="21"/>
  <c r="BD32" i="21"/>
  <c r="BI32" i="21" s="1"/>
  <c r="AF22" i="21"/>
  <c r="AN22" i="21" s="1"/>
  <c r="R50" i="21"/>
  <c r="BA40" i="21"/>
  <c r="BB40" i="21"/>
  <c r="X40" i="21"/>
  <c r="AR40" i="21"/>
  <c r="AD40" i="21"/>
  <c r="AP40" i="21"/>
  <c r="AX40" i="21"/>
  <c r="AC40" i="21"/>
  <c r="AY40" i="21"/>
  <c r="Y40" i="21"/>
  <c r="AV40" i="21"/>
  <c r="BC40" i="21"/>
  <c r="AS40" i="21"/>
  <c r="AZ40" i="21"/>
  <c r="Z40" i="21"/>
  <c r="V40" i="21"/>
  <c r="W40" i="21"/>
  <c r="AT40" i="21"/>
  <c r="AB40" i="21"/>
  <c r="T40" i="21"/>
  <c r="AQ40" i="21"/>
  <c r="AU40" i="21"/>
  <c r="U40" i="21"/>
  <c r="S40" i="21"/>
  <c r="AF47" i="21"/>
  <c r="AN47" i="21" s="1"/>
  <c r="AF69" i="21"/>
  <c r="AN69" i="21" s="1"/>
  <c r="AF44" i="21"/>
  <c r="AN44" i="21" s="1"/>
  <c r="AD19" i="21"/>
  <c r="U19" i="21"/>
  <c r="BC19" i="21"/>
  <c r="BA19" i="21"/>
  <c r="AQ19" i="21"/>
  <c r="AY19" i="21"/>
  <c r="AC19" i="21"/>
  <c r="Z19" i="21"/>
  <c r="AS19" i="21"/>
  <c r="AB19" i="21"/>
  <c r="AX19" i="21"/>
  <c r="AP19" i="21"/>
  <c r="X19" i="21"/>
  <c r="AZ19" i="21"/>
  <c r="AU19" i="21"/>
  <c r="T19" i="21"/>
  <c r="W19" i="21"/>
  <c r="AT19" i="21"/>
  <c r="AR19" i="21"/>
  <c r="V19" i="21"/>
  <c r="BB19" i="21"/>
  <c r="AV19" i="21"/>
  <c r="Y19" i="21"/>
  <c r="S19" i="21"/>
  <c r="AQ62" i="21"/>
  <c r="AV62" i="21"/>
  <c r="AT62" i="21"/>
  <c r="AR62" i="21"/>
  <c r="BB62" i="21"/>
  <c r="T62" i="21"/>
  <c r="AD62" i="21"/>
  <c r="AZ62" i="21"/>
  <c r="X62" i="21"/>
  <c r="AX62" i="21"/>
  <c r="U62" i="21"/>
  <c r="AY62" i="21"/>
  <c r="BA62" i="21"/>
  <c r="AC62" i="21"/>
  <c r="V62" i="21"/>
  <c r="W62" i="21"/>
  <c r="Y62" i="21"/>
  <c r="BC62" i="21"/>
  <c r="AS62" i="21"/>
  <c r="AB62" i="21"/>
  <c r="Z62" i="21"/>
  <c r="AU62" i="21"/>
  <c r="S62" i="21"/>
  <c r="AP62" i="21"/>
  <c r="BA36" i="21"/>
  <c r="BC36" i="21"/>
  <c r="U36" i="21"/>
  <c r="AV36" i="21"/>
  <c r="V36" i="21"/>
  <c r="AD36" i="21"/>
  <c r="AS36" i="21"/>
  <c r="AT36" i="21"/>
  <c r="AR36" i="21"/>
  <c r="AB36" i="21"/>
  <c r="AZ36" i="21"/>
  <c r="Y36" i="21"/>
  <c r="T36" i="21"/>
  <c r="W36" i="21"/>
  <c r="AQ36" i="21"/>
  <c r="AY36" i="21"/>
  <c r="X36" i="21"/>
  <c r="S36" i="21"/>
  <c r="AC36" i="21"/>
  <c r="Z36" i="21"/>
  <c r="BB36" i="21"/>
  <c r="AU36" i="21"/>
  <c r="AP36" i="21"/>
  <c r="AX36" i="21"/>
  <c r="AA32" i="21"/>
  <c r="W22" i="21"/>
  <c r="Z22" i="21"/>
  <c r="AS22" i="21"/>
  <c r="X22" i="21"/>
  <c r="AQ22" i="21"/>
  <c r="T22" i="21"/>
  <c r="AT22" i="21"/>
  <c r="AR22" i="21"/>
  <c r="AY22" i="21"/>
  <c r="AX22" i="21"/>
  <c r="AD22" i="21"/>
  <c r="AC22" i="21"/>
  <c r="AP22" i="21"/>
  <c r="AU22" i="21"/>
  <c r="V22" i="21"/>
  <c r="AV22" i="21"/>
  <c r="U22" i="21"/>
  <c r="BB22" i="21"/>
  <c r="Y22" i="21"/>
  <c r="BA22" i="21"/>
  <c r="AB22" i="21"/>
  <c r="BC22" i="21"/>
  <c r="AZ22" i="21"/>
  <c r="S22" i="21"/>
  <c r="AN57" i="21"/>
  <c r="AT76" i="21"/>
  <c r="AD76" i="21"/>
  <c r="X76" i="21"/>
  <c r="T76" i="21"/>
  <c r="BC76" i="21"/>
  <c r="W76" i="21"/>
  <c r="AY76" i="21"/>
  <c r="AU76" i="21"/>
  <c r="AZ76" i="21"/>
  <c r="BA76" i="21"/>
  <c r="V76" i="21"/>
  <c r="AQ76" i="21"/>
  <c r="Z76" i="21"/>
  <c r="AR76" i="21"/>
  <c r="Y76" i="21"/>
  <c r="U76" i="21"/>
  <c r="AP76" i="21"/>
  <c r="AV76" i="21"/>
  <c r="AB76" i="21"/>
  <c r="BB76" i="21"/>
  <c r="AS76" i="21"/>
  <c r="AX76" i="21"/>
  <c r="S76" i="21"/>
  <c r="AC76" i="21"/>
  <c r="AQ53" i="21"/>
  <c r="AR53" i="21"/>
  <c r="AU53" i="21"/>
  <c r="BC53" i="21"/>
  <c r="BB53" i="21"/>
  <c r="AX53" i="21"/>
  <c r="U53" i="21"/>
  <c r="AD53" i="21"/>
  <c r="W53" i="21"/>
  <c r="AC53" i="21"/>
  <c r="V53" i="21"/>
  <c r="AV53" i="21"/>
  <c r="AY53" i="21"/>
  <c r="AT53" i="21"/>
  <c r="X53" i="21"/>
  <c r="Y53" i="21"/>
  <c r="AS53" i="21"/>
  <c r="AZ53" i="21"/>
  <c r="Z53" i="21"/>
  <c r="AB53" i="21"/>
  <c r="T53" i="21"/>
  <c r="S53" i="21"/>
  <c r="AP53" i="21"/>
  <c r="BA53" i="21"/>
  <c r="AF80" i="21"/>
  <c r="AN80" i="21" s="1"/>
  <c r="AF60" i="21"/>
  <c r="AN60" i="21" s="1"/>
  <c r="AQ47" i="21"/>
  <c r="BA47" i="21"/>
  <c r="AS47" i="21"/>
  <c r="AU47" i="21"/>
  <c r="AV47" i="21"/>
  <c r="W47" i="21"/>
  <c r="T47" i="21"/>
  <c r="AY47" i="21"/>
  <c r="BC47" i="21"/>
  <c r="V47" i="21"/>
  <c r="BB47" i="21"/>
  <c r="U47" i="21"/>
  <c r="AX47" i="21"/>
  <c r="AC47" i="21"/>
  <c r="X47" i="21"/>
  <c r="AB47" i="21"/>
  <c r="Z47" i="21"/>
  <c r="AD47" i="21"/>
  <c r="AZ47" i="21"/>
  <c r="S47" i="21"/>
  <c r="AR47" i="21"/>
  <c r="Y47" i="21"/>
  <c r="AT47" i="21"/>
  <c r="AP47" i="21"/>
  <c r="AT69" i="21"/>
  <c r="BB69" i="21"/>
  <c r="Z69" i="21"/>
  <c r="AC69" i="21"/>
  <c r="AV69" i="21"/>
  <c r="X69" i="21"/>
  <c r="V69" i="21"/>
  <c r="BA69" i="21"/>
  <c r="AB69" i="21"/>
  <c r="S69" i="21"/>
  <c r="AX69" i="21"/>
  <c r="AS69" i="21"/>
  <c r="AZ69" i="21"/>
  <c r="AD69" i="21"/>
  <c r="AQ69" i="21"/>
  <c r="BC69" i="21"/>
  <c r="Y69" i="21"/>
  <c r="AR69" i="21"/>
  <c r="U69" i="21"/>
  <c r="T69" i="21"/>
  <c r="AP69" i="21"/>
  <c r="AY69" i="21"/>
  <c r="AU69" i="21"/>
  <c r="W69" i="21"/>
  <c r="BB44" i="21"/>
  <c r="AD44" i="21"/>
  <c r="AQ44" i="21"/>
  <c r="AR44" i="21"/>
  <c r="BA44" i="21"/>
  <c r="V44" i="21"/>
  <c r="W44" i="21"/>
  <c r="U44" i="21"/>
  <c r="AC44" i="21"/>
  <c r="S44" i="21"/>
  <c r="AP44" i="21"/>
  <c r="Y44" i="21"/>
  <c r="AU44" i="21"/>
  <c r="AY44" i="21"/>
  <c r="AT44" i="21"/>
  <c r="AV44" i="21"/>
  <c r="X44" i="21"/>
  <c r="AZ44" i="21"/>
  <c r="BC44" i="21"/>
  <c r="AB44" i="21"/>
  <c r="Z44" i="21"/>
  <c r="AS44" i="21"/>
  <c r="T44" i="21"/>
  <c r="AX44" i="21"/>
  <c r="AF37" i="21"/>
  <c r="AN37" i="21" s="1"/>
  <c r="AW32" i="21"/>
  <c r="AE32" i="21"/>
  <c r="AY21" i="21"/>
  <c r="T21" i="21"/>
  <c r="BC21" i="21"/>
  <c r="Z21" i="21"/>
  <c r="AQ21" i="21"/>
  <c r="BA21" i="21"/>
  <c r="V21" i="21"/>
  <c r="AZ21" i="21"/>
  <c r="BB21" i="21"/>
  <c r="AV21" i="21"/>
  <c r="AU21" i="21"/>
  <c r="Y21" i="21"/>
  <c r="X21" i="21"/>
  <c r="AD21" i="21"/>
  <c r="AP21" i="21"/>
  <c r="AX21" i="21"/>
  <c r="AC21" i="21"/>
  <c r="W21" i="21"/>
  <c r="AS21" i="21"/>
  <c r="AT21" i="21"/>
  <c r="AB21" i="21"/>
  <c r="U21" i="21"/>
  <c r="AR21" i="21"/>
  <c r="S21" i="21"/>
  <c r="AF19" i="21"/>
  <c r="AN19" i="21" s="1"/>
  <c r="R57" i="21"/>
  <c r="AF36" i="21"/>
  <c r="AN36" i="21" s="1"/>
  <c r="AD80" i="21"/>
  <c r="Y80" i="21"/>
  <c r="AR80" i="21"/>
  <c r="V80" i="21"/>
  <c r="AY80" i="21"/>
  <c r="BA80" i="21"/>
  <c r="AU80" i="21"/>
  <c r="BC80" i="21"/>
  <c r="AQ80" i="21"/>
  <c r="W80" i="21"/>
  <c r="AC80" i="21"/>
  <c r="BB80" i="21"/>
  <c r="Z80" i="21"/>
  <c r="AV80" i="21"/>
  <c r="X80" i="21"/>
  <c r="AS80" i="21"/>
  <c r="U80" i="21"/>
  <c r="AT80" i="21"/>
  <c r="AB80" i="21"/>
  <c r="AX80" i="21"/>
  <c r="AZ80" i="21"/>
  <c r="AP80" i="21"/>
  <c r="T80" i="21"/>
  <c r="S80" i="21"/>
  <c r="AF52" i="21"/>
  <c r="AN52" i="21" s="1"/>
  <c r="BB56" i="21"/>
  <c r="W56" i="21"/>
  <c r="BA56" i="21"/>
  <c r="AZ56" i="21"/>
  <c r="AU56" i="21"/>
  <c r="AR56" i="21"/>
  <c r="X56" i="21"/>
  <c r="AD56" i="21"/>
  <c r="AS56" i="21"/>
  <c r="AB56" i="21"/>
  <c r="S56" i="21"/>
  <c r="AC56" i="21"/>
  <c r="U56" i="21"/>
  <c r="BC56" i="21"/>
  <c r="AV56" i="21"/>
  <c r="AY56" i="21"/>
  <c r="Z56" i="21"/>
  <c r="AT56" i="21"/>
  <c r="Y56" i="21"/>
  <c r="T56" i="21"/>
  <c r="AP56" i="21"/>
  <c r="V56" i="21"/>
  <c r="AQ56" i="21"/>
  <c r="AX56" i="21"/>
  <c r="T51" i="21"/>
  <c r="X51" i="21"/>
  <c r="W51" i="21"/>
  <c r="U51" i="21"/>
  <c r="AQ51" i="21"/>
  <c r="AD51" i="21"/>
  <c r="AV51" i="21"/>
  <c r="BA51" i="21"/>
  <c r="Z51" i="21"/>
  <c r="Y51" i="21"/>
  <c r="AY51" i="21"/>
  <c r="AU51" i="21"/>
  <c r="BC51" i="21"/>
  <c r="AC51" i="21"/>
  <c r="V51" i="21"/>
  <c r="BB51" i="21"/>
  <c r="AZ51" i="21"/>
  <c r="AT51" i="21"/>
  <c r="AB51" i="21"/>
  <c r="AP51" i="21"/>
  <c r="AR51" i="21"/>
  <c r="AS51" i="21"/>
  <c r="S51" i="21"/>
  <c r="AX51" i="21"/>
  <c r="AF41" i="21"/>
  <c r="AN41" i="21" s="1"/>
  <c r="AF42" i="21"/>
  <c r="AN42" i="21" s="1"/>
  <c r="AF43" i="21"/>
  <c r="AN43" i="21" s="1"/>
  <c r="W23" i="21"/>
  <c r="AQ23" i="21"/>
  <c r="T23" i="21"/>
  <c r="AR23" i="21"/>
  <c r="AZ23" i="21"/>
  <c r="Y23" i="21"/>
  <c r="U23" i="21"/>
  <c r="X23" i="21"/>
  <c r="V23" i="21"/>
  <c r="AU23" i="21"/>
  <c r="Z23" i="21"/>
  <c r="BC23" i="21"/>
  <c r="AS23" i="21"/>
  <c r="AT23" i="21"/>
  <c r="AP23" i="21"/>
  <c r="AC23" i="21"/>
  <c r="AY23" i="21"/>
  <c r="AD23" i="21"/>
  <c r="AB23" i="21"/>
  <c r="AX23" i="21"/>
  <c r="AV23" i="21"/>
  <c r="BA23" i="21"/>
  <c r="S23" i="21"/>
  <c r="BB23" i="21"/>
  <c r="AF18" i="21"/>
  <c r="AN18" i="21" s="1"/>
  <c r="J37" i="19"/>
  <c r="J46" i="19"/>
  <c r="J45" i="19"/>
  <c r="AD26" i="21" l="1"/>
  <c r="X26" i="21"/>
  <c r="AU58" i="21"/>
  <c r="AT60" i="21"/>
  <c r="AV60" i="21"/>
  <c r="V26" i="21"/>
  <c r="BA26" i="21"/>
  <c r="AV26" i="21"/>
  <c r="BC58" i="21"/>
  <c r="AP26" i="21"/>
  <c r="BX95" i="21"/>
  <c r="K37" i="19"/>
  <c r="K45" i="19"/>
  <c r="K46" i="19"/>
  <c r="AY26" i="21"/>
  <c r="AT26" i="21"/>
  <c r="AQ26" i="21"/>
  <c r="AC26" i="21"/>
  <c r="S26" i="21"/>
  <c r="Z26" i="21"/>
  <c r="BG26" i="21"/>
  <c r="BH26" i="21" s="1"/>
  <c r="AQ60" i="21"/>
  <c r="W60" i="21"/>
  <c r="W26" i="21"/>
  <c r="AR26" i="21"/>
  <c r="AZ26" i="21"/>
  <c r="AS26" i="21"/>
  <c r="AB26" i="21"/>
  <c r="U26" i="21"/>
  <c r="S58" i="21"/>
  <c r="AB60" i="21"/>
  <c r="X60" i="21"/>
  <c r="Y26" i="21"/>
  <c r="AX26" i="21"/>
  <c r="BB26" i="21"/>
  <c r="BC26" i="21"/>
  <c r="AU26" i="21"/>
  <c r="X58" i="21"/>
  <c r="AQ58" i="21"/>
  <c r="U58" i="21"/>
  <c r="AX60" i="21"/>
  <c r="BC60" i="21"/>
  <c r="V60" i="21"/>
  <c r="Y60" i="21"/>
  <c r="AR60" i="21"/>
  <c r="BA60" i="21"/>
  <c r="AC58" i="21"/>
  <c r="V58" i="21"/>
  <c r="T58" i="21"/>
  <c r="AZ58" i="21"/>
  <c r="AB58" i="21"/>
  <c r="AS58" i="21"/>
  <c r="AC60" i="21"/>
  <c r="T60" i="21"/>
  <c r="AP60" i="21"/>
  <c r="U60" i="21"/>
  <c r="BB60" i="21"/>
  <c r="AZ60" i="21"/>
  <c r="AV58" i="21"/>
  <c r="AD58" i="21"/>
  <c r="AY58" i="21"/>
  <c r="AT58" i="21"/>
  <c r="AP58" i="21"/>
  <c r="AX58" i="21"/>
  <c r="S60" i="21"/>
  <c r="AY60" i="21"/>
  <c r="AD60" i="21"/>
  <c r="Z60" i="21"/>
  <c r="AU60" i="21"/>
  <c r="AS60" i="21"/>
  <c r="BB58" i="21"/>
  <c r="Y58" i="21"/>
  <c r="AR58" i="21"/>
  <c r="W58" i="21"/>
  <c r="Z58" i="21"/>
  <c r="BA58" i="21"/>
  <c r="AE35" i="21"/>
  <c r="BF14" i="21"/>
  <c r="AO92" i="21"/>
  <c r="BP92" i="21" s="1"/>
  <c r="AO77" i="21"/>
  <c r="BP77" i="21" s="1"/>
  <c r="AO89" i="21"/>
  <c r="BP89" i="21" s="1"/>
  <c r="BD35" i="21"/>
  <c r="BI35" i="21" s="1"/>
  <c r="AO87" i="21"/>
  <c r="BP87" i="21" s="1"/>
  <c r="AW35" i="21"/>
  <c r="AA35" i="21"/>
  <c r="AO15" i="21"/>
  <c r="BP15" i="21" s="1"/>
  <c r="AO86" i="21"/>
  <c r="BP86" i="21" s="1"/>
  <c r="Y65" i="21"/>
  <c r="AT65" i="21"/>
  <c r="AS65" i="21"/>
  <c r="BA65" i="21"/>
  <c r="AR65" i="21"/>
  <c r="AV65" i="21"/>
  <c r="AP65" i="21"/>
  <c r="S65" i="21"/>
  <c r="AZ65" i="21"/>
  <c r="AB65" i="21"/>
  <c r="AC65" i="21"/>
  <c r="Z65" i="21"/>
  <c r="BB65" i="21"/>
  <c r="V65" i="21"/>
  <c r="AU65" i="21"/>
  <c r="AQ65" i="21"/>
  <c r="W65" i="21"/>
  <c r="BC65" i="21"/>
  <c r="BG65" i="21"/>
  <c r="BH65" i="21" s="1"/>
  <c r="AX65" i="21"/>
  <c r="T65" i="21"/>
  <c r="X65" i="21"/>
  <c r="U65" i="21"/>
  <c r="AD65" i="21"/>
  <c r="BG49" i="21"/>
  <c r="BH49" i="21" s="1"/>
  <c r="BG52" i="21"/>
  <c r="BH52" i="21" s="1"/>
  <c r="BG61" i="21"/>
  <c r="BH61" i="21" s="1"/>
  <c r="BC70" i="21"/>
  <c r="BG71" i="21"/>
  <c r="BH71" i="21" s="1"/>
  <c r="BG59" i="21"/>
  <c r="BH59" i="21" s="1"/>
  <c r="BG45" i="21"/>
  <c r="BH45" i="21" s="1"/>
  <c r="BG55" i="21"/>
  <c r="BH55" i="21" s="1"/>
  <c r="BG48" i="21"/>
  <c r="BH48" i="21" s="1"/>
  <c r="BG39" i="21"/>
  <c r="BH39" i="21" s="1"/>
  <c r="AA79" i="21"/>
  <c r="AW79" i="21"/>
  <c r="AE79" i="21"/>
  <c r="V59" i="21"/>
  <c r="BD79" i="21"/>
  <c r="BI79" i="21" s="1"/>
  <c r="BB59" i="21"/>
  <c r="AT59" i="21"/>
  <c r="AU59" i="21"/>
  <c r="Z59" i="21"/>
  <c r="BC59" i="21"/>
  <c r="BA59" i="21"/>
  <c r="AY59" i="21"/>
  <c r="AB59" i="21"/>
  <c r="AR59" i="21"/>
  <c r="AV59" i="21"/>
  <c r="T59" i="21"/>
  <c r="AC59" i="21"/>
  <c r="AX59" i="21"/>
  <c r="X59" i="21"/>
  <c r="Y59" i="21"/>
  <c r="AP59" i="21"/>
  <c r="AS59" i="21"/>
  <c r="S59" i="21"/>
  <c r="AQ59" i="21"/>
  <c r="U59" i="21"/>
  <c r="AD59" i="21"/>
  <c r="W59" i="21"/>
  <c r="AW64" i="21"/>
  <c r="AZ59" i="21"/>
  <c r="AE64" i="21"/>
  <c r="AA64" i="21"/>
  <c r="BD64" i="21"/>
  <c r="BI64" i="21" s="1"/>
  <c r="AO24" i="21"/>
  <c r="BP24" i="21" s="1"/>
  <c r="AO25" i="21"/>
  <c r="BP25" i="21" s="1"/>
  <c r="AO28" i="21"/>
  <c r="BP28" i="21" s="1"/>
  <c r="BC71" i="21"/>
  <c r="AB71" i="21"/>
  <c r="AC54" i="21"/>
  <c r="AT54" i="21"/>
  <c r="AP54" i="21"/>
  <c r="BC54" i="21"/>
  <c r="AQ54" i="21"/>
  <c r="AC70" i="21"/>
  <c r="U70" i="21"/>
  <c r="AD54" i="21"/>
  <c r="U54" i="21"/>
  <c r="BB54" i="21"/>
  <c r="V54" i="21"/>
  <c r="AS54" i="21"/>
  <c r="BA54" i="21"/>
  <c r="X54" i="21"/>
  <c r="BG54" i="21"/>
  <c r="BH54" i="21" s="1"/>
  <c r="V70" i="21"/>
  <c r="AX70" i="21"/>
  <c r="AB54" i="21"/>
  <c r="AV54" i="21"/>
  <c r="Y54" i="21"/>
  <c r="Z54" i="21"/>
  <c r="AX54" i="21"/>
  <c r="T54" i="21"/>
  <c r="W70" i="21"/>
  <c r="AS70" i="21"/>
  <c r="S54" i="21"/>
  <c r="AY54" i="21"/>
  <c r="AU54" i="21"/>
  <c r="AR54" i="21"/>
  <c r="AZ54" i="21"/>
  <c r="AE38" i="21"/>
  <c r="BD38" i="21"/>
  <c r="BI38" i="21" s="1"/>
  <c r="AA38" i="21"/>
  <c r="AW38" i="21"/>
  <c r="S70" i="21"/>
  <c r="X70" i="21"/>
  <c r="AD70" i="21"/>
  <c r="AQ70" i="21"/>
  <c r="BA70" i="21"/>
  <c r="AY70" i="21"/>
  <c r="AC71" i="21"/>
  <c r="BG70" i="21"/>
  <c r="BH70" i="21" s="1"/>
  <c r="AP70" i="21"/>
  <c r="AR70" i="21"/>
  <c r="AB70" i="21"/>
  <c r="AT70" i="21"/>
  <c r="Z70" i="21"/>
  <c r="BB70" i="21"/>
  <c r="AQ71" i="21"/>
  <c r="AZ70" i="21"/>
  <c r="Y70" i="21"/>
  <c r="AV70" i="21"/>
  <c r="T70" i="21"/>
  <c r="AU70" i="21"/>
  <c r="X71" i="21"/>
  <c r="AP71" i="21"/>
  <c r="BB71" i="21"/>
  <c r="Y71" i="21"/>
  <c r="U71" i="21"/>
  <c r="AS71" i="21"/>
  <c r="BG50" i="21"/>
  <c r="BH50" i="21" s="1"/>
  <c r="BG57" i="21"/>
  <c r="BH57" i="21" s="1"/>
  <c r="BB45" i="21"/>
  <c r="U39" i="21"/>
  <c r="AQ55" i="21"/>
  <c r="AD20" i="21"/>
  <c r="BH20" i="21"/>
  <c r="AV49" i="21"/>
  <c r="BC52" i="21"/>
  <c r="AS61" i="21"/>
  <c r="AZ48" i="21"/>
  <c r="AR81" i="21"/>
  <c r="BH81" i="21"/>
  <c r="AT71" i="21"/>
  <c r="AY71" i="21"/>
  <c r="BA71" i="21"/>
  <c r="AR71" i="21"/>
  <c r="W71" i="21"/>
  <c r="S71" i="21"/>
  <c r="AZ71" i="21"/>
  <c r="Z71" i="21"/>
  <c r="AD71" i="21"/>
  <c r="AX71" i="21"/>
  <c r="AU71" i="21"/>
  <c r="V71" i="21"/>
  <c r="AV71" i="21"/>
  <c r="T71" i="21"/>
  <c r="AS55" i="21"/>
  <c r="AD55" i="21"/>
  <c r="BA55" i="21"/>
  <c r="AB55" i="21"/>
  <c r="W55" i="21"/>
  <c r="X20" i="21"/>
  <c r="BB20" i="21"/>
  <c r="BC81" i="21"/>
  <c r="BA20" i="21"/>
  <c r="T20" i="21"/>
  <c r="AB20" i="21"/>
  <c r="S20" i="21"/>
  <c r="U20" i="21"/>
  <c r="BC20" i="21"/>
  <c r="V20" i="21"/>
  <c r="W48" i="21"/>
  <c r="AY20" i="21"/>
  <c r="AQ20" i="21"/>
  <c r="W20" i="21"/>
  <c r="Z20" i="21"/>
  <c r="AU20" i="21"/>
  <c r="AC20" i="21"/>
  <c r="AB81" i="21"/>
  <c r="AT20" i="21"/>
  <c r="Y20" i="21"/>
  <c r="AS20" i="21"/>
  <c r="AX20" i="21"/>
  <c r="AP20" i="21"/>
  <c r="AZ20" i="21"/>
  <c r="AR20" i="21"/>
  <c r="AV20" i="21"/>
  <c r="AZ81" i="21"/>
  <c r="AC81" i="21"/>
  <c r="Y81" i="21"/>
  <c r="BA81" i="21"/>
  <c r="U81" i="21"/>
  <c r="AP48" i="21"/>
  <c r="AC48" i="21"/>
  <c r="X81" i="21"/>
  <c r="AV81" i="21"/>
  <c r="T81" i="21"/>
  <c r="BB81" i="21"/>
  <c r="AQ81" i="21"/>
  <c r="AU81" i="21"/>
  <c r="AV48" i="21"/>
  <c r="Y48" i="21"/>
  <c r="AU48" i="21"/>
  <c r="AY81" i="21"/>
  <c r="AT81" i="21"/>
  <c r="AD81" i="21"/>
  <c r="S81" i="21"/>
  <c r="AY48" i="21"/>
  <c r="V48" i="21"/>
  <c r="AB48" i="21"/>
  <c r="AR48" i="21"/>
  <c r="V81" i="21"/>
  <c r="W81" i="21"/>
  <c r="AP81" i="21"/>
  <c r="AX81" i="21"/>
  <c r="AS81" i="21"/>
  <c r="Z81" i="21"/>
  <c r="AT48" i="21"/>
  <c r="AS48" i="21"/>
  <c r="AQ48" i="21"/>
  <c r="AX48" i="21"/>
  <c r="Z48" i="21"/>
  <c r="U48" i="21"/>
  <c r="S48" i="21"/>
  <c r="BA48" i="21"/>
  <c r="BC48" i="21"/>
  <c r="BB48" i="21"/>
  <c r="AD48" i="21"/>
  <c r="T48" i="21"/>
  <c r="AX61" i="21"/>
  <c r="X48" i="21"/>
  <c r="X55" i="21"/>
  <c r="T55" i="21"/>
  <c r="AP55" i="21"/>
  <c r="AT55" i="21"/>
  <c r="V55" i="21"/>
  <c r="AU55" i="21"/>
  <c r="Z55" i="21"/>
  <c r="AY55" i="21"/>
  <c r="AR55" i="21"/>
  <c r="AC55" i="21"/>
  <c r="Y55" i="21"/>
  <c r="AZ55" i="21"/>
  <c r="W61" i="21"/>
  <c r="BC55" i="21"/>
  <c r="BB55" i="21"/>
  <c r="U55" i="21"/>
  <c r="S55" i="21"/>
  <c r="AX55" i="21"/>
  <c r="AV55" i="21"/>
  <c r="T61" i="21"/>
  <c r="BC61" i="21"/>
  <c r="AQ61" i="21"/>
  <c r="BA61" i="21"/>
  <c r="AZ61" i="21"/>
  <c r="AC61" i="21"/>
  <c r="Z61" i="21"/>
  <c r="AY61" i="21"/>
  <c r="AT61" i="21"/>
  <c r="AB61" i="21"/>
  <c r="AR61" i="21"/>
  <c r="X61" i="21"/>
  <c r="AU61" i="21"/>
  <c r="S61" i="21"/>
  <c r="AV61" i="21"/>
  <c r="U61" i="21"/>
  <c r="V61" i="21"/>
  <c r="Y61" i="21"/>
  <c r="AD61" i="21"/>
  <c r="BB61" i="21"/>
  <c r="AP61" i="21"/>
  <c r="AO16" i="21"/>
  <c r="BP16" i="21" s="1"/>
  <c r="BO14" i="21"/>
  <c r="AO31" i="21"/>
  <c r="BP31" i="21" s="1"/>
  <c r="AO94" i="21"/>
  <c r="BP94" i="21" s="1"/>
  <c r="AO78" i="21"/>
  <c r="BP78" i="21" s="1"/>
  <c r="AO67" i="21"/>
  <c r="BP67" i="21" s="1"/>
  <c r="AO29" i="21"/>
  <c r="BP29" i="21" s="1"/>
  <c r="AO90" i="21"/>
  <c r="BP90" i="21" s="1"/>
  <c r="AO88" i="21"/>
  <c r="BP88" i="21" s="1"/>
  <c r="AD52" i="21"/>
  <c r="T52" i="21"/>
  <c r="Z52" i="21"/>
  <c r="AS52" i="21"/>
  <c r="AZ52" i="21"/>
  <c r="Y52" i="21"/>
  <c r="AU52" i="21"/>
  <c r="AX52" i="21"/>
  <c r="U52" i="21"/>
  <c r="AV52" i="21"/>
  <c r="AB52" i="21"/>
  <c r="BA52" i="21"/>
  <c r="W52" i="21"/>
  <c r="AY52" i="21"/>
  <c r="AC52" i="21"/>
  <c r="X52" i="21"/>
  <c r="AR52" i="21"/>
  <c r="AQ52" i="21"/>
  <c r="AP52" i="21"/>
  <c r="AT52" i="21"/>
  <c r="V52" i="21"/>
  <c r="BB52" i="21"/>
  <c r="S52" i="21"/>
  <c r="AE85" i="21"/>
  <c r="AW85" i="21"/>
  <c r="BD85" i="21"/>
  <c r="BI85" i="21" s="1"/>
  <c r="AA85" i="21"/>
  <c r="V39" i="21"/>
  <c r="W39" i="21"/>
  <c r="AZ39" i="21"/>
  <c r="BB39" i="21"/>
  <c r="BC39" i="21"/>
  <c r="BA39" i="21"/>
  <c r="S39" i="21"/>
  <c r="AY39" i="21"/>
  <c r="X39" i="21"/>
  <c r="AX39" i="21"/>
  <c r="AT39" i="21"/>
  <c r="Z39" i="21"/>
  <c r="AD39" i="21"/>
  <c r="AU39" i="21"/>
  <c r="AC39" i="21"/>
  <c r="AB39" i="21"/>
  <c r="AV39" i="21"/>
  <c r="AS39" i="21"/>
  <c r="AR39" i="21"/>
  <c r="T39" i="21"/>
  <c r="AQ39" i="21"/>
  <c r="AP39" i="21"/>
  <c r="Y39" i="21"/>
  <c r="AF14" i="21"/>
  <c r="AP49" i="21"/>
  <c r="AT49" i="21"/>
  <c r="BC49" i="21"/>
  <c r="BA49" i="21"/>
  <c r="X49" i="21"/>
  <c r="AS49" i="21"/>
  <c r="R14" i="21"/>
  <c r="BG14" i="21" s="1"/>
  <c r="V49" i="21"/>
  <c r="AZ49" i="21"/>
  <c r="AR49" i="21"/>
  <c r="AC49" i="21"/>
  <c r="Z49" i="21"/>
  <c r="W49" i="21"/>
  <c r="AQ49" i="21"/>
  <c r="Y49" i="21"/>
  <c r="AD49" i="21"/>
  <c r="T49" i="21"/>
  <c r="AX49" i="21"/>
  <c r="AY49" i="21"/>
  <c r="U49" i="21"/>
  <c r="AB49" i="21"/>
  <c r="BB49" i="21"/>
  <c r="AU49" i="21"/>
  <c r="S49" i="21"/>
  <c r="W45" i="21"/>
  <c r="AW33" i="21"/>
  <c r="AE82" i="21"/>
  <c r="AA33" i="21"/>
  <c r="V45" i="21"/>
  <c r="AE33" i="21"/>
  <c r="AZ45" i="21"/>
  <c r="BD33" i="21"/>
  <c r="BI33" i="21" s="1"/>
  <c r="S45" i="21"/>
  <c r="AU45" i="21"/>
  <c r="Z45" i="21"/>
  <c r="AA82" i="21"/>
  <c r="BD93" i="21"/>
  <c r="BI93" i="21" s="1"/>
  <c r="AP45" i="21"/>
  <c r="Y45" i="21"/>
  <c r="X45" i="21"/>
  <c r="AX45" i="21"/>
  <c r="AY45" i="21"/>
  <c r="BC45" i="21"/>
  <c r="AQ45" i="21"/>
  <c r="AD45" i="21"/>
  <c r="AC45" i="21"/>
  <c r="AB45" i="21"/>
  <c r="AT45" i="21"/>
  <c r="AV45" i="21"/>
  <c r="T45" i="21"/>
  <c r="U45" i="21"/>
  <c r="AR45" i="21"/>
  <c r="BA45" i="21"/>
  <c r="AS45" i="21"/>
  <c r="AE93" i="21"/>
  <c r="AW93" i="21"/>
  <c r="AA93" i="21"/>
  <c r="AW82" i="21"/>
  <c r="BD82" i="21"/>
  <c r="BI82" i="21" s="1"/>
  <c r="AE30" i="21"/>
  <c r="BD30" i="21"/>
  <c r="BI30" i="21" s="1"/>
  <c r="AA30" i="21"/>
  <c r="AW30" i="21"/>
  <c r="AE36" i="21"/>
  <c r="AA36" i="21"/>
  <c r="AE18" i="21"/>
  <c r="AA21" i="21"/>
  <c r="AE22" i="21"/>
  <c r="AE80" i="21"/>
  <c r="AE51" i="21"/>
  <c r="AW37" i="21"/>
  <c r="BD22" i="21"/>
  <c r="BI22" i="21" s="1"/>
  <c r="AW22" i="21"/>
  <c r="AA41" i="21"/>
  <c r="AO32" i="21"/>
  <c r="BP32" i="21" s="1"/>
  <c r="AA69" i="21"/>
  <c r="AW47" i="21"/>
  <c r="AA47" i="21"/>
  <c r="AE47" i="21"/>
  <c r="AE76" i="21"/>
  <c r="AW62" i="21"/>
  <c r="AE40" i="21"/>
  <c r="AA23" i="21"/>
  <c r="AE56" i="21"/>
  <c r="AE21" i="21"/>
  <c r="AW69" i="21"/>
  <c r="BD76" i="21"/>
  <c r="BI76" i="21" s="1"/>
  <c r="AE43" i="21"/>
  <c r="AA44" i="21"/>
  <c r="AW40" i="21"/>
  <c r="AW41" i="21"/>
  <c r="AE23" i="21"/>
  <c r="AW23" i="21"/>
  <c r="BD51" i="21"/>
  <c r="BI51" i="21" s="1"/>
  <c r="AW51" i="21"/>
  <c r="BD56" i="21"/>
  <c r="BI56" i="21" s="1"/>
  <c r="AW56" i="21"/>
  <c r="AW80" i="21"/>
  <c r="Y57" i="21"/>
  <c r="X57" i="21"/>
  <c r="AZ57" i="21"/>
  <c r="BB57" i="21"/>
  <c r="Z57" i="21"/>
  <c r="W57" i="21"/>
  <c r="U57" i="21"/>
  <c r="BA57" i="21"/>
  <c r="AS57" i="21"/>
  <c r="S57" i="21"/>
  <c r="AU57" i="21"/>
  <c r="AV57" i="21"/>
  <c r="AP57" i="21"/>
  <c r="AT57" i="21"/>
  <c r="BC57" i="21"/>
  <c r="AQ57" i="21"/>
  <c r="AD57" i="21"/>
  <c r="AC57" i="21"/>
  <c r="T57" i="21"/>
  <c r="AY57" i="21"/>
  <c r="AR57" i="21"/>
  <c r="AB57" i="21"/>
  <c r="V57" i="21"/>
  <c r="AX57" i="21"/>
  <c r="BD21" i="21"/>
  <c r="BI21" i="21" s="1"/>
  <c r="BD44" i="21"/>
  <c r="BI44" i="21" s="1"/>
  <c r="AE44" i="21"/>
  <c r="AE69" i="21"/>
  <c r="AE53" i="21"/>
  <c r="AA22" i="21"/>
  <c r="BD36" i="21"/>
  <c r="BI36" i="21" s="1"/>
  <c r="AA62" i="21"/>
  <c r="AE62" i="21"/>
  <c r="AA19" i="21"/>
  <c r="AW19" i="21"/>
  <c r="AA40" i="21"/>
  <c r="X50" i="21"/>
  <c r="BA50" i="21"/>
  <c r="W50" i="21"/>
  <c r="Z50" i="21"/>
  <c r="AQ50" i="21"/>
  <c r="AZ50" i="21"/>
  <c r="BC50" i="21"/>
  <c r="BB50" i="21"/>
  <c r="AP50" i="21"/>
  <c r="S50" i="21"/>
  <c r="T50" i="21"/>
  <c r="V50" i="21"/>
  <c r="AR50" i="21"/>
  <c r="AY50" i="21"/>
  <c r="U50" i="21"/>
  <c r="AD50" i="21"/>
  <c r="AU50" i="21"/>
  <c r="AS50" i="21"/>
  <c r="AT50" i="21"/>
  <c r="AB50" i="21"/>
  <c r="AC50" i="21"/>
  <c r="AX50" i="21"/>
  <c r="AV50" i="21"/>
  <c r="Y50" i="21"/>
  <c r="AW18" i="21"/>
  <c r="BD18" i="21"/>
  <c r="BI18" i="21" s="1"/>
  <c r="AW43" i="21"/>
  <c r="BD42" i="21"/>
  <c r="BI42" i="21" s="1"/>
  <c r="BD41" i="21"/>
  <c r="BI41" i="21" s="1"/>
  <c r="AE41" i="21"/>
  <c r="AA51" i="21"/>
  <c r="AW21" i="21"/>
  <c r="BD69" i="21"/>
  <c r="BI69" i="21" s="1"/>
  <c r="AW53" i="21"/>
  <c r="AW76" i="21"/>
  <c r="AW36" i="21"/>
  <c r="BD19" i="21"/>
  <c r="BI19" i="21" s="1"/>
  <c r="BD40" i="21"/>
  <c r="BI40" i="21" s="1"/>
  <c r="AA43" i="21"/>
  <c r="BD43" i="21"/>
  <c r="BI43" i="21" s="1"/>
  <c r="AE42" i="21"/>
  <c r="AA37" i="21"/>
  <c r="AE37" i="21"/>
  <c r="BD53" i="21"/>
  <c r="BI53" i="21" s="1"/>
  <c r="BD23" i="21"/>
  <c r="BI23" i="21" s="1"/>
  <c r="AA56" i="21"/>
  <c r="AA80" i="21"/>
  <c r="BD80" i="21"/>
  <c r="BI80" i="21" s="1"/>
  <c r="AW44" i="21"/>
  <c r="BD47" i="21"/>
  <c r="BI47" i="21" s="1"/>
  <c r="AA53" i="21"/>
  <c r="AA76" i="21"/>
  <c r="BD62" i="21"/>
  <c r="BI62" i="21" s="1"/>
  <c r="AE19" i="21"/>
  <c r="AA18" i="21"/>
  <c r="AA42" i="21"/>
  <c r="AW42" i="21"/>
  <c r="BD37" i="21"/>
  <c r="BI37" i="21" s="1"/>
  <c r="AO79" i="21" l="1"/>
  <c r="BP79" i="21" s="1"/>
  <c r="AE26" i="21"/>
  <c r="AE60" i="21"/>
  <c r="BD60" i="21"/>
  <c r="BI60" i="21" s="1"/>
  <c r="AW26" i="21"/>
  <c r="AA60" i="21"/>
  <c r="AA58" i="21"/>
  <c r="BD26" i="21"/>
  <c r="BI26" i="21" s="1"/>
  <c r="AA26" i="21"/>
  <c r="AW58" i="21"/>
  <c r="AO35" i="21"/>
  <c r="BP35" i="21" s="1"/>
  <c r="BD58" i="21"/>
  <c r="BI58" i="21" s="1"/>
  <c r="AW60" i="21"/>
  <c r="AE58" i="21"/>
  <c r="AA65" i="21"/>
  <c r="AE65" i="21"/>
  <c r="BD65" i="21"/>
  <c r="BI65" i="21" s="1"/>
  <c r="AW65" i="21"/>
  <c r="AA59" i="21"/>
  <c r="AW59" i="21"/>
  <c r="AE59" i="21"/>
  <c r="BD59" i="21"/>
  <c r="BI59" i="21" s="1"/>
  <c r="AO64" i="21"/>
  <c r="BP64" i="21" s="1"/>
  <c r="AE70" i="21"/>
  <c r="AW54" i="21"/>
  <c r="AA54" i="21"/>
  <c r="AE54" i="21"/>
  <c r="BD54" i="21"/>
  <c r="BI54" i="21" s="1"/>
  <c r="AO38" i="21"/>
  <c r="BP38" i="21" s="1"/>
  <c r="AA70" i="21"/>
  <c r="AE71" i="21"/>
  <c r="AW70" i="21"/>
  <c r="BD70" i="21"/>
  <c r="BI70" i="21" s="1"/>
  <c r="BD71" i="21"/>
  <c r="BI71" i="21" s="1"/>
  <c r="BH14" i="21"/>
  <c r="AA71" i="21"/>
  <c r="AW71" i="21"/>
  <c r="AE20" i="21"/>
  <c r="AE55" i="21"/>
  <c r="AW20" i="21"/>
  <c r="AW81" i="21"/>
  <c r="BD20" i="21"/>
  <c r="BI20" i="21" s="1"/>
  <c r="AA20" i="21"/>
  <c r="AW48" i="21"/>
  <c r="BD81" i="21"/>
  <c r="BI81" i="21" s="1"/>
  <c r="AE48" i="21"/>
  <c r="AE81" i="21"/>
  <c r="AA81" i="21"/>
  <c r="BD48" i="21"/>
  <c r="BI48" i="21" s="1"/>
  <c r="AA48" i="21"/>
  <c r="AA55" i="21"/>
  <c r="BD55" i="21"/>
  <c r="BI55" i="21" s="1"/>
  <c r="AW55" i="21"/>
  <c r="AE61" i="21"/>
  <c r="AW61" i="21"/>
  <c r="BD61" i="21"/>
  <c r="BI61" i="21" s="1"/>
  <c r="AA61" i="21"/>
  <c r="AZ14" i="21"/>
  <c r="AE52" i="21"/>
  <c r="BD52" i="21"/>
  <c r="BI52" i="21" s="1"/>
  <c r="AA52" i="21"/>
  <c r="AW52" i="21"/>
  <c r="AO85" i="21"/>
  <c r="BP85" i="21" s="1"/>
  <c r="AW39" i="21"/>
  <c r="BD39" i="21"/>
  <c r="BI39" i="21" s="1"/>
  <c r="AE39" i="21"/>
  <c r="AA39" i="21"/>
  <c r="AN14" i="21"/>
  <c r="AO33" i="21"/>
  <c r="BP33" i="21" s="1"/>
  <c r="U14" i="21"/>
  <c r="Z14" i="21"/>
  <c r="BA14" i="21"/>
  <c r="V14" i="21"/>
  <c r="AP14" i="21"/>
  <c r="BB14" i="21"/>
  <c r="T14" i="21"/>
  <c r="AB14" i="21"/>
  <c r="AC14" i="21"/>
  <c r="BC14" i="21"/>
  <c r="AY14" i="21"/>
  <c r="AX14" i="21"/>
  <c r="AV14" i="21"/>
  <c r="AS14" i="21"/>
  <c r="AR14" i="21"/>
  <c r="AQ14" i="21"/>
  <c r="X14" i="21"/>
  <c r="W14" i="21"/>
  <c r="Y14" i="21"/>
  <c r="AD14" i="21"/>
  <c r="S14" i="21"/>
  <c r="AU14" i="21"/>
  <c r="AT14" i="21"/>
  <c r="AA49" i="21"/>
  <c r="AW49" i="21"/>
  <c r="BD49" i="21"/>
  <c r="BI49" i="21" s="1"/>
  <c r="AE49" i="21"/>
  <c r="AO82" i="21"/>
  <c r="BP82" i="21" s="1"/>
  <c r="AA45" i="21"/>
  <c r="AO18" i="21"/>
  <c r="BP18" i="21" s="1"/>
  <c r="AO76" i="21"/>
  <c r="BP76" i="21" s="1"/>
  <c r="AO93" i="21"/>
  <c r="BP93" i="21" s="1"/>
  <c r="AW45" i="21"/>
  <c r="AE45" i="21"/>
  <c r="BD45" i="21"/>
  <c r="BI45" i="21" s="1"/>
  <c r="AO30" i="21"/>
  <c r="BP30" i="21" s="1"/>
  <c r="AO40" i="21"/>
  <c r="BP40" i="21" s="1"/>
  <c r="AO22" i="21"/>
  <c r="BP22" i="21" s="1"/>
  <c r="AO43" i="21"/>
  <c r="BP43" i="21" s="1"/>
  <c r="AO36" i="21"/>
  <c r="BP36" i="21" s="1"/>
  <c r="AO80" i="21"/>
  <c r="BP80" i="21" s="1"/>
  <c r="AO19" i="21"/>
  <c r="BP19" i="21" s="1"/>
  <c r="AO53" i="21"/>
  <c r="BP53" i="21" s="1"/>
  <c r="AO23" i="21"/>
  <c r="BP23" i="21" s="1"/>
  <c r="AO21" i="21"/>
  <c r="BP21" i="21" s="1"/>
  <c r="AO51" i="21"/>
  <c r="BP51" i="21" s="1"/>
  <c r="AO44" i="21"/>
  <c r="BP44" i="21" s="1"/>
  <c r="AO41" i="21"/>
  <c r="BP41" i="21" s="1"/>
  <c r="AO47" i="21"/>
  <c r="BP47" i="21" s="1"/>
  <c r="AO37" i="21"/>
  <c r="BP37" i="21" s="1"/>
  <c r="AO42" i="21"/>
  <c r="BP42" i="21" s="1"/>
  <c r="AO62" i="21"/>
  <c r="BP62" i="21" s="1"/>
  <c r="BD50" i="21"/>
  <c r="BI50" i="21" s="1"/>
  <c r="AA50" i="21"/>
  <c r="AO69" i="21"/>
  <c r="BP69" i="21" s="1"/>
  <c r="AO56" i="21"/>
  <c r="BP56" i="21" s="1"/>
  <c r="AE50" i="21"/>
  <c r="AW50" i="21"/>
  <c r="AE57" i="21"/>
  <c r="AA57" i="21"/>
  <c r="BD57" i="21"/>
  <c r="BI57" i="21" s="1"/>
  <c r="AW57" i="21"/>
  <c r="AO26" i="21" l="1"/>
  <c r="BP26" i="21" s="1"/>
  <c r="AO58" i="21"/>
  <c r="BP58" i="21" s="1"/>
  <c r="AO60" i="21"/>
  <c r="BP60" i="21" s="1"/>
  <c r="AO65" i="21"/>
  <c r="BP65" i="21" s="1"/>
  <c r="AO59" i="21"/>
  <c r="BP59" i="21" s="1"/>
  <c r="AO70" i="21"/>
  <c r="BP70" i="21" s="1"/>
  <c r="AO54" i="21"/>
  <c r="BP54" i="21" s="1"/>
  <c r="AO71" i="21"/>
  <c r="BP71" i="21" s="1"/>
  <c r="AO55" i="21"/>
  <c r="BP55" i="21" s="1"/>
  <c r="AO20" i="21"/>
  <c r="BP20" i="21" s="1"/>
  <c r="AO61" i="21"/>
  <c r="BP61" i="21" s="1"/>
  <c r="AO81" i="21"/>
  <c r="BP81" i="21" s="1"/>
  <c r="AO48" i="21"/>
  <c r="BP48" i="21" s="1"/>
  <c r="AO52" i="21"/>
  <c r="BP52" i="21" s="1"/>
  <c r="AO39" i="21"/>
  <c r="BP39" i="21" s="1"/>
  <c r="BD14" i="21"/>
  <c r="AA14" i="21"/>
  <c r="AW14" i="21"/>
  <c r="AE14" i="21"/>
  <c r="AO49" i="21"/>
  <c r="AO45" i="21"/>
  <c r="BP45" i="21" s="1"/>
  <c r="AO50" i="21"/>
  <c r="AO57" i="21"/>
  <c r="BP57" i="21" s="1"/>
  <c r="BI14" i="21" l="1"/>
  <c r="AO14" i="21"/>
  <c r="BP14" i="21" l="1"/>
  <c r="BE95" i="21" l="1"/>
  <c r="BF95" i="21"/>
  <c r="G15" i="343" l="1"/>
  <c r="I95" i="21"/>
  <c r="G19" i="343"/>
  <c r="G95" i="21" l="1"/>
  <c r="AH95" i="21"/>
  <c r="H95" i="21"/>
  <c r="G93" i="19"/>
  <c r="I19" i="343" a="1"/>
  <c r="I19" i="343" s="1"/>
  <c r="I20" i="343" s="1"/>
  <c r="G20" i="343"/>
  <c r="H19" i="343"/>
  <c r="H20" i="343" s="1"/>
  <c r="I15" i="343" a="1"/>
  <c r="I15" i="343" s="1"/>
  <c r="G16" i="343"/>
  <c r="H15" i="343"/>
  <c r="M95" i="21" l="1"/>
  <c r="AM95" i="21"/>
  <c r="AK95" i="21"/>
  <c r="AG95" i="21"/>
  <c r="AI95" i="21"/>
  <c r="AL95" i="21"/>
  <c r="J95" i="21"/>
  <c r="AJ95" i="21"/>
  <c r="H16" i="343"/>
  <c r="H21" i="343" s="1"/>
  <c r="I16" i="343"/>
  <c r="I21" i="343" s="1"/>
  <c r="I30" i="343" s="1"/>
  <c r="R95" i="21" l="1"/>
  <c r="U95" i="21"/>
  <c r="AN95" i="21"/>
  <c r="X95" i="21"/>
  <c r="AF95" i="21"/>
  <c r="BG95" i="21"/>
  <c r="H30" i="343"/>
  <c r="E97" i="343" s="1"/>
  <c r="E98" i="343" s="1"/>
  <c r="AB95" i="21" l="1"/>
  <c r="BA95" i="21"/>
  <c r="T95" i="21"/>
  <c r="V95" i="21"/>
  <c r="AV95" i="21"/>
  <c r="AT95" i="21"/>
  <c r="AX95" i="21"/>
  <c r="AQ95" i="21"/>
  <c r="AU95" i="21"/>
  <c r="AP95" i="21"/>
  <c r="AZ95" i="21"/>
  <c r="BC95" i="21"/>
  <c r="Y95" i="21"/>
  <c r="AD95" i="21"/>
  <c r="BB95" i="21"/>
  <c r="Z95" i="21"/>
  <c r="S95" i="21"/>
  <c r="W95" i="21"/>
  <c r="AR95" i="21"/>
  <c r="AY95" i="21"/>
  <c r="AS95" i="21"/>
  <c r="AC95" i="21"/>
  <c r="BH95" i="21"/>
  <c r="E103" i="343"/>
  <c r="E104" i="343" s="1"/>
  <c r="E140" i="343"/>
  <c r="AE95" i="21" l="1"/>
  <c r="AW95" i="21"/>
  <c r="AA95" i="21"/>
  <c r="BD95" i="21"/>
  <c r="AO95" i="21"/>
  <c r="BI95" i="21"/>
  <c r="E134" i="343"/>
  <c r="BO49" i="21" l="1"/>
  <c r="BP49" i="21" l="1"/>
  <c r="E114" i="343" l="1"/>
  <c r="E135" i="343" l="1"/>
  <c r="E136" i="343" s="1"/>
  <c r="BO50" i="21"/>
  <c r="BL95" i="21"/>
  <c r="BP50" i="21" l="1"/>
  <c r="BO95" i="21"/>
  <c r="BP95" i="21" l="1"/>
  <c r="C110" i="6" l="1"/>
  <c r="C119" i="687" l="1"/>
  <c r="E119" i="687" s="1"/>
  <c r="C119" i="697"/>
  <c r="E119" i="697" s="1"/>
  <c r="C110" i="698"/>
  <c r="E110" i="698" s="1"/>
  <c r="C110" i="594"/>
  <c r="E110" i="594" s="1"/>
  <c r="C119" i="531"/>
  <c r="E119" i="531" s="1"/>
  <c r="C110" i="530"/>
  <c r="E110" i="530" s="1"/>
  <c r="C119" i="539"/>
  <c r="E119" i="539" s="1"/>
  <c r="C119" i="545"/>
  <c r="E119" i="545" s="1"/>
  <c r="C119" i="607"/>
  <c r="E119" i="607" s="1"/>
  <c r="C119" i="536"/>
  <c r="E119" i="536" s="1"/>
  <c r="C119" i="525"/>
  <c r="E119" i="525" s="1"/>
  <c r="C110" i="596"/>
  <c r="E110" i="596" s="1"/>
  <c r="C110" i="540"/>
  <c r="E110" i="540" s="1"/>
  <c r="C110" i="602"/>
  <c r="E110" i="602" s="1"/>
  <c r="C110" i="535"/>
  <c r="E110" i="535" s="1"/>
  <c r="C119" i="557"/>
  <c r="E119" i="557" s="1"/>
  <c r="C119" i="563"/>
  <c r="E119" i="563" s="1"/>
  <c r="C110" i="454"/>
  <c r="E110" i="454" s="1"/>
  <c r="C110" i="550"/>
  <c r="E110" i="550" s="1"/>
  <c r="C119" i="523"/>
  <c r="E119" i="523" s="1"/>
  <c r="C110" i="562"/>
  <c r="E110" i="562" s="1"/>
  <c r="C110" i="532"/>
  <c r="E110" i="532" s="1"/>
  <c r="C119" i="599"/>
  <c r="E119" i="599" s="1"/>
  <c r="C110" i="544"/>
  <c r="E110" i="544" s="1"/>
  <c r="C110" i="582"/>
  <c r="E110" i="582" s="1"/>
  <c r="BQ5" i="21"/>
  <c r="C110" i="554"/>
  <c r="E110" i="554" s="1"/>
  <c r="C110" i="526"/>
  <c r="E110" i="526" s="1"/>
  <c r="C119" i="651"/>
  <c r="E119" i="651" s="1"/>
  <c r="C119" i="541"/>
  <c r="E119" i="541" s="1"/>
  <c r="C110" i="534"/>
  <c r="E110" i="534" s="1"/>
  <c r="C110" i="546"/>
  <c r="E110" i="546" s="1"/>
  <c r="C110" i="634"/>
  <c r="E110" i="634" s="1"/>
  <c r="C110" i="656"/>
  <c r="E110" i="656" s="1"/>
  <c r="C110" i="654"/>
  <c r="E110" i="654" s="1"/>
  <c r="C119" i="343"/>
  <c r="E119" i="343" s="1"/>
  <c r="C119" i="533"/>
  <c r="E119" i="533" s="1"/>
  <c r="C119" i="567"/>
  <c r="E119" i="567" s="1"/>
  <c r="C110" i="524"/>
  <c r="E110" i="524" s="1"/>
  <c r="C110" i="548"/>
  <c r="E110" i="548" s="1"/>
  <c r="C119" i="583"/>
  <c r="E119" i="583" s="1"/>
  <c r="C119" i="553"/>
  <c r="E119" i="553" s="1"/>
  <c r="C110" i="528"/>
  <c r="E110" i="528" s="1"/>
  <c r="C110" i="542"/>
  <c r="E110" i="542" s="1"/>
  <c r="C119" i="547"/>
  <c r="E119" i="547" s="1"/>
  <c r="C119" i="617"/>
  <c r="E119" i="617" s="1"/>
  <c r="C119" i="585"/>
  <c r="E119" i="585" s="1"/>
  <c r="C110" i="570"/>
  <c r="E110" i="570" s="1"/>
  <c r="C119" i="527"/>
  <c r="E119" i="527" s="1"/>
  <c r="C119" i="631"/>
  <c r="E119" i="631" s="1"/>
  <c r="C110" i="694"/>
  <c r="E110" i="694" s="1"/>
  <c r="C119" i="633"/>
  <c r="E119" i="633" s="1"/>
  <c r="C110" i="666"/>
  <c r="E110" i="666" s="1"/>
  <c r="C110" i="680"/>
  <c r="E110" i="680" s="1"/>
  <c r="C119" i="549"/>
  <c r="E119" i="549" s="1"/>
  <c r="C110" i="600"/>
  <c r="E110" i="600" s="1"/>
  <c r="C119" i="577"/>
  <c r="E119" i="577" s="1"/>
  <c r="C119" i="555"/>
  <c r="E119" i="555" s="1"/>
  <c r="C110" i="628"/>
  <c r="E110" i="628" s="1"/>
  <c r="C110" i="606"/>
  <c r="E110" i="606" s="1"/>
  <c r="C119" i="649"/>
  <c r="E119" i="649" s="1"/>
  <c r="C110" i="676"/>
  <c r="E110" i="676" s="1"/>
  <c r="C110" i="696"/>
  <c r="E110" i="696" s="1"/>
  <c r="C110" i="556"/>
  <c r="E110" i="556" s="1"/>
  <c r="C119" i="625"/>
  <c r="E119" i="625" s="1"/>
  <c r="C110" i="590"/>
  <c r="E110" i="590" s="1"/>
  <c r="C110" i="568"/>
  <c r="E110" i="568" s="1"/>
  <c r="C110" i="616"/>
  <c r="E110" i="616" s="1"/>
  <c r="C119" i="611"/>
  <c r="E119" i="611" s="1"/>
  <c r="C119" i="645"/>
  <c r="E119" i="645" s="1"/>
  <c r="C110" i="670"/>
  <c r="E110" i="670" s="1"/>
  <c r="C110" i="684"/>
  <c r="E110" i="684" s="1"/>
  <c r="C119" i="665"/>
  <c r="E119" i="665" s="1"/>
  <c r="BQ12" i="21"/>
  <c r="BQ66" i="21"/>
  <c r="C119" i="685"/>
  <c r="E119" i="685" s="1"/>
  <c r="C119" i="571"/>
  <c r="E119" i="571" s="1"/>
  <c r="C110" i="588"/>
  <c r="E110" i="588" s="1"/>
  <c r="C119" i="601"/>
  <c r="E119" i="601" s="1"/>
  <c r="C110" i="630"/>
  <c r="E110" i="630" s="1"/>
  <c r="C110" i="560"/>
  <c r="E110" i="560" s="1"/>
  <c r="C110" i="572"/>
  <c r="E110" i="572" s="1"/>
  <c r="C119" i="581"/>
  <c r="E119" i="581" s="1"/>
  <c r="C110" i="592"/>
  <c r="E110" i="592" s="1"/>
  <c r="C119" i="615"/>
  <c r="E119" i="615" s="1"/>
  <c r="C119" i="529"/>
  <c r="E119" i="529" s="1"/>
  <c r="C110" i="564"/>
  <c r="E110" i="564" s="1"/>
  <c r="C110" i="574"/>
  <c r="E110" i="574" s="1"/>
  <c r="C110" i="584"/>
  <c r="E110" i="584" s="1"/>
  <c r="C110" i="636"/>
  <c r="E110" i="636" s="1"/>
  <c r="C119" i="637"/>
  <c r="E119" i="637" s="1"/>
  <c r="C110" i="618"/>
  <c r="E110" i="618" s="1"/>
  <c r="C119" i="653"/>
  <c r="E119" i="653" s="1"/>
  <c r="C119" i="603"/>
  <c r="E119" i="603" s="1"/>
  <c r="C110" i="608"/>
  <c r="E110" i="608" s="1"/>
  <c r="C110" i="612"/>
  <c r="E110" i="612" s="1"/>
  <c r="C110" i="620"/>
  <c r="E110" i="620" s="1"/>
  <c r="C119" i="635"/>
  <c r="E119" i="635" s="1"/>
  <c r="C110" i="672"/>
  <c r="E110" i="672" s="1"/>
  <c r="C110" i="646"/>
  <c r="E110" i="646" s="1"/>
  <c r="C119" i="659"/>
  <c r="E119" i="659" s="1"/>
  <c r="C119" i="673"/>
  <c r="E119" i="673" s="1"/>
  <c r="C110" i="682"/>
  <c r="E110" i="682" s="1"/>
  <c r="C119" i="639"/>
  <c r="E119" i="639" s="1"/>
  <c r="C110" i="658"/>
  <c r="E110" i="658" s="1"/>
  <c r="C110" i="690"/>
  <c r="E110" i="690" s="1"/>
  <c r="C119" i="677"/>
  <c r="E119" i="677" s="1"/>
  <c r="C110" i="688"/>
  <c r="E110" i="688" s="1"/>
  <c r="C110" i="668"/>
  <c r="E110" i="668" s="1"/>
  <c r="C110" i="686"/>
  <c r="E110" i="686" s="1"/>
  <c r="C110" i="558"/>
  <c r="E110" i="558" s="1"/>
  <c r="C119" i="573"/>
  <c r="E119" i="573" s="1"/>
  <c r="C119" i="593"/>
  <c r="E119" i="593" s="1"/>
  <c r="C119" i="619"/>
  <c r="E119" i="619" s="1"/>
  <c r="C110" i="537"/>
  <c r="E110" i="537" s="1"/>
  <c r="C119" i="561"/>
  <c r="E119" i="561" s="1"/>
  <c r="C119" i="575"/>
  <c r="E119" i="575" s="1"/>
  <c r="C119" i="587"/>
  <c r="E119" i="587" s="1"/>
  <c r="C119" i="595"/>
  <c r="E119" i="595" s="1"/>
  <c r="C110" i="624"/>
  <c r="E110" i="624" s="1"/>
  <c r="C119" i="551"/>
  <c r="E119" i="551" s="1"/>
  <c r="C119" i="565"/>
  <c r="E119" i="565" s="1"/>
  <c r="C119" i="579"/>
  <c r="E119" i="579" s="1"/>
  <c r="C110" i="586"/>
  <c r="E110" i="586" s="1"/>
  <c r="C119" i="621"/>
  <c r="E119" i="621" s="1"/>
  <c r="C110" i="638"/>
  <c r="E110" i="638" s="1"/>
  <c r="C110" i="622"/>
  <c r="E110" i="622" s="1"/>
  <c r="C119" i="655"/>
  <c r="E119" i="655" s="1"/>
  <c r="C110" i="604"/>
  <c r="E110" i="604" s="1"/>
  <c r="C119" i="609"/>
  <c r="E119" i="609" s="1"/>
  <c r="C119" i="613"/>
  <c r="E119" i="613" s="1"/>
  <c r="C119" i="629"/>
  <c r="E119" i="629" s="1"/>
  <c r="C110" i="640"/>
  <c r="E110" i="640" s="1"/>
  <c r="C110" i="642"/>
  <c r="E110" i="642" s="1"/>
  <c r="C110" i="648"/>
  <c r="E110" i="648" s="1"/>
  <c r="C119" i="663"/>
  <c r="E119" i="663" s="1"/>
  <c r="C110" i="674"/>
  <c r="E110" i="674" s="1"/>
  <c r="C119" i="647"/>
  <c r="E119" i="647" s="1"/>
  <c r="C119" i="641"/>
  <c r="E119" i="641" s="1"/>
  <c r="C110" i="662"/>
  <c r="E110" i="662" s="1"/>
  <c r="C119" i="691"/>
  <c r="E119" i="691" s="1"/>
  <c r="C110" i="678"/>
  <c r="E110" i="678" s="1"/>
  <c r="C119" i="693"/>
  <c r="E119" i="693" s="1"/>
  <c r="C119" i="671"/>
  <c r="E119" i="671" s="1"/>
  <c r="C119" i="689"/>
  <c r="E119" i="689" s="1"/>
  <c r="C119" i="559"/>
  <c r="E119" i="559" s="1"/>
  <c r="C110" i="578"/>
  <c r="E110" i="578" s="1"/>
  <c r="C110" i="598"/>
  <c r="E110" i="598" s="1"/>
  <c r="C119" i="623"/>
  <c r="E119" i="623" s="1"/>
  <c r="C119" i="543"/>
  <c r="E119" i="543" s="1"/>
  <c r="C119" i="569"/>
  <c r="E119" i="569" s="1"/>
  <c r="C110" i="576"/>
  <c r="E110" i="576" s="1"/>
  <c r="C119" i="589"/>
  <c r="E119" i="589" s="1"/>
  <c r="C119" i="597"/>
  <c r="E119" i="597" s="1"/>
  <c r="C119" i="681"/>
  <c r="E119" i="681" s="1"/>
  <c r="C110" i="552"/>
  <c r="E110" i="552" s="1"/>
  <c r="C110" i="566"/>
  <c r="E110" i="566" s="1"/>
  <c r="C110" i="580"/>
  <c r="E110" i="580" s="1"/>
  <c r="C119" i="591"/>
  <c r="E119" i="591" s="1"/>
  <c r="C110" i="626"/>
  <c r="E110" i="626" s="1"/>
  <c r="C119" i="657"/>
  <c r="E119" i="657" s="1"/>
  <c r="C119" i="627"/>
  <c r="E119" i="627" s="1"/>
  <c r="C119" i="667"/>
  <c r="E119" i="667" s="1"/>
  <c r="C119" i="605"/>
  <c r="E119" i="605" s="1"/>
  <c r="C110" i="610"/>
  <c r="E110" i="610" s="1"/>
  <c r="C110" i="614"/>
  <c r="E110" i="614" s="1"/>
  <c r="C110" i="632"/>
  <c r="E110" i="632" s="1"/>
  <c r="C119" i="643"/>
  <c r="E119" i="643" s="1"/>
  <c r="C110" i="644"/>
  <c r="E110" i="644" s="1"/>
  <c r="C110" i="652"/>
  <c r="E110" i="652" s="1"/>
  <c r="C110" i="664"/>
  <c r="E110" i="664" s="1"/>
  <c r="C119" i="675"/>
  <c r="E119" i="675" s="1"/>
  <c r="C119" i="661"/>
  <c r="E119" i="661" s="1"/>
  <c r="C110" i="650"/>
  <c r="E110" i="650" s="1"/>
  <c r="C119" i="669"/>
  <c r="E119" i="669" s="1"/>
  <c r="C119" i="695"/>
  <c r="E119" i="695" s="1"/>
  <c r="C119" i="679"/>
  <c r="E119" i="679" s="1"/>
  <c r="C110" i="660"/>
  <c r="E110" i="660" s="1"/>
  <c r="C119" i="683"/>
  <c r="E119" i="683" s="1"/>
  <c r="C110" i="692"/>
  <c r="E110" i="692" s="1"/>
  <c r="BQ50" i="21"/>
  <c r="BQ54" i="21"/>
  <c r="BQ69" i="21"/>
  <c r="BQ65" i="21"/>
  <c r="BQ39" i="21"/>
  <c r="BQ31" i="21"/>
  <c r="BQ91" i="21"/>
  <c r="BQ19" i="21"/>
  <c r="BQ80" i="21"/>
  <c r="BQ26" i="21"/>
  <c r="BQ82" i="21"/>
  <c r="BQ61" i="21"/>
  <c r="BQ64" i="21"/>
  <c r="BQ29" i="21"/>
  <c r="BQ25" i="21"/>
  <c r="BQ8" i="21"/>
  <c r="BQ57" i="21"/>
  <c r="BQ60" i="21"/>
  <c r="BQ42" i="21"/>
  <c r="BQ45" i="21"/>
  <c r="BQ20" i="21"/>
  <c r="BQ79" i="21"/>
  <c r="BQ94" i="21"/>
  <c r="BQ86" i="21"/>
  <c r="BQ13" i="21"/>
  <c r="BQ37" i="21"/>
  <c r="BQ36" i="21"/>
  <c r="BQ52" i="21"/>
  <c r="BQ18" i="21"/>
  <c r="BQ81" i="21"/>
  <c r="BQ51" i="21"/>
  <c r="BQ32" i="21"/>
  <c r="BQ90" i="21"/>
  <c r="BQ89" i="21"/>
  <c r="BQ84" i="21"/>
  <c r="BQ72" i="21"/>
  <c r="BQ74" i="21"/>
  <c r="BQ7" i="21"/>
  <c r="BQ75" i="21"/>
  <c r="BQ27" i="21"/>
  <c r="BQ83" i="21"/>
  <c r="BQ14" i="21"/>
  <c r="BQ22" i="21"/>
  <c r="BQ62" i="21"/>
  <c r="BQ40" i="21"/>
  <c r="BQ44" i="21"/>
  <c r="BQ41" i="21"/>
  <c r="BQ23" i="21"/>
  <c r="BQ33" i="21"/>
  <c r="BQ55" i="21"/>
  <c r="BQ48" i="21"/>
  <c r="BQ58" i="21"/>
  <c r="BQ76" i="21"/>
  <c r="BQ30" i="21"/>
  <c r="BQ67" i="21"/>
  <c r="BQ16" i="21"/>
  <c r="BQ24" i="21"/>
  <c r="BQ87" i="21"/>
  <c r="BQ9" i="21"/>
  <c r="BQ6" i="21"/>
  <c r="BQ68" i="21"/>
  <c r="BQ46" i="21"/>
  <c r="BQ63" i="21"/>
  <c r="BQ21" i="21"/>
  <c r="BQ70" i="21"/>
  <c r="BQ53" i="21"/>
  <c r="BQ47" i="21"/>
  <c r="BQ56" i="21"/>
  <c r="BQ43" i="21"/>
  <c r="BQ93" i="21"/>
  <c r="BQ49" i="21"/>
  <c r="BQ71" i="21"/>
  <c r="BQ38" i="21"/>
  <c r="BQ59" i="21"/>
  <c r="BQ35" i="21"/>
  <c r="BQ88" i="21"/>
  <c r="BQ78" i="21"/>
  <c r="BQ28" i="21"/>
  <c r="BQ15" i="21"/>
  <c r="BQ92" i="21"/>
  <c r="BQ11" i="21"/>
  <c r="BQ34" i="21"/>
  <c r="BQ73" i="21"/>
  <c r="BQ10" i="21"/>
  <c r="BQ17" i="21"/>
  <c r="BQ77" i="21" l="1"/>
  <c r="BQ85" i="21"/>
  <c r="K44" i="19"/>
  <c r="BQ95" i="21" l="1"/>
  <c r="C111" i="6" s="1"/>
  <c r="K93" i="19"/>
  <c r="C120" i="343" l="1"/>
  <c r="E120" i="343" s="1"/>
  <c r="E125" i="343" s="1"/>
  <c r="E126" i="343" s="1"/>
  <c r="E137" i="343" s="1"/>
  <c r="E138" i="343" s="1"/>
  <c r="E139" i="343" s="1"/>
  <c r="C120" i="697"/>
  <c r="E120" i="697" s="1"/>
  <c r="E125" i="697" s="1"/>
  <c r="E126" i="697" s="1"/>
  <c r="E137" i="697" s="1"/>
  <c r="E138" i="697" s="1"/>
  <c r="C111" i="698"/>
  <c r="E111" i="698" s="1"/>
  <c r="E116" i="698" s="1"/>
  <c r="E117" i="698" s="1"/>
  <c r="E128" i="698" s="1"/>
  <c r="E129" i="698" s="1"/>
  <c r="E130" i="698" s="1"/>
  <c r="C120" i="675"/>
  <c r="E120" i="675" s="1"/>
  <c r="E125" i="675" s="1"/>
  <c r="E126" i="675" s="1"/>
  <c r="E137" i="675" s="1"/>
  <c r="E138" i="675" s="1"/>
  <c r="E139" i="675" s="1"/>
  <c r="C111" i="564"/>
  <c r="E111" i="564" s="1"/>
  <c r="E116" i="564" s="1"/>
  <c r="E117" i="564" s="1"/>
  <c r="E128" i="564" s="1"/>
  <c r="E129" i="564" s="1"/>
  <c r="E130" i="564" s="1"/>
  <c r="C120" i="685"/>
  <c r="E120" i="685" s="1"/>
  <c r="E125" i="685" s="1"/>
  <c r="E126" i="685" s="1"/>
  <c r="E137" i="685" s="1"/>
  <c r="E138" i="685" s="1"/>
  <c r="C120" i="531"/>
  <c r="E120" i="531" s="1"/>
  <c r="E125" i="531" s="1"/>
  <c r="E126" i="531" s="1"/>
  <c r="E137" i="531" s="1"/>
  <c r="E138" i="531" s="1"/>
  <c r="C120" i="581"/>
  <c r="E120" i="581" s="1"/>
  <c r="E125" i="581" s="1"/>
  <c r="E126" i="581" s="1"/>
  <c r="E137" i="581" s="1"/>
  <c r="E138" i="581" s="1"/>
  <c r="C111" i="566"/>
  <c r="E111" i="566" s="1"/>
  <c r="E116" i="566" s="1"/>
  <c r="E117" i="566" s="1"/>
  <c r="E128" i="566" s="1"/>
  <c r="E129" i="566" s="1"/>
  <c r="E130" i="566" s="1"/>
  <c r="C120" i="647"/>
  <c r="E120" i="647" s="1"/>
  <c r="E125" i="647" s="1"/>
  <c r="E126" i="647" s="1"/>
  <c r="E137" i="647" s="1"/>
  <c r="E138" i="647" s="1"/>
  <c r="C111" i="654"/>
  <c r="E111" i="654" s="1"/>
  <c r="E116" i="654" s="1"/>
  <c r="E117" i="654" s="1"/>
  <c r="E128" i="654" s="1"/>
  <c r="E129" i="654" s="1"/>
  <c r="E130" i="654" s="1"/>
  <c r="C111" i="678"/>
  <c r="E111" i="678" s="1"/>
  <c r="E116" i="678" s="1"/>
  <c r="E117" i="678" s="1"/>
  <c r="E128" i="678" s="1"/>
  <c r="E129" i="678" s="1"/>
  <c r="E130" i="678" s="1"/>
  <c r="C120" i="611"/>
  <c r="E120" i="611" s="1"/>
  <c r="E125" i="611" s="1"/>
  <c r="E126" i="611" s="1"/>
  <c r="E137" i="611" s="1"/>
  <c r="E138" i="611" s="1"/>
  <c r="C111" i="674"/>
  <c r="E111" i="674" s="1"/>
  <c r="E116" i="674" s="1"/>
  <c r="E117" i="674" s="1"/>
  <c r="E128" i="674" s="1"/>
  <c r="E129" i="674" s="1"/>
  <c r="C111" i="626"/>
  <c r="E111" i="626" s="1"/>
  <c r="E116" i="626" s="1"/>
  <c r="E117" i="626" s="1"/>
  <c r="E128" i="626" s="1"/>
  <c r="E129" i="626" s="1"/>
  <c r="E130" i="626" s="1"/>
  <c r="C111" i="696"/>
  <c r="E111" i="696" s="1"/>
  <c r="E116" i="696" s="1"/>
  <c r="E117" i="696" s="1"/>
  <c r="E128" i="696" s="1"/>
  <c r="E129" i="696" s="1"/>
  <c r="E130" i="696" s="1"/>
  <c r="C120" i="655"/>
  <c r="E120" i="655" s="1"/>
  <c r="E125" i="655" s="1"/>
  <c r="E126" i="655" s="1"/>
  <c r="E137" i="655" s="1"/>
  <c r="E138" i="655" s="1"/>
  <c r="C111" i="676"/>
  <c r="E111" i="676" s="1"/>
  <c r="E116" i="676" s="1"/>
  <c r="E117" i="676" s="1"/>
  <c r="E128" i="676" s="1"/>
  <c r="E129" i="676" s="1"/>
  <c r="E130" i="676" s="1"/>
  <c r="C120" i="567"/>
  <c r="E120" i="567" s="1"/>
  <c r="E125" i="567" s="1"/>
  <c r="E126" i="567" s="1"/>
  <c r="E137" i="567" s="1"/>
  <c r="E138" i="567" s="1"/>
  <c r="E139" i="567" s="1"/>
  <c r="C120" i="587"/>
  <c r="E120" i="587" s="1"/>
  <c r="E125" i="587" s="1"/>
  <c r="E126" i="587" s="1"/>
  <c r="E137" i="587" s="1"/>
  <c r="E138" i="587" s="1"/>
  <c r="C111" i="670"/>
  <c r="E111" i="670" s="1"/>
  <c r="E116" i="670" s="1"/>
  <c r="E117" i="670" s="1"/>
  <c r="E128" i="670" s="1"/>
  <c r="E129" i="670" s="1"/>
  <c r="E130" i="670" s="1"/>
  <c r="C120" i="695"/>
  <c r="E120" i="695" s="1"/>
  <c r="E125" i="695" s="1"/>
  <c r="E126" i="695" s="1"/>
  <c r="E137" i="695" s="1"/>
  <c r="E138" i="695" s="1"/>
  <c r="E139" i="695" s="1"/>
  <c r="C120" i="677"/>
  <c r="E120" i="677" s="1"/>
  <c r="E125" i="677" s="1"/>
  <c r="E126" i="677" s="1"/>
  <c r="E137" i="677" s="1"/>
  <c r="E138" i="677" s="1"/>
  <c r="E139" i="677" s="1"/>
  <c r="C111" i="592"/>
  <c r="E111" i="592" s="1"/>
  <c r="E116" i="592" s="1"/>
  <c r="E117" i="592" s="1"/>
  <c r="E128" i="592" s="1"/>
  <c r="E129" i="592" s="1"/>
  <c r="E130" i="592" s="1"/>
  <c r="C120" i="543"/>
  <c r="E120" i="543" s="1"/>
  <c r="E125" i="543" s="1"/>
  <c r="E126" i="543" s="1"/>
  <c r="E137" i="543" s="1"/>
  <c r="E138" i="543" s="1"/>
  <c r="C111" i="658"/>
  <c r="E111" i="658" s="1"/>
  <c r="E116" i="658" s="1"/>
  <c r="E117" i="658" s="1"/>
  <c r="E128" i="658" s="1"/>
  <c r="E129" i="658" s="1"/>
  <c r="E130" i="658" s="1"/>
  <c r="C111" i="652"/>
  <c r="E111" i="652" s="1"/>
  <c r="E116" i="652" s="1"/>
  <c r="E117" i="652" s="1"/>
  <c r="E128" i="652" s="1"/>
  <c r="E129" i="652" s="1"/>
  <c r="E130" i="652" s="1"/>
  <c r="C120" i="525"/>
  <c r="E120" i="525" s="1"/>
  <c r="E125" i="525" s="1"/>
  <c r="E126" i="525" s="1"/>
  <c r="E137" i="525" s="1"/>
  <c r="E138" i="525" s="1"/>
  <c r="E139" i="525" s="1"/>
  <c r="C111" i="646"/>
  <c r="E111" i="646" s="1"/>
  <c r="E116" i="646" s="1"/>
  <c r="E117" i="646" s="1"/>
  <c r="E128" i="646" s="1"/>
  <c r="E129" i="646" s="1"/>
  <c r="E130" i="646" s="1"/>
  <c r="C111" i="552"/>
  <c r="E111" i="552" s="1"/>
  <c r="E116" i="552" s="1"/>
  <c r="E117" i="552" s="1"/>
  <c r="E128" i="552" s="1"/>
  <c r="E129" i="552" s="1"/>
  <c r="E130" i="552" s="1"/>
  <c r="C120" i="559"/>
  <c r="E120" i="559" s="1"/>
  <c r="E125" i="559" s="1"/>
  <c r="E126" i="559" s="1"/>
  <c r="E137" i="559" s="1"/>
  <c r="E138" i="559" s="1"/>
  <c r="E139" i="559" s="1"/>
  <c r="C120" i="617"/>
  <c r="E120" i="617" s="1"/>
  <c r="E125" i="617" s="1"/>
  <c r="E126" i="617" s="1"/>
  <c r="E137" i="617" s="1"/>
  <c r="E138" i="617" s="1"/>
  <c r="C120" i="547"/>
  <c r="E120" i="547" s="1"/>
  <c r="E125" i="547" s="1"/>
  <c r="E126" i="547" s="1"/>
  <c r="E137" i="547" s="1"/>
  <c r="E138" i="547" s="1"/>
  <c r="C111" i="662"/>
  <c r="E111" i="662" s="1"/>
  <c r="E116" i="662" s="1"/>
  <c r="E117" i="662" s="1"/>
  <c r="E128" i="662" s="1"/>
  <c r="E129" i="662" s="1"/>
  <c r="E130" i="662" s="1"/>
  <c r="C120" i="523"/>
  <c r="E120" i="523" s="1"/>
  <c r="E125" i="523" s="1"/>
  <c r="E126" i="523" s="1"/>
  <c r="E137" i="523" s="1"/>
  <c r="E138" i="523" s="1"/>
  <c r="C111" i="648"/>
  <c r="E111" i="648" s="1"/>
  <c r="E116" i="648" s="1"/>
  <c r="E117" i="648" s="1"/>
  <c r="E128" i="648" s="1"/>
  <c r="E129" i="648" s="1"/>
  <c r="E130" i="648" s="1"/>
  <c r="C111" i="668"/>
  <c r="E111" i="668" s="1"/>
  <c r="E116" i="668" s="1"/>
  <c r="E117" i="668" s="1"/>
  <c r="E128" i="668" s="1"/>
  <c r="E129" i="668" s="1"/>
  <c r="E130" i="668" s="1"/>
  <c r="C111" i="650"/>
  <c r="E111" i="650" s="1"/>
  <c r="E116" i="650" s="1"/>
  <c r="E117" i="650" s="1"/>
  <c r="E128" i="650" s="1"/>
  <c r="E129" i="650" s="1"/>
  <c r="E130" i="650" s="1"/>
  <c r="C111" i="634"/>
  <c r="E111" i="634" s="1"/>
  <c r="E116" i="634" s="1"/>
  <c r="E117" i="634" s="1"/>
  <c r="E128" i="634" s="1"/>
  <c r="E129" i="634" s="1"/>
  <c r="C111" i="554"/>
  <c r="E111" i="554" s="1"/>
  <c r="E116" i="554" s="1"/>
  <c r="E117" i="554" s="1"/>
  <c r="E128" i="554" s="1"/>
  <c r="E129" i="554" s="1"/>
  <c r="E130" i="554" s="1"/>
  <c r="C111" i="576"/>
  <c r="E111" i="576" s="1"/>
  <c r="E116" i="576" s="1"/>
  <c r="E117" i="576" s="1"/>
  <c r="E128" i="576" s="1"/>
  <c r="E129" i="576" s="1"/>
  <c r="E130" i="576" s="1"/>
  <c r="C120" i="689"/>
  <c r="E120" i="689" s="1"/>
  <c r="E125" i="689" s="1"/>
  <c r="E126" i="689" s="1"/>
  <c r="E137" i="689" s="1"/>
  <c r="E138" i="689" s="1"/>
  <c r="E139" i="689" s="1"/>
  <c r="C111" i="660"/>
  <c r="E111" i="660" s="1"/>
  <c r="E116" i="660" s="1"/>
  <c r="E117" i="660" s="1"/>
  <c r="E128" i="660" s="1"/>
  <c r="E129" i="660" s="1"/>
  <c r="E130" i="660" s="1"/>
  <c r="C120" i="627"/>
  <c r="E120" i="627" s="1"/>
  <c r="E125" i="627" s="1"/>
  <c r="E126" i="627" s="1"/>
  <c r="E137" i="627" s="1"/>
  <c r="E138" i="627" s="1"/>
  <c r="C120" i="579"/>
  <c r="E120" i="579" s="1"/>
  <c r="E125" i="579" s="1"/>
  <c r="E126" i="579" s="1"/>
  <c r="E137" i="579" s="1"/>
  <c r="E138" i="579" s="1"/>
  <c r="C111" i="535"/>
  <c r="E111" i="535" s="1"/>
  <c r="E116" i="535" s="1"/>
  <c r="E117" i="535" s="1"/>
  <c r="E128" i="535" s="1"/>
  <c r="E129" i="535" s="1"/>
  <c r="C111" i="656"/>
  <c r="E111" i="656" s="1"/>
  <c r="E116" i="656" s="1"/>
  <c r="E117" i="656" s="1"/>
  <c r="E128" i="656" s="1"/>
  <c r="E129" i="656" s="1"/>
  <c r="E130" i="656" s="1"/>
  <c r="C111" i="568"/>
  <c r="E111" i="568" s="1"/>
  <c r="E116" i="568" s="1"/>
  <c r="E117" i="568" s="1"/>
  <c r="E128" i="568" s="1"/>
  <c r="E129" i="568" s="1"/>
  <c r="E130" i="568" s="1"/>
  <c r="C120" i="573"/>
  <c r="E120" i="573" s="1"/>
  <c r="E125" i="573" s="1"/>
  <c r="E126" i="573" s="1"/>
  <c r="E137" i="573" s="1"/>
  <c r="E138" i="573" s="1"/>
  <c r="C120" i="615"/>
  <c r="E120" i="615" s="1"/>
  <c r="E125" i="615" s="1"/>
  <c r="E126" i="615" s="1"/>
  <c r="E137" i="615" s="1"/>
  <c r="E138" i="615" s="1"/>
  <c r="C120" i="589"/>
  <c r="E120" i="589" s="1"/>
  <c r="E125" i="589" s="1"/>
  <c r="E126" i="589" s="1"/>
  <c r="E137" i="589" s="1"/>
  <c r="E138" i="589" s="1"/>
  <c r="C111" i="598"/>
  <c r="E111" i="598" s="1"/>
  <c r="E116" i="598" s="1"/>
  <c r="E117" i="598" s="1"/>
  <c r="E128" i="598" s="1"/>
  <c r="E129" i="598" s="1"/>
  <c r="E130" i="598" s="1"/>
  <c r="C120" i="607"/>
  <c r="E120" i="607" s="1"/>
  <c r="E125" i="607" s="1"/>
  <c r="E126" i="607" s="1"/>
  <c r="E137" i="607" s="1"/>
  <c r="E138" i="607" s="1"/>
  <c r="C111" i="532"/>
  <c r="E111" i="532" s="1"/>
  <c r="E116" i="532" s="1"/>
  <c r="E117" i="532" s="1"/>
  <c r="E128" i="532" s="1"/>
  <c r="E129" i="532" s="1"/>
  <c r="E130" i="532" s="1"/>
  <c r="C120" i="533"/>
  <c r="E120" i="533" s="1"/>
  <c r="E125" i="533" s="1"/>
  <c r="E126" i="533" s="1"/>
  <c r="E137" i="533" s="1"/>
  <c r="E138" i="533" s="1"/>
  <c r="C111" i="582"/>
  <c r="E111" i="582" s="1"/>
  <c r="E116" i="582" s="1"/>
  <c r="E117" i="582" s="1"/>
  <c r="E128" i="582" s="1"/>
  <c r="E129" i="582" s="1"/>
  <c r="E130" i="582" s="1"/>
  <c r="C120" i="565"/>
  <c r="E120" i="565" s="1"/>
  <c r="E125" i="565" s="1"/>
  <c r="E126" i="565" s="1"/>
  <c r="E137" i="565" s="1"/>
  <c r="E138" i="565" s="1"/>
  <c r="C111" i="690"/>
  <c r="E111" i="690" s="1"/>
  <c r="E116" i="690" s="1"/>
  <c r="E117" i="690" s="1"/>
  <c r="E128" i="690" s="1"/>
  <c r="E129" i="690" s="1"/>
  <c r="E130" i="690" s="1"/>
  <c r="C120" i="659"/>
  <c r="E120" i="659" s="1"/>
  <c r="E125" i="659" s="1"/>
  <c r="E126" i="659" s="1"/>
  <c r="E137" i="659" s="1"/>
  <c r="E138" i="659" s="1"/>
  <c r="E139" i="659" s="1"/>
  <c r="C120" i="661"/>
  <c r="E120" i="661" s="1"/>
  <c r="E125" i="661" s="1"/>
  <c r="E126" i="661" s="1"/>
  <c r="E137" i="661" s="1"/>
  <c r="E138" i="661" s="1"/>
  <c r="E139" i="661" s="1"/>
  <c r="C111" i="628"/>
  <c r="E111" i="628" s="1"/>
  <c r="E116" i="628" s="1"/>
  <c r="E117" i="628" s="1"/>
  <c r="E128" i="628" s="1"/>
  <c r="E129" i="628" s="1"/>
  <c r="E130" i="628" s="1"/>
  <c r="C111" i="580"/>
  <c r="E111" i="580" s="1"/>
  <c r="E116" i="580" s="1"/>
  <c r="E117" i="580" s="1"/>
  <c r="E128" i="580" s="1"/>
  <c r="E129" i="580" s="1"/>
  <c r="E130" i="580" s="1"/>
  <c r="C120" i="536"/>
  <c r="E120" i="536" s="1"/>
  <c r="E125" i="536" s="1"/>
  <c r="E126" i="536" s="1"/>
  <c r="E137" i="536" s="1"/>
  <c r="E138" i="536" s="1"/>
  <c r="E139" i="536" s="1"/>
  <c r="C120" i="665"/>
  <c r="E120" i="665" s="1"/>
  <c r="E125" i="665" s="1"/>
  <c r="E126" i="665" s="1"/>
  <c r="E137" i="665" s="1"/>
  <c r="E138" i="665" s="1"/>
  <c r="C120" i="619"/>
  <c r="E120" i="619" s="1"/>
  <c r="E125" i="619" s="1"/>
  <c r="E126" i="619" s="1"/>
  <c r="E137" i="619" s="1"/>
  <c r="E138" i="619" s="1"/>
  <c r="C120" i="583"/>
  <c r="E120" i="583" s="1"/>
  <c r="E125" i="583" s="1"/>
  <c r="E126" i="583" s="1"/>
  <c r="E137" i="583" s="1"/>
  <c r="E138" i="583" s="1"/>
  <c r="C111" i="590"/>
  <c r="E111" i="590" s="1"/>
  <c r="E116" i="590" s="1"/>
  <c r="E117" i="590" s="1"/>
  <c r="E128" i="590" s="1"/>
  <c r="E129" i="590" s="1"/>
  <c r="E130" i="590" s="1"/>
  <c r="C111" i="680"/>
  <c r="E111" i="680" s="1"/>
  <c r="E116" i="680" s="1"/>
  <c r="E117" i="680" s="1"/>
  <c r="E128" i="680" s="1"/>
  <c r="E129" i="680" s="1"/>
  <c r="E130" i="680" s="1"/>
  <c r="C111" i="618"/>
  <c r="E111" i="618" s="1"/>
  <c r="E116" i="618" s="1"/>
  <c r="E117" i="618" s="1"/>
  <c r="E128" i="618" s="1"/>
  <c r="E129" i="618" s="1"/>
  <c r="E130" i="618" s="1"/>
  <c r="C111" i="560"/>
  <c r="E111" i="560" s="1"/>
  <c r="E116" i="560" s="1"/>
  <c r="E117" i="560" s="1"/>
  <c r="E128" i="560" s="1"/>
  <c r="E129" i="560" s="1"/>
  <c r="E130" i="560" s="1"/>
  <c r="BR5" i="21"/>
  <c r="BR17" i="21" s="1"/>
  <c r="BY17" i="21" s="1"/>
  <c r="BZ17" i="21" s="1"/>
  <c r="CA17" i="21" s="1"/>
  <c r="C120" i="609"/>
  <c r="E120" i="609" s="1"/>
  <c r="E125" i="609" s="1"/>
  <c r="E126" i="609" s="1"/>
  <c r="E137" i="609" s="1"/>
  <c r="E138" i="609" s="1"/>
  <c r="C120" i="673"/>
  <c r="E120" i="673" s="1"/>
  <c r="E125" i="673" s="1"/>
  <c r="E126" i="673" s="1"/>
  <c r="E137" i="673" s="1"/>
  <c r="E138" i="673" s="1"/>
  <c r="C120" i="641"/>
  <c r="E120" i="641" s="1"/>
  <c r="E125" i="641" s="1"/>
  <c r="E126" i="641" s="1"/>
  <c r="E137" i="641" s="1"/>
  <c r="E138" i="641" s="1"/>
  <c r="C111" i="608"/>
  <c r="E111" i="608" s="1"/>
  <c r="E116" i="608" s="1"/>
  <c r="E117" i="608" s="1"/>
  <c r="E128" i="608" s="1"/>
  <c r="E129" i="608" s="1"/>
  <c r="E130" i="608" s="1"/>
  <c r="C111" i="526"/>
  <c r="E111" i="526" s="1"/>
  <c r="E116" i="526" s="1"/>
  <c r="E117" i="526" s="1"/>
  <c r="E128" i="526" s="1"/>
  <c r="E129" i="526" s="1"/>
  <c r="E130" i="526" s="1"/>
  <c r="C120" i="563"/>
  <c r="E120" i="563" s="1"/>
  <c r="E125" i="563" s="1"/>
  <c r="E126" i="563" s="1"/>
  <c r="E137" i="563" s="1"/>
  <c r="E138" i="563" s="1"/>
  <c r="E139" i="563" s="1"/>
  <c r="BR87" i="21"/>
  <c r="BY87" i="21" s="1"/>
  <c r="BZ87" i="21" s="1"/>
  <c r="CA87" i="21" s="1"/>
  <c r="U85" i="19" s="1"/>
  <c r="BR89" i="21"/>
  <c r="BY89" i="21" s="1"/>
  <c r="BZ89" i="21" s="1"/>
  <c r="CA89" i="21" s="1"/>
  <c r="CB89" i="21" s="1"/>
  <c r="BR48" i="21"/>
  <c r="BY48" i="21" s="1"/>
  <c r="BZ48" i="21" s="1"/>
  <c r="CA48" i="21" s="1"/>
  <c r="U46" i="19" s="1"/>
  <c r="BR61" i="21"/>
  <c r="BY61" i="21" s="1"/>
  <c r="BZ61" i="21" s="1"/>
  <c r="CA61" i="21" s="1"/>
  <c r="U59" i="19" s="1"/>
  <c r="C111" i="682"/>
  <c r="E111" i="682" s="1"/>
  <c r="E116" i="682" s="1"/>
  <c r="E117" i="682" s="1"/>
  <c r="E128" i="682" s="1"/>
  <c r="E129" i="682" s="1"/>
  <c r="C120" i="663"/>
  <c r="E120" i="663" s="1"/>
  <c r="E125" i="663" s="1"/>
  <c r="E126" i="663" s="1"/>
  <c r="E137" i="663" s="1"/>
  <c r="E138" i="663" s="1"/>
  <c r="C111" i="686"/>
  <c r="E111" i="686" s="1"/>
  <c r="E116" i="686" s="1"/>
  <c r="E117" i="686" s="1"/>
  <c r="E128" i="686" s="1"/>
  <c r="E129" i="686" s="1"/>
  <c r="C120" i="693"/>
  <c r="E120" i="693" s="1"/>
  <c r="E125" i="693" s="1"/>
  <c r="E126" i="693" s="1"/>
  <c r="E137" i="693" s="1"/>
  <c r="E138" i="693" s="1"/>
  <c r="C120" i="679"/>
  <c r="E120" i="679" s="1"/>
  <c r="E125" i="679" s="1"/>
  <c r="E126" i="679" s="1"/>
  <c r="E137" i="679" s="1"/>
  <c r="E138" i="679" s="1"/>
  <c r="E139" i="679" s="1"/>
  <c r="C120" i="631"/>
  <c r="E120" i="631" s="1"/>
  <c r="E125" i="631" s="1"/>
  <c r="E126" i="631" s="1"/>
  <c r="E137" i="631" s="1"/>
  <c r="E138" i="631" s="1"/>
  <c r="C111" i="622"/>
  <c r="E111" i="622" s="1"/>
  <c r="E116" i="622" s="1"/>
  <c r="E117" i="622" s="1"/>
  <c r="E128" i="622" s="1"/>
  <c r="E129" i="622" s="1"/>
  <c r="E130" i="622" s="1"/>
  <c r="C120" i="605"/>
  <c r="E120" i="605" s="1"/>
  <c r="E125" i="605" s="1"/>
  <c r="E126" i="605" s="1"/>
  <c r="E137" i="605" s="1"/>
  <c r="E138" i="605" s="1"/>
  <c r="C120" i="541"/>
  <c r="E120" i="541" s="1"/>
  <c r="E125" i="541" s="1"/>
  <c r="E126" i="541" s="1"/>
  <c r="E137" i="541" s="1"/>
  <c r="E138" i="541" s="1"/>
  <c r="E139" i="541" s="1"/>
  <c r="C120" i="637"/>
  <c r="E120" i="637" s="1"/>
  <c r="E125" i="637" s="1"/>
  <c r="E126" i="637" s="1"/>
  <c r="E137" i="637" s="1"/>
  <c r="E138" i="637" s="1"/>
  <c r="C120" i="569"/>
  <c r="E120" i="569" s="1"/>
  <c r="E125" i="569" s="1"/>
  <c r="E126" i="569" s="1"/>
  <c r="E137" i="569" s="1"/>
  <c r="E138" i="569" s="1"/>
  <c r="C111" i="594"/>
  <c r="E111" i="594" s="1"/>
  <c r="E116" i="594" s="1"/>
  <c r="E117" i="594" s="1"/>
  <c r="E128" i="594" s="1"/>
  <c r="E129" i="594" s="1"/>
  <c r="E130" i="594" s="1"/>
  <c r="C111" i="684"/>
  <c r="E111" i="684" s="1"/>
  <c r="E116" i="684" s="1"/>
  <c r="E117" i="684" s="1"/>
  <c r="E128" i="684" s="1"/>
  <c r="E129" i="684" s="1"/>
  <c r="E130" i="684" s="1"/>
  <c r="C120" i="649"/>
  <c r="E120" i="649" s="1"/>
  <c r="E125" i="649" s="1"/>
  <c r="E126" i="649" s="1"/>
  <c r="E137" i="649" s="1"/>
  <c r="E138" i="649" s="1"/>
  <c r="C111" i="644"/>
  <c r="E111" i="644" s="1"/>
  <c r="E116" i="644" s="1"/>
  <c r="E117" i="644" s="1"/>
  <c r="E128" i="644" s="1"/>
  <c r="E129" i="644" s="1"/>
  <c r="E130" i="644" s="1"/>
  <c r="C120" i="633"/>
  <c r="E120" i="633" s="1"/>
  <c r="E125" i="633" s="1"/>
  <c r="E126" i="633" s="1"/>
  <c r="E137" i="633" s="1"/>
  <c r="E138" i="633" s="1"/>
  <c r="C111" i="610"/>
  <c r="E111" i="610" s="1"/>
  <c r="E116" i="610" s="1"/>
  <c r="E117" i="610" s="1"/>
  <c r="E128" i="610" s="1"/>
  <c r="E129" i="610" s="1"/>
  <c r="E130" i="610" s="1"/>
  <c r="C120" i="553"/>
  <c r="E120" i="553" s="1"/>
  <c r="E125" i="553" s="1"/>
  <c r="E126" i="553" s="1"/>
  <c r="E137" i="553" s="1"/>
  <c r="E138" i="553" s="1"/>
  <c r="C120" i="555"/>
  <c r="E120" i="555" s="1"/>
  <c r="E125" i="555" s="1"/>
  <c r="E126" i="555" s="1"/>
  <c r="E137" i="555" s="1"/>
  <c r="E138" i="555" s="1"/>
  <c r="E139" i="555" s="1"/>
  <c r="C120" i="575"/>
  <c r="E120" i="575" s="1"/>
  <c r="E125" i="575" s="1"/>
  <c r="E126" i="575" s="1"/>
  <c r="E137" i="575" s="1"/>
  <c r="E138" i="575" s="1"/>
  <c r="C111" i="528"/>
  <c r="E111" i="528" s="1"/>
  <c r="E116" i="528" s="1"/>
  <c r="E117" i="528" s="1"/>
  <c r="E128" i="528" s="1"/>
  <c r="E129" i="528" s="1"/>
  <c r="E130" i="528" s="1"/>
  <c r="C111" i="688"/>
  <c r="E111" i="688" s="1"/>
  <c r="E116" i="688" s="1"/>
  <c r="E117" i="688" s="1"/>
  <c r="E128" i="688" s="1"/>
  <c r="E129" i="688" s="1"/>
  <c r="E130" i="688" s="1"/>
  <c r="C120" i="625"/>
  <c r="E120" i="625" s="1"/>
  <c r="E125" i="625" s="1"/>
  <c r="E126" i="625" s="1"/>
  <c r="E137" i="625" s="1"/>
  <c r="E138" i="625" s="1"/>
  <c r="C120" i="599"/>
  <c r="E120" i="599" s="1"/>
  <c r="E125" i="599" s="1"/>
  <c r="E126" i="599" s="1"/>
  <c r="E137" i="599" s="1"/>
  <c r="E138" i="599" s="1"/>
  <c r="C111" i="614"/>
  <c r="E111" i="614" s="1"/>
  <c r="E116" i="614" s="1"/>
  <c r="E117" i="614" s="1"/>
  <c r="E128" i="614" s="1"/>
  <c r="E129" i="614" s="1"/>
  <c r="E130" i="614" s="1"/>
  <c r="C120" i="539"/>
  <c r="E120" i="539" s="1"/>
  <c r="E125" i="539" s="1"/>
  <c r="E126" i="539" s="1"/>
  <c r="E137" i="539" s="1"/>
  <c r="E138" i="539" s="1"/>
  <c r="E139" i="539" s="1"/>
  <c r="C111" i="530"/>
  <c r="E111" i="530" s="1"/>
  <c r="E116" i="530" s="1"/>
  <c r="E117" i="530" s="1"/>
  <c r="E128" i="530" s="1"/>
  <c r="E129" i="530" s="1"/>
  <c r="C120" i="643"/>
  <c r="E120" i="643" s="1"/>
  <c r="E125" i="643" s="1"/>
  <c r="E126" i="643" s="1"/>
  <c r="E137" i="643" s="1"/>
  <c r="E138" i="643" s="1"/>
  <c r="C111" i="632"/>
  <c r="E111" i="632" s="1"/>
  <c r="E116" i="632" s="1"/>
  <c r="E117" i="632" s="1"/>
  <c r="E128" i="632" s="1"/>
  <c r="E129" i="632" s="1"/>
  <c r="E130" i="632" s="1"/>
  <c r="C111" i="550"/>
  <c r="E111" i="550" s="1"/>
  <c r="E116" i="550" s="1"/>
  <c r="E117" i="550" s="1"/>
  <c r="E128" i="550" s="1"/>
  <c r="E129" i="550" s="1"/>
  <c r="E130" i="550" s="1"/>
  <c r="C111" i="572"/>
  <c r="E111" i="572" s="1"/>
  <c r="E116" i="572" s="1"/>
  <c r="E117" i="572" s="1"/>
  <c r="E128" i="572" s="1"/>
  <c r="E129" i="572" s="1"/>
  <c r="E130" i="572" s="1"/>
  <c r="C120" i="585"/>
  <c r="E120" i="585" s="1"/>
  <c r="E125" i="585" s="1"/>
  <c r="E126" i="585" s="1"/>
  <c r="E137" i="585" s="1"/>
  <c r="E138" i="585" s="1"/>
  <c r="C120" i="683"/>
  <c r="E120" i="683" s="1"/>
  <c r="E125" i="683" s="1"/>
  <c r="E126" i="683" s="1"/>
  <c r="E137" i="683" s="1"/>
  <c r="E138" i="683" s="1"/>
  <c r="E139" i="683" s="1"/>
  <c r="C111" i="624"/>
  <c r="E111" i="624" s="1"/>
  <c r="E116" i="624" s="1"/>
  <c r="E117" i="624" s="1"/>
  <c r="E128" i="624" s="1"/>
  <c r="E129" i="624" s="1"/>
  <c r="E130" i="624" s="1"/>
  <c r="C111" i="596"/>
  <c r="E111" i="596" s="1"/>
  <c r="E116" i="596" s="1"/>
  <c r="E117" i="596" s="1"/>
  <c r="E128" i="596" s="1"/>
  <c r="E129" i="596" s="1"/>
  <c r="E130" i="596" s="1"/>
  <c r="C120" i="597"/>
  <c r="E120" i="597" s="1"/>
  <c r="E125" i="597" s="1"/>
  <c r="E126" i="597" s="1"/>
  <c r="E137" i="597" s="1"/>
  <c r="E138" i="597" s="1"/>
  <c r="C111" i="534"/>
  <c r="E111" i="534" s="1"/>
  <c r="E116" i="534" s="1"/>
  <c r="E117" i="534" s="1"/>
  <c r="E128" i="534" s="1"/>
  <c r="E129" i="534" s="1"/>
  <c r="E130" i="534" s="1"/>
  <c r="C120" i="527"/>
  <c r="E120" i="527" s="1"/>
  <c r="E125" i="527" s="1"/>
  <c r="E126" i="527" s="1"/>
  <c r="E137" i="527" s="1"/>
  <c r="E138" i="527" s="1"/>
  <c r="E139" i="527" s="1"/>
  <c r="BR54" i="21"/>
  <c r="BY54" i="21" s="1"/>
  <c r="BR25" i="21"/>
  <c r="BY25" i="21" s="1"/>
  <c r="BZ25" i="21" s="1"/>
  <c r="CA25" i="21" s="1"/>
  <c r="CB25" i="21" s="1"/>
  <c r="BR90" i="21"/>
  <c r="BY90" i="21" s="1"/>
  <c r="BZ90" i="21" s="1"/>
  <c r="CA90" i="21" s="1"/>
  <c r="BR45" i="21"/>
  <c r="BY45" i="21" s="1"/>
  <c r="BZ45" i="21" s="1"/>
  <c r="CA45" i="21" s="1"/>
  <c r="BR40" i="21"/>
  <c r="BY40" i="21" s="1"/>
  <c r="BZ40" i="21" s="1"/>
  <c r="CA40" i="21" s="1"/>
  <c r="C111" i="692"/>
  <c r="E111" i="692" s="1"/>
  <c r="E116" i="692" s="1"/>
  <c r="E117" i="692" s="1"/>
  <c r="E128" i="692" s="1"/>
  <c r="E129" i="692" s="1"/>
  <c r="E130" i="692" s="1"/>
  <c r="C120" i="687"/>
  <c r="E120" i="687" s="1"/>
  <c r="E125" i="687" s="1"/>
  <c r="E126" i="687" s="1"/>
  <c r="E137" i="687" s="1"/>
  <c r="E138" i="687" s="1"/>
  <c r="E139" i="687" s="1"/>
  <c r="C111" i="672"/>
  <c r="E111" i="672" s="1"/>
  <c r="E116" i="672" s="1"/>
  <c r="E117" i="672" s="1"/>
  <c r="E128" i="672" s="1"/>
  <c r="E129" i="672" s="1"/>
  <c r="C120" i="667"/>
  <c r="E120" i="667" s="1"/>
  <c r="E125" i="667" s="1"/>
  <c r="E126" i="667" s="1"/>
  <c r="E137" i="667" s="1"/>
  <c r="E138" i="667" s="1"/>
  <c r="C120" i="639"/>
  <c r="E120" i="639" s="1"/>
  <c r="E125" i="639" s="1"/>
  <c r="E126" i="639" s="1"/>
  <c r="E137" i="639" s="1"/>
  <c r="E138" i="639" s="1"/>
  <c r="C120" i="623"/>
  <c r="E120" i="623" s="1"/>
  <c r="E125" i="623" s="1"/>
  <c r="E126" i="623" s="1"/>
  <c r="E137" i="623" s="1"/>
  <c r="E138" i="623" s="1"/>
  <c r="C111" i="616"/>
  <c r="E111" i="616" s="1"/>
  <c r="E116" i="616" s="1"/>
  <c r="E117" i="616" s="1"/>
  <c r="E128" i="616" s="1"/>
  <c r="E129" i="616" s="1"/>
  <c r="E130" i="616" s="1"/>
  <c r="C111" i="586"/>
  <c r="E111" i="586" s="1"/>
  <c r="E116" i="586" s="1"/>
  <c r="E117" i="586" s="1"/>
  <c r="E128" i="586" s="1"/>
  <c r="E129" i="586" s="1"/>
  <c r="E130" i="586" s="1"/>
  <c r="C111" i="602"/>
  <c r="E111" i="602" s="1"/>
  <c r="E116" i="602" s="1"/>
  <c r="E117" i="602" s="1"/>
  <c r="E128" i="602" s="1"/>
  <c r="E129" i="602" s="1"/>
  <c r="E130" i="602" s="1"/>
  <c r="C120" i="595"/>
  <c r="E120" i="595" s="1"/>
  <c r="E125" i="595" s="1"/>
  <c r="E126" i="595" s="1"/>
  <c r="E137" i="595" s="1"/>
  <c r="E138" i="595" s="1"/>
  <c r="C111" i="546"/>
  <c r="E111" i="546" s="1"/>
  <c r="E116" i="546" s="1"/>
  <c r="E117" i="546" s="1"/>
  <c r="E128" i="546" s="1"/>
  <c r="E129" i="546" s="1"/>
  <c r="E130" i="546" s="1"/>
  <c r="C120" i="681"/>
  <c r="E120" i="681" s="1"/>
  <c r="E125" i="681" s="1"/>
  <c r="E126" i="681" s="1"/>
  <c r="E137" i="681" s="1"/>
  <c r="E138" i="681" s="1"/>
  <c r="E139" i="681" s="1"/>
  <c r="C111" i="694"/>
  <c r="E111" i="694" s="1"/>
  <c r="E116" i="694" s="1"/>
  <c r="E117" i="694" s="1"/>
  <c r="E128" i="694" s="1"/>
  <c r="E129" i="694" s="1"/>
  <c r="E130" i="694" s="1"/>
  <c r="C120" i="671"/>
  <c r="E120" i="671" s="1"/>
  <c r="E125" i="671" s="1"/>
  <c r="E126" i="671" s="1"/>
  <c r="E137" i="671" s="1"/>
  <c r="E138" i="671" s="1"/>
  <c r="C111" i="630"/>
  <c r="E111" i="630" s="1"/>
  <c r="E116" i="630" s="1"/>
  <c r="E117" i="630" s="1"/>
  <c r="E128" i="630" s="1"/>
  <c r="E129" i="630" s="1"/>
  <c r="E130" i="630" s="1"/>
  <c r="C111" i="620"/>
  <c r="E111" i="620" s="1"/>
  <c r="E116" i="620" s="1"/>
  <c r="E117" i="620" s="1"/>
  <c r="E128" i="620" s="1"/>
  <c r="E129" i="620" s="1"/>
  <c r="E130" i="620" s="1"/>
  <c r="C120" i="603"/>
  <c r="E120" i="603" s="1"/>
  <c r="E125" i="603" s="1"/>
  <c r="E126" i="603" s="1"/>
  <c r="E137" i="603" s="1"/>
  <c r="E138" i="603" s="1"/>
  <c r="C111" i="664"/>
  <c r="E111" i="664" s="1"/>
  <c r="E116" i="664" s="1"/>
  <c r="E117" i="664" s="1"/>
  <c r="E128" i="664" s="1"/>
  <c r="E129" i="664" s="1"/>
  <c r="E130" i="664" s="1"/>
  <c r="C120" i="621"/>
  <c r="E120" i="621" s="1"/>
  <c r="E125" i="621" s="1"/>
  <c r="E126" i="621" s="1"/>
  <c r="E137" i="621" s="1"/>
  <c r="E138" i="621" s="1"/>
  <c r="C120" i="561"/>
  <c r="E120" i="561" s="1"/>
  <c r="E125" i="561" s="1"/>
  <c r="E126" i="561" s="1"/>
  <c r="E137" i="561" s="1"/>
  <c r="E138" i="561" s="1"/>
  <c r="E139" i="561" s="1"/>
  <c r="C120" i="571"/>
  <c r="E120" i="571" s="1"/>
  <c r="E125" i="571" s="1"/>
  <c r="E126" i="571" s="1"/>
  <c r="E137" i="571" s="1"/>
  <c r="E138" i="571" s="1"/>
  <c r="E139" i="571" s="1"/>
  <c r="C120" i="653"/>
  <c r="E120" i="653" s="1"/>
  <c r="E125" i="653" s="1"/>
  <c r="E126" i="653" s="1"/>
  <c r="E137" i="653" s="1"/>
  <c r="E138" i="653" s="1"/>
  <c r="C120" i="645"/>
  <c r="E120" i="645" s="1"/>
  <c r="E125" i="645" s="1"/>
  <c r="E126" i="645" s="1"/>
  <c r="E137" i="645" s="1"/>
  <c r="E138" i="645" s="1"/>
  <c r="C111" i="562"/>
  <c r="E111" i="562" s="1"/>
  <c r="E116" i="562" s="1"/>
  <c r="E117" i="562" s="1"/>
  <c r="E128" i="562" s="1"/>
  <c r="E129" i="562" s="1"/>
  <c r="E130" i="562" s="1"/>
  <c r="C111" i="578"/>
  <c r="E111" i="578" s="1"/>
  <c r="E116" i="578" s="1"/>
  <c r="E117" i="578" s="1"/>
  <c r="E128" i="578" s="1"/>
  <c r="E129" i="578" s="1"/>
  <c r="E130" i="578" s="1"/>
  <c r="C111" i="600"/>
  <c r="E111" i="600" s="1"/>
  <c r="E116" i="600" s="1"/>
  <c r="E117" i="600" s="1"/>
  <c r="E128" i="600" s="1"/>
  <c r="E129" i="600" s="1"/>
  <c r="E130" i="600" s="1"/>
  <c r="C111" i="556"/>
  <c r="E111" i="556" s="1"/>
  <c r="E116" i="556" s="1"/>
  <c r="E117" i="556" s="1"/>
  <c r="E128" i="556" s="1"/>
  <c r="E129" i="556" s="1"/>
  <c r="E130" i="556" s="1"/>
  <c r="C120" i="691"/>
  <c r="E120" i="691" s="1"/>
  <c r="E125" i="691" s="1"/>
  <c r="E126" i="691" s="1"/>
  <c r="E137" i="691" s="1"/>
  <c r="E138" i="691" s="1"/>
  <c r="C111" i="642"/>
  <c r="E111" i="642" s="1"/>
  <c r="E116" i="642" s="1"/>
  <c r="E117" i="642" s="1"/>
  <c r="E128" i="642" s="1"/>
  <c r="E129" i="642" s="1"/>
  <c r="E130" i="642" s="1"/>
  <c r="C120" i="591"/>
  <c r="E120" i="591" s="1"/>
  <c r="E125" i="591" s="1"/>
  <c r="E126" i="591" s="1"/>
  <c r="E137" i="591" s="1"/>
  <c r="E138" i="591" s="1"/>
  <c r="C111" i="542"/>
  <c r="E111" i="542" s="1"/>
  <c r="E116" i="542" s="1"/>
  <c r="E117" i="542" s="1"/>
  <c r="E128" i="542" s="1"/>
  <c r="E129" i="542" s="1"/>
  <c r="E130" i="542" s="1"/>
  <c r="C111" i="524"/>
  <c r="E111" i="524" s="1"/>
  <c r="E116" i="524" s="1"/>
  <c r="E117" i="524" s="1"/>
  <c r="E128" i="524" s="1"/>
  <c r="E129" i="524" s="1"/>
  <c r="E130" i="524" s="1"/>
  <c r="C120" i="651"/>
  <c r="E120" i="651" s="1"/>
  <c r="E125" i="651" s="1"/>
  <c r="E126" i="651" s="1"/>
  <c r="E137" i="651" s="1"/>
  <c r="E138" i="651" s="1"/>
  <c r="C120" i="635"/>
  <c r="E120" i="635" s="1"/>
  <c r="E125" i="635" s="1"/>
  <c r="E126" i="635" s="1"/>
  <c r="E137" i="635" s="1"/>
  <c r="E138" i="635" s="1"/>
  <c r="C120" i="557"/>
  <c r="E120" i="557" s="1"/>
  <c r="E125" i="557" s="1"/>
  <c r="E126" i="557" s="1"/>
  <c r="E137" i="557" s="1"/>
  <c r="E138" i="557" s="1"/>
  <c r="E139" i="557" s="1"/>
  <c r="C120" i="577"/>
  <c r="E120" i="577" s="1"/>
  <c r="E125" i="577" s="1"/>
  <c r="E126" i="577" s="1"/>
  <c r="E137" i="577" s="1"/>
  <c r="E138" i="577" s="1"/>
  <c r="C120" i="593"/>
  <c r="E120" i="593" s="1"/>
  <c r="E125" i="593" s="1"/>
  <c r="E126" i="593" s="1"/>
  <c r="E137" i="593" s="1"/>
  <c r="E138" i="593" s="1"/>
  <c r="C111" i="548"/>
  <c r="E111" i="548" s="1"/>
  <c r="E116" i="548" s="1"/>
  <c r="E117" i="548" s="1"/>
  <c r="E128" i="548" s="1"/>
  <c r="E129" i="548" s="1"/>
  <c r="E130" i="548" s="1"/>
  <c r="C120" i="669"/>
  <c r="E120" i="669" s="1"/>
  <c r="E125" i="669" s="1"/>
  <c r="E126" i="669" s="1"/>
  <c r="E137" i="669" s="1"/>
  <c r="E138" i="669" s="1"/>
  <c r="E139" i="669" s="1"/>
  <c r="C120" i="657"/>
  <c r="E120" i="657" s="1"/>
  <c r="E125" i="657" s="1"/>
  <c r="E126" i="657" s="1"/>
  <c r="E137" i="657" s="1"/>
  <c r="E138" i="657" s="1"/>
  <c r="C111" i="640"/>
  <c r="E111" i="640" s="1"/>
  <c r="E116" i="640" s="1"/>
  <c r="E117" i="640" s="1"/>
  <c r="E128" i="640" s="1"/>
  <c r="E129" i="640" s="1"/>
  <c r="E130" i="640" s="1"/>
  <c r="C111" i="666"/>
  <c r="E111" i="666" s="1"/>
  <c r="E116" i="666" s="1"/>
  <c r="E117" i="666" s="1"/>
  <c r="E128" i="666" s="1"/>
  <c r="E129" i="666" s="1"/>
  <c r="E130" i="666" s="1"/>
  <c r="C111" i="636"/>
  <c r="E111" i="636" s="1"/>
  <c r="E116" i="636" s="1"/>
  <c r="E117" i="636" s="1"/>
  <c r="E128" i="636" s="1"/>
  <c r="E129" i="636" s="1"/>
  <c r="E130" i="636" s="1"/>
  <c r="C111" i="612"/>
  <c r="E111" i="612" s="1"/>
  <c r="E116" i="612" s="1"/>
  <c r="E117" i="612" s="1"/>
  <c r="E128" i="612" s="1"/>
  <c r="E129" i="612" s="1"/>
  <c r="E130" i="612" s="1"/>
  <c r="C120" i="629"/>
  <c r="E120" i="629" s="1"/>
  <c r="E125" i="629" s="1"/>
  <c r="E126" i="629" s="1"/>
  <c r="E137" i="629" s="1"/>
  <c r="E138" i="629" s="1"/>
  <c r="C111" i="638"/>
  <c r="E111" i="638" s="1"/>
  <c r="E116" i="638" s="1"/>
  <c r="E117" i="638" s="1"/>
  <c r="E128" i="638" s="1"/>
  <c r="E129" i="638" s="1"/>
  <c r="C111" i="606"/>
  <c r="E111" i="606" s="1"/>
  <c r="E116" i="606" s="1"/>
  <c r="E117" i="606" s="1"/>
  <c r="E128" i="606" s="1"/>
  <c r="E129" i="606" s="1"/>
  <c r="E130" i="606" s="1"/>
  <c r="C111" i="574"/>
  <c r="E111" i="574" s="1"/>
  <c r="E116" i="574" s="1"/>
  <c r="E117" i="574" s="1"/>
  <c r="E128" i="574" s="1"/>
  <c r="E129" i="574" s="1"/>
  <c r="E130" i="574" s="1"/>
  <c r="C120" i="545"/>
  <c r="E120" i="545" s="1"/>
  <c r="E125" i="545" s="1"/>
  <c r="E126" i="545" s="1"/>
  <c r="E137" i="545" s="1"/>
  <c r="E138" i="545" s="1"/>
  <c r="E139" i="545" s="1"/>
  <c r="C111" i="584"/>
  <c r="E111" i="584" s="1"/>
  <c r="E116" i="584" s="1"/>
  <c r="E117" i="584" s="1"/>
  <c r="E128" i="584" s="1"/>
  <c r="E129" i="584" s="1"/>
  <c r="E130" i="584" s="1"/>
  <c r="C120" i="551"/>
  <c r="E120" i="551" s="1"/>
  <c r="E125" i="551" s="1"/>
  <c r="E126" i="551" s="1"/>
  <c r="E137" i="551" s="1"/>
  <c r="E138" i="551" s="1"/>
  <c r="C111" i="588"/>
  <c r="E111" i="588" s="1"/>
  <c r="E116" i="588" s="1"/>
  <c r="E117" i="588" s="1"/>
  <c r="E128" i="588" s="1"/>
  <c r="E129" i="588" s="1"/>
  <c r="E130" i="588" s="1"/>
  <c r="C111" i="570"/>
  <c r="E111" i="570" s="1"/>
  <c r="E116" i="570" s="1"/>
  <c r="E117" i="570" s="1"/>
  <c r="E128" i="570" s="1"/>
  <c r="E129" i="570" s="1"/>
  <c r="E130" i="570" s="1"/>
  <c r="C111" i="537"/>
  <c r="E111" i="537" s="1"/>
  <c r="E116" i="537" s="1"/>
  <c r="E117" i="537" s="1"/>
  <c r="E128" i="537" s="1"/>
  <c r="E129" i="537" s="1"/>
  <c r="E130" i="537" s="1"/>
  <c r="C120" i="613"/>
  <c r="E120" i="613" s="1"/>
  <c r="E125" i="613" s="1"/>
  <c r="E126" i="613" s="1"/>
  <c r="E137" i="613" s="1"/>
  <c r="E138" i="613" s="1"/>
  <c r="C120" i="601"/>
  <c r="E120" i="601" s="1"/>
  <c r="E125" i="601" s="1"/>
  <c r="E126" i="601" s="1"/>
  <c r="E137" i="601" s="1"/>
  <c r="E138" i="601" s="1"/>
  <c r="C120" i="549"/>
  <c r="E120" i="549" s="1"/>
  <c r="E125" i="549" s="1"/>
  <c r="E126" i="549" s="1"/>
  <c r="E137" i="549" s="1"/>
  <c r="E138" i="549" s="1"/>
  <c r="E139" i="549" s="1"/>
  <c r="C111" i="604"/>
  <c r="E111" i="604" s="1"/>
  <c r="E116" i="604" s="1"/>
  <c r="E117" i="604" s="1"/>
  <c r="E128" i="604" s="1"/>
  <c r="E129" i="604" s="1"/>
  <c r="E130" i="604" s="1"/>
  <c r="C111" i="544"/>
  <c r="E111" i="544" s="1"/>
  <c r="E116" i="544" s="1"/>
  <c r="E117" i="544" s="1"/>
  <c r="E128" i="544" s="1"/>
  <c r="E129" i="544" s="1"/>
  <c r="C111" i="558"/>
  <c r="E111" i="558" s="1"/>
  <c r="E116" i="558" s="1"/>
  <c r="E117" i="558" s="1"/>
  <c r="E128" i="558" s="1"/>
  <c r="E129" i="558" s="1"/>
  <c r="E130" i="558" s="1"/>
  <c r="C111" i="540"/>
  <c r="E111" i="540" s="1"/>
  <c r="E116" i="540" s="1"/>
  <c r="E117" i="540" s="1"/>
  <c r="E128" i="540" s="1"/>
  <c r="E129" i="540" s="1"/>
  <c r="E130" i="540" s="1"/>
  <c r="C120" i="529"/>
  <c r="E120" i="529" s="1"/>
  <c r="E125" i="529" s="1"/>
  <c r="E126" i="529" s="1"/>
  <c r="E137" i="529" s="1"/>
  <c r="E138" i="529" s="1"/>
  <c r="C111" i="454"/>
  <c r="E111" i="454" s="1"/>
  <c r="E116" i="454" s="1"/>
  <c r="E117" i="454" s="1"/>
  <c r="E128" i="454" s="1"/>
  <c r="E129" i="454" s="1"/>
  <c r="E130" i="454" s="1"/>
  <c r="CB48" i="21"/>
  <c r="BZ54" i="21"/>
  <c r="W89" i="19"/>
  <c r="W58" i="19"/>
  <c r="W17" i="19"/>
  <c r="W82" i="19"/>
  <c r="W5" i="19"/>
  <c r="W81" i="19"/>
  <c r="W63" i="19"/>
  <c r="W69" i="19"/>
  <c r="W78" i="19"/>
  <c r="W34" i="19"/>
  <c r="I61" i="19"/>
  <c r="W10" i="19"/>
  <c r="W72" i="19"/>
  <c r="W70" i="19"/>
  <c r="W29" i="19"/>
  <c r="W24" i="19"/>
  <c r="W37" i="19"/>
  <c r="W71" i="19"/>
  <c r="I82" i="19"/>
  <c r="W49" i="19"/>
  <c r="W31" i="19"/>
  <c r="I10" i="19"/>
  <c r="I64" i="19"/>
  <c r="W40" i="19"/>
  <c r="W20" i="19"/>
  <c r="W57" i="19"/>
  <c r="W47" i="19"/>
  <c r="W43" i="19"/>
  <c r="W65" i="19"/>
  <c r="W32" i="19"/>
  <c r="W68" i="19"/>
  <c r="W33" i="19"/>
  <c r="W64" i="19"/>
  <c r="W9" i="19"/>
  <c r="W39" i="19"/>
  <c r="W48" i="19"/>
  <c r="W52" i="19"/>
  <c r="I86" i="19"/>
  <c r="W62" i="19"/>
  <c r="I81" i="19"/>
  <c r="I8" i="19"/>
  <c r="W61" i="19"/>
  <c r="W79" i="19"/>
  <c r="W92" i="19"/>
  <c r="W35" i="19"/>
  <c r="W38" i="19"/>
  <c r="W73" i="19"/>
  <c r="W27" i="19"/>
  <c r="W36" i="19"/>
  <c r="W56" i="19"/>
  <c r="W77" i="19"/>
  <c r="W55" i="19"/>
  <c r="W46" i="19"/>
  <c r="I89" i="19"/>
  <c r="W67" i="19"/>
  <c r="W50" i="19"/>
  <c r="W53" i="19"/>
  <c r="W15" i="19"/>
  <c r="W54" i="19"/>
  <c r="W66" i="19"/>
  <c r="W42" i="19"/>
  <c r="W60" i="19"/>
  <c r="W44" i="19"/>
  <c r="W41" i="19"/>
  <c r="E139" i="697" l="1"/>
  <c r="BR79" i="21"/>
  <c r="BY79" i="21" s="1"/>
  <c r="BZ79" i="21" s="1"/>
  <c r="CA79" i="21" s="1"/>
  <c r="CB79" i="21" s="1"/>
  <c r="L82" i="19"/>
  <c r="E139" i="531"/>
  <c r="E130" i="674"/>
  <c r="E139" i="647"/>
  <c r="E139" i="685"/>
  <c r="E139" i="611"/>
  <c r="E139" i="581"/>
  <c r="L10" i="19"/>
  <c r="L61" i="19"/>
  <c r="X61" i="19" s="1"/>
  <c r="CB17" i="21"/>
  <c r="U15" i="19"/>
  <c r="E139" i="533"/>
  <c r="E139" i="523"/>
  <c r="U23" i="19"/>
  <c r="BR23" i="21"/>
  <c r="BY23" i="21" s="1"/>
  <c r="BZ23" i="21" s="1"/>
  <c r="CA23" i="21" s="1"/>
  <c r="BR16" i="21"/>
  <c r="BY16" i="21" s="1"/>
  <c r="BZ16" i="21" s="1"/>
  <c r="CA16" i="21" s="1"/>
  <c r="BR10" i="21"/>
  <c r="BY10" i="21" s="1"/>
  <c r="BZ10" i="21" s="1"/>
  <c r="CA10" i="21" s="1"/>
  <c r="BR46" i="21"/>
  <c r="BY46" i="21" s="1"/>
  <c r="BZ46" i="21" s="1"/>
  <c r="CA46" i="21" s="1"/>
  <c r="U44" i="19" s="1"/>
  <c r="BR78" i="21"/>
  <c r="BY78" i="21" s="1"/>
  <c r="BZ78" i="21" s="1"/>
  <c r="CA78" i="21" s="1"/>
  <c r="BR12" i="21"/>
  <c r="BY12" i="21" s="1"/>
  <c r="BZ12" i="21" s="1"/>
  <c r="CA12" i="21" s="1"/>
  <c r="BR58" i="21"/>
  <c r="BY58" i="21" s="1"/>
  <c r="BZ58" i="21" s="1"/>
  <c r="CA58" i="21" s="1"/>
  <c r="BR77" i="21"/>
  <c r="BY77" i="21" s="1"/>
  <c r="BZ77" i="21" s="1"/>
  <c r="CA77" i="21" s="1"/>
  <c r="BR14" i="21"/>
  <c r="BY14" i="21" s="1"/>
  <c r="BZ14" i="21" s="1"/>
  <c r="CA14" i="21" s="1"/>
  <c r="BR83" i="21"/>
  <c r="BY83" i="21" s="1"/>
  <c r="BZ83" i="21" s="1"/>
  <c r="CA83" i="21" s="1"/>
  <c r="BR28" i="21"/>
  <c r="BY28" i="21" s="1"/>
  <c r="BZ28" i="21" s="1"/>
  <c r="CA28" i="21" s="1"/>
  <c r="BR66" i="21"/>
  <c r="E139" i="641"/>
  <c r="E139" i="583"/>
  <c r="E139" i="615"/>
  <c r="E130" i="535"/>
  <c r="E130" i="634"/>
  <c r="U87" i="19"/>
  <c r="CB61" i="21"/>
  <c r="BR27" i="21"/>
  <c r="BY27" i="21" s="1"/>
  <c r="BZ27" i="21" s="1"/>
  <c r="CA27" i="21" s="1"/>
  <c r="CB27" i="21" s="1"/>
  <c r="BR64" i="21"/>
  <c r="BY64" i="21" s="1"/>
  <c r="BZ64" i="21" s="1"/>
  <c r="CA64" i="21" s="1"/>
  <c r="BR37" i="21"/>
  <c r="BY37" i="21" s="1"/>
  <c r="BZ37" i="21" s="1"/>
  <c r="CA37" i="21" s="1"/>
  <c r="BR44" i="21"/>
  <c r="BY44" i="21" s="1"/>
  <c r="BZ44" i="21" s="1"/>
  <c r="CA44" i="21" s="1"/>
  <c r="CB44" i="21" s="1"/>
  <c r="BR70" i="21"/>
  <c r="BY70" i="21" s="1"/>
  <c r="BZ70" i="21" s="1"/>
  <c r="CA70" i="21" s="1"/>
  <c r="BR11" i="21"/>
  <c r="BY11" i="21" s="1"/>
  <c r="BZ11" i="21" s="1"/>
  <c r="CA11" i="21" s="1"/>
  <c r="BR63" i="21"/>
  <c r="BY63" i="21" s="1"/>
  <c r="BZ63" i="21" s="1"/>
  <c r="CA63" i="21" s="1"/>
  <c r="BR31" i="21"/>
  <c r="BY31" i="21" s="1"/>
  <c r="BZ31" i="21" s="1"/>
  <c r="CA31" i="21" s="1"/>
  <c r="BR62" i="21"/>
  <c r="BY62" i="21" s="1"/>
  <c r="BZ62" i="21" s="1"/>
  <c r="CA62" i="21" s="1"/>
  <c r="BR42" i="21"/>
  <c r="BY42" i="21" s="1"/>
  <c r="BZ42" i="21" s="1"/>
  <c r="CA42" i="21" s="1"/>
  <c r="BR53" i="21"/>
  <c r="BY53" i="21" s="1"/>
  <c r="BZ53" i="21" s="1"/>
  <c r="CA53" i="21" s="1"/>
  <c r="BR34" i="21"/>
  <c r="BY34" i="21" s="1"/>
  <c r="BZ34" i="21" s="1"/>
  <c r="CA34" i="21" s="1"/>
  <c r="E139" i="673"/>
  <c r="E139" i="619"/>
  <c r="E139" i="565"/>
  <c r="E139" i="607"/>
  <c r="E139" i="573"/>
  <c r="E139" i="579"/>
  <c r="E139" i="547"/>
  <c r="E139" i="543"/>
  <c r="E139" i="655"/>
  <c r="BR52" i="21"/>
  <c r="BY52" i="21" s="1"/>
  <c r="BZ52" i="21" s="1"/>
  <c r="CA52" i="21" s="1"/>
  <c r="BR85" i="21"/>
  <c r="BY85" i="21" s="1"/>
  <c r="BZ85" i="21" s="1"/>
  <c r="CA85" i="21" s="1"/>
  <c r="BR71" i="21"/>
  <c r="BY71" i="21" s="1"/>
  <c r="BZ71" i="21" s="1"/>
  <c r="CA71" i="21" s="1"/>
  <c r="BR67" i="21"/>
  <c r="BY67" i="21" s="1"/>
  <c r="BZ67" i="21" s="1"/>
  <c r="CA67" i="21" s="1"/>
  <c r="BR93" i="21"/>
  <c r="BY93" i="21" s="1"/>
  <c r="BZ93" i="21" s="1"/>
  <c r="CA93" i="21" s="1"/>
  <c r="BR41" i="21"/>
  <c r="BY41" i="21" s="1"/>
  <c r="BZ41" i="21" s="1"/>
  <c r="CA41" i="21" s="1"/>
  <c r="BR74" i="21"/>
  <c r="BY74" i="21" s="1"/>
  <c r="BZ74" i="21" s="1"/>
  <c r="CA74" i="21" s="1"/>
  <c r="BR29" i="21"/>
  <c r="BY29" i="21" s="1"/>
  <c r="BZ29" i="21" s="1"/>
  <c r="CA29" i="21" s="1"/>
  <c r="BR80" i="21"/>
  <c r="BY80" i="21" s="1"/>
  <c r="BZ80" i="21" s="1"/>
  <c r="CA80" i="21" s="1"/>
  <c r="BR94" i="21"/>
  <c r="BY94" i="21" s="1"/>
  <c r="BZ94" i="21" s="1"/>
  <c r="CA94" i="21" s="1"/>
  <c r="BR21" i="21"/>
  <c r="BY21" i="21" s="1"/>
  <c r="BZ21" i="21" s="1"/>
  <c r="CA21" i="21" s="1"/>
  <c r="BR55" i="21"/>
  <c r="BY55" i="21" s="1"/>
  <c r="BZ55" i="21" s="1"/>
  <c r="CA55" i="21" s="1"/>
  <c r="BR92" i="21"/>
  <c r="BY92" i="21" s="1"/>
  <c r="BZ92" i="21" s="1"/>
  <c r="CA92" i="21" s="1"/>
  <c r="BR18" i="21"/>
  <c r="BY18" i="21" s="1"/>
  <c r="BZ18" i="21" s="1"/>
  <c r="CA18" i="21" s="1"/>
  <c r="BR8" i="21"/>
  <c r="BY8" i="21" s="1"/>
  <c r="BZ8" i="21" s="1"/>
  <c r="CA8" i="21" s="1"/>
  <c r="BR60" i="21"/>
  <c r="BY60" i="21" s="1"/>
  <c r="BZ60" i="21" s="1"/>
  <c r="CA60" i="21" s="1"/>
  <c r="BR7" i="21"/>
  <c r="BY7" i="21" s="1"/>
  <c r="BZ7" i="21" s="1"/>
  <c r="CA7" i="21" s="1"/>
  <c r="BR57" i="21"/>
  <c r="BY57" i="21" s="1"/>
  <c r="BZ57" i="21" s="1"/>
  <c r="CA57" i="21" s="1"/>
  <c r="BR81" i="21"/>
  <c r="BY81" i="21" s="1"/>
  <c r="BZ81" i="21" s="1"/>
  <c r="CA81" i="21" s="1"/>
  <c r="BR84" i="21"/>
  <c r="BY84" i="21" s="1"/>
  <c r="BZ84" i="21" s="1"/>
  <c r="CA84" i="21" s="1"/>
  <c r="BR19" i="21"/>
  <c r="BY19" i="21" s="1"/>
  <c r="BZ19" i="21" s="1"/>
  <c r="CA19" i="21" s="1"/>
  <c r="BR24" i="21"/>
  <c r="BY24" i="21" s="1"/>
  <c r="BZ24" i="21" s="1"/>
  <c r="CA24" i="21" s="1"/>
  <c r="BR86" i="21"/>
  <c r="BY86" i="21" s="1"/>
  <c r="BZ86" i="21" s="1"/>
  <c r="CA86" i="21" s="1"/>
  <c r="BR59" i="21"/>
  <c r="BY59" i="21" s="1"/>
  <c r="BZ59" i="21" s="1"/>
  <c r="CA59" i="21" s="1"/>
  <c r="BR69" i="21"/>
  <c r="BY69" i="21" s="1"/>
  <c r="BZ69" i="21" s="1"/>
  <c r="CA69" i="21" s="1"/>
  <c r="BR6" i="21"/>
  <c r="BR33" i="21"/>
  <c r="BY33" i="21" s="1"/>
  <c r="BZ33" i="21" s="1"/>
  <c r="CA33" i="21" s="1"/>
  <c r="BR13" i="21"/>
  <c r="BY13" i="21" s="1"/>
  <c r="BZ13" i="21" s="1"/>
  <c r="CA13" i="21" s="1"/>
  <c r="BR47" i="21"/>
  <c r="BY47" i="21" s="1"/>
  <c r="BZ47" i="21" s="1"/>
  <c r="CA47" i="21" s="1"/>
  <c r="BR65" i="21"/>
  <c r="BY65" i="21" s="1"/>
  <c r="BZ65" i="21" s="1"/>
  <c r="CA65" i="21" s="1"/>
  <c r="BR73" i="21"/>
  <c r="BY73" i="21" s="1"/>
  <c r="BZ73" i="21" s="1"/>
  <c r="CA73" i="21" s="1"/>
  <c r="BR26" i="21"/>
  <c r="BY26" i="21" s="1"/>
  <c r="BZ26" i="21" s="1"/>
  <c r="CA26" i="21" s="1"/>
  <c r="BR36" i="21"/>
  <c r="BY36" i="21" s="1"/>
  <c r="BZ36" i="21" s="1"/>
  <c r="CA36" i="21" s="1"/>
  <c r="BR9" i="21"/>
  <c r="BY9" i="21" s="1"/>
  <c r="BZ9" i="21" s="1"/>
  <c r="CA9" i="21" s="1"/>
  <c r="BR32" i="21"/>
  <c r="BY32" i="21" s="1"/>
  <c r="BZ32" i="21" s="1"/>
  <c r="CA32" i="21" s="1"/>
  <c r="BR39" i="21"/>
  <c r="BY39" i="21" s="1"/>
  <c r="BZ39" i="21" s="1"/>
  <c r="CA39" i="21" s="1"/>
  <c r="BR75" i="21"/>
  <c r="BY75" i="21" s="1"/>
  <c r="BZ75" i="21" s="1"/>
  <c r="CA75" i="21" s="1"/>
  <c r="BR30" i="21"/>
  <c r="BY30" i="21" s="1"/>
  <c r="BZ30" i="21" s="1"/>
  <c r="CA30" i="21" s="1"/>
  <c r="BR72" i="21"/>
  <c r="BY72" i="21" s="1"/>
  <c r="BZ72" i="21" s="1"/>
  <c r="CA72" i="21" s="1"/>
  <c r="BR56" i="21"/>
  <c r="BY56" i="21" s="1"/>
  <c r="BZ56" i="21" s="1"/>
  <c r="CA56" i="21" s="1"/>
  <c r="BR88" i="21"/>
  <c r="BY88" i="21" s="1"/>
  <c r="BZ88" i="21" s="1"/>
  <c r="CA88" i="21" s="1"/>
  <c r="BR91" i="21"/>
  <c r="BY91" i="21" s="1"/>
  <c r="BZ91" i="21" s="1"/>
  <c r="CA91" i="21" s="1"/>
  <c r="BR51" i="21"/>
  <c r="BY51" i="21" s="1"/>
  <c r="BZ51" i="21" s="1"/>
  <c r="CA51" i="21" s="1"/>
  <c r="BR15" i="21"/>
  <c r="BY15" i="21" s="1"/>
  <c r="BZ15" i="21" s="1"/>
  <c r="CA15" i="21" s="1"/>
  <c r="E139" i="589"/>
  <c r="CB87" i="21"/>
  <c r="BR35" i="21"/>
  <c r="BY35" i="21" s="1"/>
  <c r="BZ35" i="21" s="1"/>
  <c r="CA35" i="21" s="1"/>
  <c r="U33" i="19" s="1"/>
  <c r="BR68" i="21"/>
  <c r="BY68" i="21" s="1"/>
  <c r="BZ68" i="21" s="1"/>
  <c r="CA68" i="21" s="1"/>
  <c r="BR49" i="21"/>
  <c r="BY49" i="21" s="1"/>
  <c r="BZ49" i="21" s="1"/>
  <c r="CA49" i="21" s="1"/>
  <c r="BR38" i="21"/>
  <c r="BY38" i="21" s="1"/>
  <c r="BZ38" i="21" s="1"/>
  <c r="CA38" i="21" s="1"/>
  <c r="BR43" i="21"/>
  <c r="BY43" i="21" s="1"/>
  <c r="BZ43" i="21" s="1"/>
  <c r="CA43" i="21" s="1"/>
  <c r="BR22" i="21"/>
  <c r="BY22" i="21" s="1"/>
  <c r="BZ22" i="21" s="1"/>
  <c r="CA22" i="21" s="1"/>
  <c r="BR50" i="21"/>
  <c r="BY50" i="21" s="1"/>
  <c r="BZ50" i="21" s="1"/>
  <c r="CA50" i="21" s="1"/>
  <c r="BR20" i="21"/>
  <c r="BY20" i="21" s="1"/>
  <c r="BZ20" i="21" s="1"/>
  <c r="CA20" i="21" s="1"/>
  <c r="BR76" i="21"/>
  <c r="BY76" i="21" s="1"/>
  <c r="BZ76" i="21" s="1"/>
  <c r="CA76" i="21" s="1"/>
  <c r="BR82" i="21"/>
  <c r="BY82" i="21" s="1"/>
  <c r="BZ82" i="21" s="1"/>
  <c r="CA82" i="21" s="1"/>
  <c r="E139" i="609"/>
  <c r="E139" i="665"/>
  <c r="E139" i="627"/>
  <c r="E139" i="617"/>
  <c r="E139" i="587"/>
  <c r="L64" i="19"/>
  <c r="E130" i="638"/>
  <c r="BY66" i="21"/>
  <c r="BZ66" i="21" s="1"/>
  <c r="L8" i="19"/>
  <c r="L89" i="19"/>
  <c r="L81" i="19"/>
  <c r="E139" i="593"/>
  <c r="E139" i="651"/>
  <c r="E139" i="603"/>
  <c r="E139" i="639"/>
  <c r="U21" i="19"/>
  <c r="CB23" i="21"/>
  <c r="E139" i="597"/>
  <c r="E139" i="585"/>
  <c r="E139" i="643"/>
  <c r="E139" i="599"/>
  <c r="E139" i="575"/>
  <c r="E139" i="633"/>
  <c r="E139" i="605"/>
  <c r="E139" i="693"/>
  <c r="E139" i="577"/>
  <c r="E139" i="691"/>
  <c r="E139" i="667"/>
  <c r="U62" i="19"/>
  <c r="CB64" i="21"/>
  <c r="U42" i="19"/>
  <c r="E130" i="530"/>
  <c r="E139" i="625"/>
  <c r="E139" i="569"/>
  <c r="E130" i="686"/>
  <c r="E139" i="645"/>
  <c r="E139" i="621"/>
  <c r="E130" i="672"/>
  <c r="E139" i="553"/>
  <c r="E139" i="649"/>
  <c r="E139" i="637"/>
  <c r="E139" i="631"/>
  <c r="E139" i="663"/>
  <c r="E139" i="635"/>
  <c r="E139" i="591"/>
  <c r="E139" i="653"/>
  <c r="E139" i="671"/>
  <c r="E139" i="595"/>
  <c r="E139" i="623"/>
  <c r="U38" i="19"/>
  <c r="CB40" i="21"/>
  <c r="U43" i="19"/>
  <c r="CB45" i="21"/>
  <c r="U88" i="19"/>
  <c r="CB90" i="21"/>
  <c r="E130" i="682"/>
  <c r="E139" i="529"/>
  <c r="E130" i="544"/>
  <c r="E139" i="601"/>
  <c r="E139" i="613"/>
  <c r="E139" i="551"/>
  <c r="E139" i="629"/>
  <c r="E139" i="657"/>
  <c r="CB12" i="21"/>
  <c r="U10" i="19"/>
  <c r="CA54" i="21"/>
  <c r="W74" i="19"/>
  <c r="W19" i="19"/>
  <c r="W59" i="19"/>
  <c r="I15" i="19"/>
  <c r="W51" i="19"/>
  <c r="W8" i="19"/>
  <c r="W45" i="19"/>
  <c r="U25" i="19" l="1"/>
  <c r="U77" i="19"/>
  <c r="V10" i="19"/>
  <c r="CB46" i="21"/>
  <c r="CB35" i="21"/>
  <c r="BR95" i="21"/>
  <c r="CB82" i="21"/>
  <c r="U80" i="19"/>
  <c r="U20" i="19"/>
  <c r="CB22" i="21"/>
  <c r="CB68" i="21"/>
  <c r="U66" i="19"/>
  <c r="CB15" i="21"/>
  <c r="U13" i="19"/>
  <c r="U54" i="19"/>
  <c r="CB56" i="21"/>
  <c r="CB39" i="21"/>
  <c r="U37" i="19"/>
  <c r="U24" i="19"/>
  <c r="CB26" i="21"/>
  <c r="CB13" i="21"/>
  <c r="U11" i="19"/>
  <c r="CB59" i="21"/>
  <c r="U57" i="19"/>
  <c r="CB84" i="21"/>
  <c r="U82" i="19"/>
  <c r="V82" i="19" s="1"/>
  <c r="U58" i="19"/>
  <c r="CB60" i="21"/>
  <c r="CB55" i="21"/>
  <c r="U53" i="19"/>
  <c r="CB29" i="21"/>
  <c r="U27" i="19"/>
  <c r="U65" i="19"/>
  <c r="CB67" i="21"/>
  <c r="U60" i="19"/>
  <c r="CB62" i="21"/>
  <c r="CB70" i="21"/>
  <c r="U68" i="19"/>
  <c r="CB77" i="21"/>
  <c r="U75" i="19"/>
  <c r="U74" i="19"/>
  <c r="CB76" i="21"/>
  <c r="U41" i="19"/>
  <c r="CB43" i="21"/>
  <c r="U49" i="19"/>
  <c r="CB51" i="21"/>
  <c r="U70" i="19"/>
  <c r="CB72" i="21"/>
  <c r="U30" i="19"/>
  <c r="CB32" i="21"/>
  <c r="CB73" i="21"/>
  <c r="U71" i="19"/>
  <c r="U31" i="19"/>
  <c r="CB33" i="21"/>
  <c r="CB86" i="21"/>
  <c r="U84" i="19"/>
  <c r="CB81" i="21"/>
  <c r="U79" i="19"/>
  <c r="U6" i="19"/>
  <c r="CB8" i="21"/>
  <c r="CB21" i="21"/>
  <c r="U19" i="19"/>
  <c r="CB74" i="21"/>
  <c r="U72" i="19"/>
  <c r="U69" i="19"/>
  <c r="CB71" i="21"/>
  <c r="U32" i="19"/>
  <c r="CB34" i="21"/>
  <c r="U29" i="19"/>
  <c r="CB31" i="21"/>
  <c r="CB28" i="21"/>
  <c r="U26" i="19"/>
  <c r="U56" i="19"/>
  <c r="CB58" i="21"/>
  <c r="CB10" i="21"/>
  <c r="U8" i="19"/>
  <c r="V8" i="19" s="1"/>
  <c r="U18" i="19"/>
  <c r="CB20" i="21"/>
  <c r="U36" i="19"/>
  <c r="CB38" i="21"/>
  <c r="CB91" i="21"/>
  <c r="U89" i="19"/>
  <c r="V89" i="19" s="1"/>
  <c r="U28" i="19"/>
  <c r="CB30" i="21"/>
  <c r="U7" i="19"/>
  <c r="CB9" i="21"/>
  <c r="U63" i="19"/>
  <c r="CB65" i="21"/>
  <c r="BY6" i="21"/>
  <c r="BY95" i="21" s="1"/>
  <c r="CB24" i="21"/>
  <c r="U22" i="19"/>
  <c r="U55" i="19"/>
  <c r="CB57" i="21"/>
  <c r="U16" i="19"/>
  <c r="CB18" i="21"/>
  <c r="CB94" i="21"/>
  <c r="U92" i="19"/>
  <c r="CB41" i="21"/>
  <c r="U39" i="19"/>
  <c r="U83" i="19"/>
  <c r="CB85" i="21"/>
  <c r="CB53" i="21"/>
  <c r="U51" i="19"/>
  <c r="U61" i="19"/>
  <c r="V61" i="19" s="1"/>
  <c r="CB63" i="21"/>
  <c r="U35" i="19"/>
  <c r="CB37" i="21"/>
  <c r="CB83" i="21"/>
  <c r="U81" i="19"/>
  <c r="V81" i="19" s="1"/>
  <c r="CB16" i="21"/>
  <c r="U14" i="19"/>
  <c r="CB50" i="21"/>
  <c r="U48" i="19"/>
  <c r="U47" i="19"/>
  <c r="CB49" i="21"/>
  <c r="U86" i="19"/>
  <c r="CB88" i="21"/>
  <c r="U73" i="19"/>
  <c r="CB75" i="21"/>
  <c r="U34" i="19"/>
  <c r="CB36" i="21"/>
  <c r="U45" i="19"/>
  <c r="CB47" i="21"/>
  <c r="CB69" i="21"/>
  <c r="U67" i="19"/>
  <c r="CB19" i="21"/>
  <c r="U17" i="19"/>
  <c r="U5" i="19"/>
  <c r="CB7" i="21"/>
  <c r="CB92" i="21"/>
  <c r="U90" i="19"/>
  <c r="U78" i="19"/>
  <c r="CB80" i="21"/>
  <c r="CB93" i="21"/>
  <c r="U91" i="19"/>
  <c r="CB52" i="21"/>
  <c r="U50" i="19"/>
  <c r="U40" i="19"/>
  <c r="CB42" i="21"/>
  <c r="CB11" i="21"/>
  <c r="U9" i="19"/>
  <c r="CB14" i="21"/>
  <c r="U12" i="19"/>
  <c r="U76" i="19"/>
  <c r="CB78" i="21"/>
  <c r="CA66" i="21"/>
  <c r="X64" i="19"/>
  <c r="L15" i="19"/>
  <c r="X15" i="19" s="1"/>
  <c r="X8" i="19"/>
  <c r="U52" i="19"/>
  <c r="CB54" i="21"/>
  <c r="BZ6" i="21" l="1"/>
  <c r="CB66" i="21"/>
  <c r="U64" i="19"/>
  <c r="V64" i="19" s="1"/>
  <c r="V15" i="19"/>
  <c r="CA6" i="21" l="1"/>
  <c r="BZ95" i="21"/>
  <c r="I78" i="19"/>
  <c r="I70" i="19"/>
  <c r="I59" i="19"/>
  <c r="I69" i="19"/>
  <c r="I21" i="19"/>
  <c r="I39" i="19"/>
  <c r="I53" i="19"/>
  <c r="W18" i="19"/>
  <c r="I4" i="19"/>
  <c r="W86" i="19"/>
  <c r="I40" i="19"/>
  <c r="I74" i="19"/>
  <c r="I67" i="19"/>
  <c r="W28" i="19"/>
  <c r="I62" i="19"/>
  <c r="W83" i="19"/>
  <c r="W85" i="19"/>
  <c r="I33" i="19"/>
  <c r="I68" i="19"/>
  <c r="I42" i="19"/>
  <c r="I24" i="19"/>
  <c r="I60" i="19"/>
  <c r="W6" i="19"/>
  <c r="W87" i="19"/>
  <c r="I27" i="19"/>
  <c r="I36" i="19"/>
  <c r="I48" i="19"/>
  <c r="I72" i="19"/>
  <c r="I76" i="19"/>
  <c r="W90" i="19"/>
  <c r="W26" i="19"/>
  <c r="I17" i="19"/>
  <c r="I31" i="19"/>
  <c r="I26" i="19"/>
  <c r="I51" i="19"/>
  <c r="I54" i="19"/>
  <c r="I20" i="19"/>
  <c r="I75" i="19"/>
  <c r="W76" i="19"/>
  <c r="I34" i="19"/>
  <c r="I73" i="19"/>
  <c r="I38" i="19"/>
  <c r="I23" i="19"/>
  <c r="I11" i="19"/>
  <c r="I19" i="19"/>
  <c r="I30" i="19"/>
  <c r="I88" i="19"/>
  <c r="I71" i="19"/>
  <c r="I22" i="19"/>
  <c r="W23" i="19"/>
  <c r="W30" i="19"/>
  <c r="W88" i="19"/>
  <c r="I41" i="19"/>
  <c r="I66" i="19"/>
  <c r="I16" i="19"/>
  <c r="I84" i="19"/>
  <c r="W21" i="19"/>
  <c r="I49" i="19"/>
  <c r="I18" i="19"/>
  <c r="W7" i="19"/>
  <c r="I29" i="19"/>
  <c r="I91" i="19"/>
  <c r="I55" i="19"/>
  <c r="W13" i="19"/>
  <c r="CB6" i="21" l="1"/>
  <c r="CB95" i="21" s="1"/>
  <c r="U94" i="19" s="1"/>
  <c r="U4" i="19"/>
  <c r="CA95" i="21"/>
  <c r="U93" i="19" s="1"/>
  <c r="L68" i="19"/>
  <c r="V68" i="19" s="1"/>
  <c r="L29" i="19"/>
  <c r="V29" i="19" s="1"/>
  <c r="L27" i="19"/>
  <c r="V27" i="19" s="1"/>
  <c r="L40" i="19"/>
  <c r="V40" i="19" s="1"/>
  <c r="L30" i="19"/>
  <c r="V30" i="19" s="1"/>
  <c r="L86" i="19"/>
  <c r="V86" i="19" s="1"/>
  <c r="L31" i="19"/>
  <c r="V31" i="19" s="1"/>
  <c r="L84" i="19"/>
  <c r="V84" i="19" s="1"/>
  <c r="L54" i="19"/>
  <c r="V54" i="19" s="1"/>
  <c r="L16" i="19"/>
  <c r="V16" i="19" s="1"/>
  <c r="L22" i="19"/>
  <c r="V22" i="19" s="1"/>
  <c r="L21" i="19"/>
  <c r="V21" i="19" s="1"/>
  <c r="L41" i="19"/>
  <c r="V41" i="19" s="1"/>
  <c r="L24" i="19"/>
  <c r="V24" i="19" s="1"/>
  <c r="L76" i="19"/>
  <c r="V76" i="19" s="1"/>
  <c r="L17" i="19"/>
  <c r="V17" i="19" s="1"/>
  <c r="L59" i="19"/>
  <c r="V59" i="19" s="1"/>
  <c r="L49" i="19"/>
  <c r="V49" i="19" s="1"/>
  <c r="L38" i="19"/>
  <c r="V38" i="19" s="1"/>
  <c r="X82" i="19"/>
  <c r="L66" i="19"/>
  <c r="V66" i="19" s="1"/>
  <c r="L69" i="19"/>
  <c r="V69" i="19" s="1"/>
  <c r="L53" i="19"/>
  <c r="V53" i="19" s="1"/>
  <c r="L72" i="19"/>
  <c r="V72" i="19" s="1"/>
  <c r="L67" i="19"/>
  <c r="V67" i="19" s="1"/>
  <c r="L78" i="19"/>
  <c r="V78" i="19" s="1"/>
  <c r="L51" i="19"/>
  <c r="V51" i="19" s="1"/>
  <c r="L4" i="19"/>
  <c r="V4" i="19" s="1"/>
  <c r="L88" i="19"/>
  <c r="V88" i="19" s="1"/>
  <c r="L33" i="19"/>
  <c r="V33" i="19" s="1"/>
  <c r="L42" i="19"/>
  <c r="V42" i="19" s="1"/>
  <c r="L18" i="19"/>
  <c r="V18" i="19" s="1"/>
  <c r="L36" i="19"/>
  <c r="V36" i="19" s="1"/>
  <c r="L34" i="19"/>
  <c r="V34" i="19" s="1"/>
  <c r="L19" i="19"/>
  <c r="V19" i="19" s="1"/>
  <c r="L20" i="19"/>
  <c r="V20" i="19" s="1"/>
  <c r="L62" i="19"/>
  <c r="V62" i="19" s="1"/>
  <c r="L55" i="19"/>
  <c r="V55" i="19" s="1"/>
  <c r="L74" i="19"/>
  <c r="V74" i="19" s="1"/>
  <c r="L71" i="19"/>
  <c r="V71" i="19" s="1"/>
  <c r="L60" i="19"/>
  <c r="V60" i="19" s="1"/>
  <c r="L11" i="19"/>
  <c r="L39" i="19"/>
  <c r="V39" i="19" s="1"/>
  <c r="L75" i="19"/>
  <c r="V75" i="19" s="1"/>
  <c r="L23" i="19"/>
  <c r="V23" i="19" s="1"/>
  <c r="L70" i="19"/>
  <c r="V70" i="19" s="1"/>
  <c r="L91" i="19"/>
  <c r="V91" i="19" s="1"/>
  <c r="L73" i="19"/>
  <c r="V73" i="19" s="1"/>
  <c r="L26" i="19"/>
  <c r="V26" i="19" s="1"/>
  <c r="L48" i="19"/>
  <c r="V48" i="19" s="1"/>
  <c r="I43" i="19"/>
  <c r="I85" i="19"/>
  <c r="I35" i="19"/>
  <c r="I56" i="19"/>
  <c r="I44" i="19"/>
  <c r="W91" i="19"/>
  <c r="I58" i="19"/>
  <c r="I87" i="19"/>
  <c r="I65" i="19"/>
  <c r="I57" i="19"/>
  <c r="I13" i="19"/>
  <c r="W80" i="19"/>
  <c r="I80" i="19"/>
  <c r="I50" i="19"/>
  <c r="W4" i="19"/>
  <c r="W16" i="19"/>
  <c r="I5" i="19"/>
  <c r="W22" i="19"/>
  <c r="W12" i="19"/>
  <c r="I52" i="19"/>
  <c r="I79" i="19"/>
  <c r="I45" i="19"/>
  <c r="I12" i="19"/>
  <c r="W75" i="19"/>
  <c r="I32" i="19"/>
  <c r="W25" i="19"/>
  <c r="I83" i="19"/>
  <c r="I6" i="19"/>
  <c r="I92" i="19"/>
  <c r="I37" i="19"/>
  <c r="I46" i="19"/>
  <c r="W84" i="19"/>
  <c r="I25" i="19"/>
  <c r="I77" i="19"/>
  <c r="I9" i="19"/>
  <c r="I90" i="19"/>
  <c r="I14" i="19"/>
  <c r="I47" i="19"/>
  <c r="I7" i="19"/>
  <c r="I28" i="19"/>
  <c r="W14" i="19"/>
  <c r="I63" i="19"/>
  <c r="L37" i="19" l="1"/>
  <c r="V37" i="19" s="1"/>
  <c r="L56" i="19"/>
  <c r="V56" i="19" s="1"/>
  <c r="L45" i="19"/>
  <c r="V45" i="19" s="1"/>
  <c r="L77" i="19"/>
  <c r="V77" i="19" s="1"/>
  <c r="L7" i="19"/>
  <c r="V7" i="19" s="1"/>
  <c r="L6" i="19"/>
  <c r="V6" i="19" s="1"/>
  <c r="L50" i="19"/>
  <c r="V50" i="19" s="1"/>
  <c r="L65" i="19"/>
  <c r="V65" i="19" s="1"/>
  <c r="L9" i="19"/>
  <c r="V9" i="19" s="1"/>
  <c r="L85" i="19"/>
  <c r="V85" i="19" s="1"/>
  <c r="L52" i="19"/>
  <c r="V52" i="19" s="1"/>
  <c r="L25" i="19"/>
  <c r="V25" i="19" s="1"/>
  <c r="L14" i="19"/>
  <c r="V14" i="19" s="1"/>
  <c r="L92" i="19"/>
  <c r="V92" i="19" s="1"/>
  <c r="L46" i="19"/>
  <c r="V46" i="19" s="1"/>
  <c r="L57" i="19"/>
  <c r="V57" i="19" s="1"/>
  <c r="L12" i="19"/>
  <c r="V12" i="19" s="1"/>
  <c r="L32" i="19"/>
  <c r="V32" i="19" s="1"/>
  <c r="L83" i="19"/>
  <c r="V83" i="19" s="1"/>
  <c r="L87" i="19"/>
  <c r="V87" i="19" s="1"/>
  <c r="L5" i="19"/>
  <c r="V5" i="19" s="1"/>
  <c r="L79" i="19"/>
  <c r="V79" i="19" s="1"/>
  <c r="L44" i="19"/>
  <c r="V44" i="19" s="1"/>
  <c r="L80" i="19"/>
  <c r="V80" i="19" s="1"/>
  <c r="L58" i="19"/>
  <c r="V58" i="19" s="1"/>
  <c r="L35" i="19"/>
  <c r="V35" i="19" s="1"/>
  <c r="L28" i="19"/>
  <c r="V28" i="19" s="1"/>
  <c r="L43" i="19"/>
  <c r="V43" i="19" s="1"/>
  <c r="L63" i="19"/>
  <c r="V63" i="19" s="1"/>
  <c r="L47" i="19"/>
  <c r="V47" i="19" s="1"/>
  <c r="L13" i="19"/>
  <c r="V13" i="19" s="1"/>
  <c r="L90" i="19"/>
  <c r="V90" i="19" s="1"/>
  <c r="V11" i="19"/>
  <c r="X10" i="19"/>
  <c r="X70" i="19"/>
  <c r="X39" i="19"/>
  <c r="X60" i="19"/>
  <c r="X71" i="19"/>
  <c r="X65" i="19"/>
  <c r="X19" i="19"/>
  <c r="X92" i="19"/>
  <c r="X42" i="19"/>
  <c r="X24" i="19"/>
  <c r="X55" i="19"/>
  <c r="X62" i="19"/>
  <c r="X33" i="19"/>
  <c r="X67" i="19"/>
  <c r="X59" i="19"/>
  <c r="X17" i="19"/>
  <c r="X47" i="19"/>
  <c r="X54" i="19"/>
  <c r="X27" i="19"/>
  <c r="X68" i="19"/>
  <c r="X73" i="19"/>
  <c r="X74" i="19"/>
  <c r="X34" i="19"/>
  <c r="X37" i="19"/>
  <c r="X51" i="19"/>
  <c r="X72" i="19"/>
  <c r="X66" i="19"/>
  <c r="X32" i="19"/>
  <c r="X5" i="19"/>
  <c r="X31" i="19"/>
  <c r="X40" i="19"/>
  <c r="X29" i="19"/>
  <c r="X48" i="19"/>
  <c r="X58" i="19"/>
  <c r="X56" i="19"/>
  <c r="X35" i="19"/>
  <c r="X20" i="19"/>
  <c r="X36" i="19"/>
  <c r="X78" i="19"/>
  <c r="X53" i="19"/>
  <c r="X69" i="19"/>
  <c r="X38" i="19"/>
  <c r="X49" i="19"/>
  <c r="X41" i="19"/>
  <c r="X81" i="19"/>
  <c r="X30" i="19"/>
  <c r="X22" i="19"/>
  <c r="X18" i="19"/>
  <c r="X4" i="19"/>
  <c r="X9" i="19"/>
  <c r="X76" i="19"/>
  <c r="X16" i="19"/>
  <c r="X26" i="19"/>
  <c r="X91" i="19"/>
  <c r="X11" i="19"/>
  <c r="X88" i="19"/>
  <c r="X21" i="19"/>
  <c r="X89" i="19"/>
  <c r="X6" i="19"/>
  <c r="X14" i="19"/>
  <c r="X23" i="19"/>
  <c r="X75" i="19"/>
  <c r="X85" i="19"/>
  <c r="X84" i="19"/>
  <c r="X86" i="19"/>
  <c r="X13" i="19"/>
  <c r="X7" i="19" l="1"/>
  <c r="X12" i="19"/>
  <c r="X63" i="19"/>
  <c r="X79" i="19"/>
  <c r="X44" i="19"/>
  <c r="X46" i="19"/>
  <c r="X45" i="19"/>
  <c r="L93" i="19"/>
  <c r="V93" i="19" s="1"/>
  <c r="X28" i="19"/>
  <c r="X83" i="19"/>
  <c r="X90" i="19"/>
  <c r="X50" i="19"/>
  <c r="X25" i="19"/>
  <c r="X77" i="19"/>
  <c r="X57" i="19"/>
  <c r="X80" i="19"/>
  <c r="X87" i="19"/>
  <c r="X52" i="19"/>
  <c r="X43" i="19"/>
  <c r="L94" i="19"/>
  <c r="V94" i="19" s="1"/>
</calcChain>
</file>

<file path=xl/comments1.xml><?xml version="1.0" encoding="utf-8"?>
<comments xmlns="http://schemas.openxmlformats.org/spreadsheetml/2006/main">
  <authors>
    <author>DANIEL LUIZ DA SILVA</author>
    <author>PGJMG</author>
    <author>auxiliar01.comercial</author>
  </authors>
  <commentList>
    <comment ref="B4" authorId="0" shapeId="0">
      <text>
        <r>
          <rPr>
            <b/>
            <sz val="9"/>
            <color indexed="81"/>
            <rFont val="Segoe UI"/>
            <family val="2"/>
          </rPr>
          <t xml:space="preserve">PGJMG: </t>
        </r>
        <r>
          <rPr>
            <sz val="9"/>
            <color indexed="81"/>
            <rFont val="Segoe UI"/>
            <family val="2"/>
          </rPr>
          <t xml:space="preserve">
CLÁUSULA DÉCIMA QUINTA -PROGRAMA DE ASSISTÊNCIA ODONTOLÓGICA. </t>
        </r>
      </text>
    </comment>
    <comment ref="B5" authorId="1" shapeId="0">
      <text>
        <r>
          <rPr>
            <b/>
            <sz val="9"/>
            <color indexed="81"/>
            <rFont val="Segoe UI"/>
            <family val="2"/>
          </rPr>
          <t>PGJMG:</t>
        </r>
        <r>
          <rPr>
            <sz val="9"/>
            <color indexed="81"/>
            <rFont val="Segoe UI"/>
            <family val="2"/>
          </rPr>
          <t xml:space="preserve">
CLÁUSULA DÉCIMA QUINTA - PROGRAMA DE ASSISTÊNCIA FAMILIAR - PAF
PARÁGRAFO DÉCIMO – A vigência desta cláusula será de 2 (dois) anos, com início em 01.01.2022 e término em 31.12.2023.</t>
        </r>
      </text>
    </comment>
    <comment ref="B6" authorId="1" shapeId="0">
      <text>
        <r>
          <rPr>
            <b/>
            <sz val="9"/>
            <color indexed="81"/>
            <rFont val="Segoe UI"/>
            <family val="2"/>
          </rPr>
          <t>PGJMG:</t>
        </r>
        <r>
          <rPr>
            <sz val="9"/>
            <color indexed="81"/>
            <rFont val="Segoe UI"/>
            <family val="2"/>
          </rPr>
          <t xml:space="preserve">
CLÁUSULA DÉCIMA QUINTA - PROGRAMA DE ASSISTÊNCIA FAMILIAR – PAF
O Programa é uma conquista antiga de toda a categoria profissional, que trabalham nos municípios de: ALÉM PARAÍBA, CATAGUASES, LEOPOLDINA, MURIAÉ, UBÁ E VISCONDE DO RIO BRANCO.
</t>
        </r>
      </text>
    </comment>
    <comment ref="B7" authorId="1" shapeId="0">
      <text>
        <r>
          <rPr>
            <b/>
            <sz val="9"/>
            <color indexed="81"/>
            <rFont val="Segoe UI"/>
            <family val="2"/>
          </rPr>
          <t>PGJMG:</t>
        </r>
        <r>
          <rPr>
            <sz val="9"/>
            <color indexed="81"/>
            <rFont val="Segoe UI"/>
            <family val="2"/>
          </rPr>
          <t xml:space="preserve">
CLÁUSULA DÉCIMA QUINTA - PROGRAMA DE ASSISTÊNCIA FAMILIAR – PAF
O Programa é uma conquista antiga de toda a categoria profissional, que trabalham nos municípios de: ABAÉTE, CONCEIÇÃO DO MATO DENTRO, CURVELO, DIAMANTINA, POMPÉU e TRÊS MARIAS.</t>
        </r>
      </text>
    </comment>
    <comment ref="B9" authorId="1" shapeId="0">
      <text>
        <r>
          <rPr>
            <b/>
            <sz val="9"/>
            <color indexed="81"/>
            <rFont val="Segoe UI"/>
            <family val="2"/>
          </rPr>
          <t>PGJMG:</t>
        </r>
        <r>
          <rPr>
            <sz val="9"/>
            <color indexed="81"/>
            <rFont val="Segoe UI"/>
            <family val="2"/>
          </rPr>
          <t xml:space="preserve">
CLÁUSULA DÉCIMA QUINTA - PROGRAMA DE ASSISTÊNCIA FAMILIAR - PAF - DIVINÓPOLIS
</t>
        </r>
      </text>
    </comment>
    <comment ref="C10" authorId="1" shapeId="0">
      <text>
        <r>
          <rPr>
            <b/>
            <sz val="9"/>
            <color indexed="81"/>
            <rFont val="Segoe UI"/>
            <family val="2"/>
          </rPr>
          <t>PGJMG:</t>
        </r>
        <r>
          <rPr>
            <sz val="9"/>
            <color indexed="81"/>
            <rFont val="Segoe UI"/>
            <family val="2"/>
          </rPr>
          <t xml:space="preserve">
CLÁUSULA VIGÉSIMA SÉTIMA - PROGRAMA DE QUALIFICAÇÃO PROFISSIONAL E MARKETING – PQM
PARÁGRAFO SEXTO - A vigência desta Cláusula será de 2 (dois) anos, com início em 01.01.2022 e término em 31.12.2023.</t>
        </r>
      </text>
    </comment>
    <comment ref="C11" authorId="1" shapeId="0">
      <text>
        <r>
          <rPr>
            <b/>
            <sz val="9"/>
            <color indexed="81"/>
            <rFont val="Segoe UI"/>
            <family val="2"/>
          </rPr>
          <t>PGJMG:</t>
        </r>
        <r>
          <rPr>
            <sz val="9"/>
            <color indexed="81"/>
            <rFont val="Segoe UI"/>
            <family val="2"/>
          </rPr>
          <t xml:space="preserve">
CLÁUSULA VIGÉSIMA SÉTIMA - PROGRAMA DE QUALIFICAÇÃO PROFISSIONAL E MARKETING – PQM
PARÁGRAFO SEXTO - A vigência desta Cláusula será de 2 (dois) anos, com início em 01.01.2022 e término em 31.12.2023.</t>
        </r>
      </text>
    </comment>
    <comment ref="B12" authorId="1" shapeId="0">
      <text>
        <r>
          <rPr>
            <b/>
            <sz val="9"/>
            <color indexed="81"/>
            <rFont val="Segoe UI"/>
            <family val="2"/>
          </rPr>
          <t>PGJMG:</t>
        </r>
        <r>
          <rPr>
            <sz val="9"/>
            <color indexed="81"/>
            <rFont val="Segoe UI"/>
            <family val="2"/>
          </rPr>
          <t xml:space="preserve">
CLÁUSULA DÉCIMA QUINTA - PROGRAMA ASSISTENCIAL FAMILIAR-PAF
PARÁGRAFO DÉCIMO – A vigência desta Cláusula será de dois anos, com início em 01.01.2021 e término em 31.12.2022.</t>
        </r>
      </text>
    </comment>
    <comment ref="B13" authorId="1" shapeId="0">
      <text>
        <r>
          <rPr>
            <b/>
            <sz val="9"/>
            <color indexed="81"/>
            <rFont val="Segoe UI"/>
            <family val="2"/>
          </rPr>
          <t>PGJMG:</t>
        </r>
        <r>
          <rPr>
            <sz val="9"/>
            <color indexed="81"/>
            <rFont val="Segoe UI"/>
            <family val="2"/>
          </rPr>
          <t xml:space="preserve">
CLÁUSULA DÉCIMA QUINTA - PROGRAMA ASSISTENCIAL FAMILIAR-PAF
PARÁGRAFO DÉCIMO – A vigência desta Cláusula será de dois anos, com início em 01.01.2021 e término em 31.12.2022.</t>
        </r>
      </text>
    </comment>
    <comment ref="B14" authorId="1" shapeId="0">
      <text>
        <r>
          <rPr>
            <b/>
            <sz val="9"/>
            <color indexed="81"/>
            <rFont val="Segoe UI"/>
            <family val="2"/>
          </rPr>
          <t>PGJMG:</t>
        </r>
        <r>
          <rPr>
            <sz val="9"/>
            <color indexed="81"/>
            <rFont val="Segoe UI"/>
            <family val="2"/>
          </rPr>
          <t xml:space="preserve">
CLÁUSULA DÉCIMA QUARTA - PROGRAMA DE ASSISTÊNCIA A SAÚDE DO TRABALHADOR</t>
        </r>
      </text>
    </comment>
    <comment ref="C14" authorId="1" shapeId="0">
      <text>
        <r>
          <rPr>
            <b/>
            <sz val="9"/>
            <color indexed="81"/>
            <rFont val="Segoe UI"/>
            <family val="2"/>
          </rPr>
          <t>PGJMG:</t>
        </r>
        <r>
          <rPr>
            <sz val="9"/>
            <color indexed="81"/>
            <rFont val="Segoe UI"/>
            <family val="2"/>
          </rPr>
          <t xml:space="preserve">
CLAUSULA TRIGÉSIMA OITAVA - PQM</t>
        </r>
      </text>
    </comment>
    <comment ref="B15" authorId="1" shapeId="0">
      <text>
        <r>
          <rPr>
            <b/>
            <sz val="9"/>
            <color indexed="81"/>
            <rFont val="Segoe UI"/>
            <family val="2"/>
          </rPr>
          <t xml:space="preserve">PGJMG:
</t>
        </r>
        <r>
          <rPr>
            <sz val="9"/>
            <color indexed="81"/>
            <rFont val="Segoe UI"/>
            <family val="2"/>
          </rPr>
          <t xml:space="preserve">CLÁUSULA DÉCIMA QUINTA - PROGRAMA DE ASSISTENCIA FAMILIAR
PARÁGRAFO DÉCIMO – A vigência desta cláusula será de 2 (dois) anos, com início em 01.01.2022e término em
31.12.2023.
</t>
        </r>
      </text>
    </comment>
    <comment ref="B16" authorId="1" shapeId="0">
      <text>
        <r>
          <rPr>
            <b/>
            <sz val="9"/>
            <color indexed="81"/>
            <rFont val="Segoe UI"/>
            <family val="2"/>
          </rPr>
          <t>PGJMG:</t>
        </r>
        <r>
          <rPr>
            <sz val="9"/>
            <color indexed="81"/>
            <rFont val="Segoe UI"/>
            <family val="2"/>
          </rPr>
          <t xml:space="preserve">
PARÁGRAFO DÉCIMO - Este benefício só se aplica tão somente aos empregados que trabalham nos
municípios de: ARCOS/MG, LAGOA DA PRATA/MG, NOVA SERRANA/MG, OLIVEIRA/MG e SANTO
ANTÔNIO DO MONTE/MG.</t>
        </r>
      </text>
    </comment>
    <comment ref="B18" authorId="2" shapeId="0">
      <text>
        <r>
          <rPr>
            <b/>
            <sz val="9"/>
            <color indexed="81"/>
            <rFont val="Segoe UI"/>
            <family val="2"/>
          </rPr>
          <t>PGJ:</t>
        </r>
        <r>
          <rPr>
            <sz val="9"/>
            <color indexed="81"/>
            <rFont val="Segoe UI"/>
            <family val="2"/>
          </rPr>
          <t xml:space="preserve">
PARÁGRAFO DÉCIMO – ABRANGÊNCIA - A presente cláusula tem abrangência tão somente nos municípios de: BARÃO DE COCAIS/MG, NOVA ERA/MG, RIO PIRACICABA/MG, SANTA BÁRBARA/MG e SÃO GONÇALO DO RIO ABAIXO/MG
PARÁGRAFO DÉCIMO PRIMEIRO - A vigência desta cláusula será de 2 (dois) anos, com início em 01.01.2022 e término em 31.12.2023.</t>
        </r>
      </text>
    </comment>
    <comment ref="B20" authorId="1" shapeId="0">
      <text>
        <r>
          <rPr>
            <b/>
            <sz val="9"/>
            <color indexed="81"/>
            <rFont val="Segoe UI"/>
            <family val="2"/>
          </rPr>
          <t xml:space="preserve">PGJMG:
</t>
        </r>
        <r>
          <rPr>
            <sz val="9"/>
            <color indexed="81"/>
            <rFont val="Segoe UI"/>
            <family val="2"/>
          </rPr>
          <t xml:space="preserve">CLÁUSULA DÉCIMA QUINTA - PROGRAMA DE ASSISTENCIA FAMILIAR
PARÁGRAFO DÉCIMO – A vigência desta Cláusula será de 2 (dois) anos, com início em 01.01.2022 e término em 31.12.2023.
</t>
        </r>
      </text>
    </comment>
    <comment ref="B22" authorId="1" shapeId="0">
      <text>
        <r>
          <rPr>
            <b/>
            <sz val="9"/>
            <color indexed="81"/>
            <rFont val="Segoe UI"/>
            <family val="2"/>
          </rPr>
          <t>PGJMG:</t>
        </r>
        <r>
          <rPr>
            <sz val="9"/>
            <color indexed="81"/>
            <rFont val="Segoe UI"/>
            <family val="2"/>
          </rPr>
          <t xml:space="preserve">
CLÁUSULA DÉCIMA QUINTA - PROGRAMA DE ASSISTÊNCIA FAMILIAR – PAF
O Programa é uma conquista antiga de toda a categoria profissional, que trabalham nos municípios de: CONGONHAS/MG, MARIANA/MG, OURO BRANCO/MG, OURO PRETO/MG e PORTO FIRME/MG,.</t>
        </r>
      </text>
    </comment>
    <comment ref="B24" authorId="1" shapeId="0">
      <text>
        <r>
          <rPr>
            <b/>
            <sz val="9"/>
            <color indexed="81"/>
            <rFont val="Segoe UI"/>
            <family val="2"/>
          </rPr>
          <t>PGJMG:</t>
        </r>
        <r>
          <rPr>
            <sz val="9"/>
            <color indexed="81"/>
            <rFont val="Segoe UI"/>
            <family val="2"/>
          </rPr>
          <t xml:space="preserve">
CLÁUSULA DÉCIMA QUINTA - PROGRAMA DE ASSISTÊNCIA ODONTOLÓGICA
Programa de Assistência Odontológica aos integrantes da categoria profissional na cidade de: Itajubá, Lavras, Pouso Alegre, Varginha e Três Corações
</t>
        </r>
      </text>
    </comment>
    <comment ref="C26" authorId="1" shapeId="0">
      <text>
        <r>
          <rPr>
            <b/>
            <sz val="9"/>
            <color indexed="81"/>
            <rFont val="Segoe UI"/>
            <family val="2"/>
          </rPr>
          <t>PGJMG:</t>
        </r>
        <r>
          <rPr>
            <sz val="9"/>
            <color indexed="81"/>
            <rFont val="Segoe UI"/>
            <family val="2"/>
          </rPr>
          <t xml:space="preserve">
CLÁUSULA VIGÉSIMA SÉTIMA - PROGRAMA DE QUALIFICAÇÃO PROFISSIONAL E MARKETING – PQM
PARÁGRAFO SEXTO - A vigência desta Cláusula será de 2 (dois) anos, com início em 01.01.2022 e término em 31.12.2023.</t>
        </r>
      </text>
    </comment>
    <comment ref="B28" authorId="1" shapeId="0">
      <text>
        <r>
          <rPr>
            <b/>
            <sz val="9"/>
            <color indexed="81"/>
            <rFont val="Segoe UI"/>
            <family val="2"/>
          </rPr>
          <t>PGJMG:</t>
        </r>
        <r>
          <rPr>
            <sz val="9"/>
            <color indexed="81"/>
            <rFont val="Segoe UI"/>
            <family val="2"/>
          </rPr>
          <t xml:space="preserve">
Aplicável somente aos municípios de Frutal, Patos de Minas e Patrocínio - A vigência desta cláusula será de 2 (dois) anos, com início em 01.01.2022 e término em 31.12.2023.
</t>
        </r>
      </text>
    </comment>
    <comment ref="B30" authorId="1" shapeId="0">
      <text>
        <r>
          <rPr>
            <b/>
            <sz val="9"/>
            <color indexed="81"/>
            <rFont val="Segoe UI"/>
            <family val="2"/>
          </rPr>
          <t>PGJMG:</t>
        </r>
        <r>
          <rPr>
            <sz val="9"/>
            <color indexed="81"/>
            <rFont val="Segoe UI"/>
            <family val="2"/>
          </rPr>
          <t xml:space="preserve">
CLÁUSULA DÉCIMA QUINTA - PROGRAMA DE ASSISTÊNCIA ODONTOLÓGICA
O Programa de Assistência Odontológica aos integrantes da categoria profissional na cidade de SÃO LOURENÇO consiste em prestar assistência odontológica, com objetivo de suprir tais necessidades dos trabalhadores representados quem preste serviços na mencionada cidade</t>
        </r>
      </text>
    </comment>
    <comment ref="B31" authorId="1" shapeId="0">
      <text>
        <r>
          <rPr>
            <b/>
            <sz val="9"/>
            <color indexed="81"/>
            <rFont val="Segoe UI"/>
            <family val="2"/>
          </rPr>
          <t>PGJMG:</t>
        </r>
        <r>
          <rPr>
            <sz val="9"/>
            <color indexed="81"/>
            <rFont val="Segoe UI"/>
            <family val="2"/>
          </rPr>
          <t xml:space="preserve">
PARÁGRAFO DÉCIMO TERCEIRO PARÁGRAFO DÉCIMO TERCEIRO - A vigência desta Cláusula será de 2 (dois) anos, com início em 01.01.2022 e término em 31.12.2023.</t>
        </r>
      </text>
    </comment>
    <comment ref="B32" authorId="1" shapeId="0">
      <text>
        <r>
          <rPr>
            <b/>
            <sz val="9"/>
            <color indexed="81"/>
            <rFont val="Segoe UI"/>
            <family val="2"/>
          </rPr>
          <t>PGJMG:</t>
        </r>
        <r>
          <rPr>
            <sz val="9"/>
            <color indexed="81"/>
            <rFont val="Segoe UI"/>
            <family val="2"/>
          </rPr>
          <t xml:space="preserve">
CLÁUSULA DÉCIMA QUINTA - PROGRAMA DE ASSISTÊNCIA FAMILIAR - PAF
PARÁGRAFO DÉCIMO - ABRANGÊNCIA - A presente cláusula tem abrangência, tão somente, no município de IPATINGA/MG.</t>
        </r>
      </text>
    </comment>
    <comment ref="B33" authorId="1" shapeId="0">
      <text>
        <r>
          <rPr>
            <b/>
            <sz val="9"/>
            <color indexed="81"/>
            <rFont val="Segoe UI"/>
            <family val="2"/>
          </rPr>
          <t>PGJMG:</t>
        </r>
        <r>
          <rPr>
            <sz val="9"/>
            <color indexed="81"/>
            <rFont val="Segoe UI"/>
            <family val="2"/>
          </rPr>
          <t xml:space="preserve">
PARÁGRAFO DÉCIMO - Este benefício só se aplica tão somente aos empregados que trabalham nos municípios de: BELO ORIENTE/MG, CARATINGA/MG, CORONEL FABRICIANO/MG, INHAPIM/MG, SANTANA DO PARAÍSO/MG e TIMÓTEO/MG.
PARÁGRAFO DÉCIMO PRIMEIRO - A vigência desta Cláusula será de 2 (dois) anos, com início em 01.01.2022 e término em 31.12.2023.</t>
        </r>
      </text>
    </comment>
    <comment ref="B35" authorId="1" shapeId="0">
      <text>
        <r>
          <rPr>
            <b/>
            <sz val="9"/>
            <color indexed="81"/>
            <rFont val="Segoe UI"/>
            <family val="2"/>
          </rPr>
          <t>PGJMG:</t>
        </r>
        <r>
          <rPr>
            <sz val="9"/>
            <color indexed="81"/>
            <rFont val="Segoe UI"/>
            <family val="2"/>
          </rPr>
          <t xml:space="preserve">
CLÁUSULA DÉCIMA QUINTA - PROGRAMA ASSISTENCIAL FAMILIAR-PAF
PARÁGRAFO DÉCIMO – A vigência desta Cláusula será de dois anos, com início em 01.01.2021 e término em 31.12.2022.</t>
        </r>
      </text>
    </comment>
    <comment ref="B36" authorId="1" shapeId="0">
      <text>
        <r>
          <rPr>
            <b/>
            <sz val="9"/>
            <color indexed="81"/>
            <rFont val="Segoe UI"/>
            <family val="2"/>
          </rPr>
          <t>PGJMG:</t>
        </r>
        <r>
          <rPr>
            <sz val="9"/>
            <color indexed="81"/>
            <rFont val="Segoe UI"/>
            <family val="2"/>
          </rPr>
          <t xml:space="preserve">
CLÁUSULA DÉCIMA QUINTA - PROGRAMA DE ASSISTENCIA FAMILIAR - PAF
PARÁGRAFO DÉCIMO - Este benefício se aplica tão somente aos municípios de: BOCAIÚVA/MG, JANUÁRIA/MG, PIRAPORA/MG, SALINAS/MG e JANAÚBA/MG.</t>
        </r>
      </text>
    </comment>
    <comment ref="B39" authorId="1" shapeId="0">
      <text>
        <r>
          <rPr>
            <b/>
            <sz val="9"/>
            <color indexed="81"/>
            <rFont val="Segoe UI"/>
            <family val="2"/>
          </rPr>
          <t>PGJMG:</t>
        </r>
        <r>
          <rPr>
            <sz val="9"/>
            <color indexed="81"/>
            <rFont val="Segoe UI"/>
            <family val="2"/>
          </rPr>
          <t xml:space="preserve">
CLÁUSULA DÉCIMA SEXTA - PAF 
PARÁGRAFO NONO - A vigência desta Cláusula será de 2 (dois) anos, com início em 01.01.2022 e término em 31.12.2023.</t>
        </r>
      </text>
    </comment>
    <comment ref="C40" authorId="1" shapeId="0">
      <text>
        <r>
          <rPr>
            <b/>
            <sz val="9"/>
            <color indexed="81"/>
            <rFont val="Segoe UI"/>
            <family val="2"/>
          </rPr>
          <t>PGJMG:</t>
        </r>
        <r>
          <rPr>
            <sz val="9"/>
            <color indexed="81"/>
            <rFont val="Segoe UI"/>
            <family val="2"/>
          </rPr>
          <t xml:space="preserve">
CLÁUSULA VIGÉSIMA SÉTIMA - PROGRAMA DE QUALIFICAÇÃO PROFISSIONAL E MARKETING – PQM
PARÁGRAFO SEXTO - A vigência desta Cláusula será de 2 (dois) anos, com início em 01.01.2022 e término em 31.12.2023.</t>
        </r>
      </text>
    </comment>
    <comment ref="B41" authorId="1" shapeId="0">
      <text>
        <r>
          <rPr>
            <b/>
            <sz val="9"/>
            <color indexed="81"/>
            <rFont val="Segoe UI"/>
            <family val="2"/>
          </rPr>
          <t>PGJMG:</t>
        </r>
        <r>
          <rPr>
            <sz val="9"/>
            <color indexed="81"/>
            <rFont val="Segoe UI"/>
            <family val="2"/>
          </rPr>
          <t xml:space="preserve">
CLÁUSULA DÉCIMA SEXTA - PROGRAMA DE ASSISTÊNCIA FAMILIAR PAF</t>
        </r>
      </text>
    </comment>
    <comment ref="B42" authorId="1" shapeId="0">
      <text>
        <r>
          <rPr>
            <b/>
            <sz val="9"/>
            <color indexed="81"/>
            <rFont val="Segoe UI"/>
            <family val="2"/>
          </rPr>
          <t>PGJMG:</t>
        </r>
        <r>
          <rPr>
            <sz val="9"/>
            <color indexed="81"/>
            <rFont val="Segoe UI"/>
            <family val="2"/>
          </rPr>
          <t xml:space="preserve">
CLÁUSULA DÉCIMA QUINTA - PROGRAMA DE ASSISTÊNCIA ODONTOLÓGICA</t>
        </r>
      </text>
    </comment>
    <comment ref="B44" authorId="1" shapeId="0">
      <text>
        <r>
          <rPr>
            <b/>
            <sz val="9"/>
            <color indexed="81"/>
            <rFont val="Segoe UI"/>
            <family val="2"/>
          </rPr>
          <t>PGJMG:</t>
        </r>
        <r>
          <rPr>
            <sz val="9"/>
            <color indexed="81"/>
            <rFont val="Segoe UI"/>
            <family val="2"/>
          </rPr>
          <t xml:space="preserve">
CLÁUSULA DÉCIMA QUINTA - PROGRAMA DE ASSISTÊNCIA FAMILIAR PAF
PARÁGRAFO DÉCIMO – ABRANGÊNCIA – A presente cláusula tem abrangência, somente, nos municípios de: VIÇOSA.
PARÁGRAFO DÉCIMO PRIMEIRO – A vigência desta Cláusula será de dois anos, com início em 01.01.2021 e término em 31.12.2022.</t>
        </r>
      </text>
    </comment>
    <comment ref="B55" authorId="1" shapeId="0">
      <text>
        <r>
          <rPr>
            <b/>
            <sz val="9"/>
            <color indexed="81"/>
            <rFont val="Segoe UI"/>
            <family val="2"/>
          </rPr>
          <t>PGJMG:</t>
        </r>
        <r>
          <rPr>
            <sz val="9"/>
            <color indexed="81"/>
            <rFont val="Segoe UI"/>
            <family val="2"/>
          </rPr>
          <t xml:space="preserve">
Salário Mínimo de 2022 de  R$ 1212,00 (a partir de janeiro/2022), conforme MP nº 1091/2021.</t>
        </r>
      </text>
    </comment>
  </commentList>
</comments>
</file>

<file path=xl/comments2.xml><?xml version="1.0" encoding="utf-8"?>
<comments xmlns="http://schemas.openxmlformats.org/spreadsheetml/2006/main">
  <authors>
    <author>PGJMG</author>
  </authors>
  <commentList>
    <comment ref="G3" authorId="0" shapeId="0">
      <text>
        <r>
          <rPr>
            <b/>
            <sz val="9"/>
            <color indexed="81"/>
            <rFont val="Segoe UI"/>
            <family val="2"/>
          </rPr>
          <t>PGJMG:</t>
        </r>
        <r>
          <rPr>
            <sz val="9"/>
            <color indexed="81"/>
            <rFont val="Segoe UI"/>
            <family val="2"/>
          </rPr>
          <t xml:space="preserve">
alterar diretamente nesta aba</t>
        </r>
      </text>
    </comment>
    <comment ref="H3" authorId="0" shapeId="0">
      <text>
        <r>
          <rPr>
            <b/>
            <sz val="9"/>
            <color indexed="81"/>
            <rFont val="Segoe UI"/>
            <family val="2"/>
          </rPr>
          <t>PGJMG:</t>
        </r>
        <r>
          <rPr>
            <sz val="9"/>
            <color indexed="81"/>
            <rFont val="Segoe UI"/>
            <family val="2"/>
          </rPr>
          <t xml:space="preserve">
alterar diretamente nesta aba</t>
        </r>
      </text>
    </comment>
    <comment ref="I3" authorId="0" shapeId="0">
      <text>
        <r>
          <rPr>
            <b/>
            <sz val="9"/>
            <color indexed="81"/>
            <rFont val="Segoe UI"/>
            <family val="2"/>
          </rPr>
          <t>PGJMG:</t>
        </r>
        <r>
          <rPr>
            <sz val="9"/>
            <color indexed="81"/>
            <rFont val="Segoe UI"/>
            <family val="2"/>
          </rPr>
          <t xml:space="preserve">
alterar na aba "PARAMETROS"</t>
        </r>
      </text>
    </comment>
    <comment ref="J3" authorId="0" shapeId="0">
      <text>
        <r>
          <rPr>
            <b/>
            <sz val="9"/>
            <color indexed="81"/>
            <rFont val="Segoe UI"/>
            <family val="2"/>
          </rPr>
          <t>PGJMG:</t>
        </r>
        <r>
          <rPr>
            <sz val="9"/>
            <color indexed="81"/>
            <rFont val="Segoe UI"/>
            <family val="2"/>
          </rPr>
          <t xml:space="preserve">
alterar na aba "PARAMETROS"</t>
        </r>
      </text>
    </comment>
    <comment ref="K3" authorId="0" shapeId="0">
      <text>
        <r>
          <rPr>
            <b/>
            <sz val="9"/>
            <color indexed="81"/>
            <rFont val="Segoe UI"/>
            <family val="2"/>
          </rPr>
          <t>PGJMG:</t>
        </r>
        <r>
          <rPr>
            <sz val="9"/>
            <color indexed="81"/>
            <rFont val="Segoe UI"/>
            <family val="2"/>
          </rPr>
          <t xml:space="preserve">
alterar na aba "PARAMETROS"</t>
        </r>
      </text>
    </comment>
    <comment ref="L3" authorId="0" shapeId="0">
      <text>
        <r>
          <rPr>
            <b/>
            <sz val="9"/>
            <color indexed="81"/>
            <rFont val="Segoe UI"/>
            <family val="2"/>
          </rPr>
          <t>PGJMG:</t>
        </r>
        <r>
          <rPr>
            <sz val="9"/>
            <color indexed="81"/>
            <rFont val="Segoe UI"/>
            <family val="2"/>
          </rPr>
          <t xml:space="preserve">
alterar na aba "PARAMETROS"</t>
        </r>
      </text>
    </comment>
    <comment ref="M3" authorId="0" shapeId="0">
      <text>
        <r>
          <rPr>
            <b/>
            <sz val="9"/>
            <color indexed="81"/>
            <rFont val="Segoe UI"/>
            <family val="2"/>
          </rPr>
          <t>PGJMG:</t>
        </r>
        <r>
          <rPr>
            <sz val="9"/>
            <color indexed="81"/>
            <rFont val="Segoe UI"/>
            <family val="2"/>
          </rPr>
          <t xml:space="preserve">
alterar na aba "PARAMETROS"</t>
        </r>
      </text>
    </comment>
    <comment ref="N3" authorId="0" shapeId="0">
      <text>
        <r>
          <rPr>
            <b/>
            <sz val="9"/>
            <color indexed="81"/>
            <rFont val="Segoe UI"/>
            <family val="2"/>
          </rPr>
          <t>PGJMG:</t>
        </r>
        <r>
          <rPr>
            <sz val="9"/>
            <color indexed="81"/>
            <rFont val="Segoe UI"/>
            <family val="2"/>
          </rPr>
          <t xml:space="preserve">
alterar na aba "PARAMETROS"</t>
        </r>
      </text>
    </comment>
    <comment ref="O3" authorId="0" shapeId="0">
      <text>
        <r>
          <rPr>
            <b/>
            <sz val="9"/>
            <color indexed="81"/>
            <rFont val="Segoe UI"/>
            <family val="2"/>
          </rPr>
          <t xml:space="preserve">PGJMG:
</t>
        </r>
        <r>
          <rPr>
            <sz val="9"/>
            <color indexed="81"/>
            <rFont val="Segoe UI"/>
            <family val="2"/>
          </rPr>
          <t>Alterar na aba "PARAMETROS"</t>
        </r>
        <r>
          <rPr>
            <b/>
            <sz val="9"/>
            <color indexed="81"/>
            <rFont val="Segoe UI"/>
            <family val="2"/>
          </rPr>
          <t xml:space="preserve">
</t>
        </r>
      </text>
    </comment>
    <comment ref="P3" authorId="0" shapeId="0">
      <text>
        <r>
          <rPr>
            <b/>
            <sz val="9"/>
            <color indexed="81"/>
            <rFont val="Segoe UI"/>
            <family val="2"/>
          </rPr>
          <t>PGJMG:</t>
        </r>
        <r>
          <rPr>
            <sz val="9"/>
            <color indexed="81"/>
            <rFont val="Segoe UI"/>
            <family val="2"/>
          </rPr>
          <t xml:space="preserve">
alterar na aba "PARAMETROS"</t>
        </r>
      </text>
    </comment>
    <comment ref="Q3" authorId="0" shapeId="0">
      <text>
        <r>
          <rPr>
            <b/>
            <sz val="9"/>
            <color indexed="81"/>
            <rFont val="Segoe UI"/>
            <family val="2"/>
          </rPr>
          <t>PGJMG:</t>
        </r>
        <r>
          <rPr>
            <sz val="9"/>
            <color indexed="81"/>
            <rFont val="Segoe UI"/>
            <family val="2"/>
          </rPr>
          <t xml:space="preserve">
alterar na aba "PARAMETROS"</t>
        </r>
      </text>
    </comment>
    <comment ref="R3" authorId="0" shapeId="0">
      <text>
        <r>
          <rPr>
            <b/>
            <sz val="9"/>
            <color indexed="81"/>
            <rFont val="Segoe UI"/>
            <family val="2"/>
          </rPr>
          <t>PGJMG:</t>
        </r>
        <r>
          <rPr>
            <sz val="9"/>
            <color indexed="81"/>
            <rFont val="Segoe UI"/>
            <family val="2"/>
          </rPr>
          <t xml:space="preserve">
alterar na aba "PARAMETROS"</t>
        </r>
      </text>
    </comment>
    <comment ref="S3" authorId="0" shapeId="0">
      <text>
        <r>
          <rPr>
            <b/>
            <sz val="9"/>
            <color indexed="81"/>
            <rFont val="Segoe UI"/>
            <family val="2"/>
          </rPr>
          <t>PGJMG:</t>
        </r>
        <r>
          <rPr>
            <sz val="9"/>
            <color indexed="81"/>
            <rFont val="Segoe UI"/>
            <family val="2"/>
          </rPr>
          <t xml:space="preserve">
vagas suspensas conforme MP 936/2020. </t>
        </r>
      </text>
    </comment>
  </commentList>
</comments>
</file>

<file path=xl/comments3.xml><?xml version="1.0" encoding="utf-8"?>
<comments xmlns="http://schemas.openxmlformats.org/spreadsheetml/2006/main">
  <authors>
    <author>PGJMG</author>
  </authors>
  <commentList>
    <comment ref="I3" authorId="0" shapeId="0">
      <text>
        <r>
          <rPr>
            <b/>
            <sz val="9"/>
            <color indexed="81"/>
            <rFont val="Segoe UI"/>
            <family val="2"/>
          </rPr>
          <t>PGJMG:</t>
        </r>
        <r>
          <rPr>
            <sz val="9"/>
            <color indexed="81"/>
            <rFont val="Segoe UI"/>
            <family val="2"/>
          </rPr>
          <t xml:space="preserve">
Buscar na aba correspondente ao do custo unitário da "localidade e função"</t>
        </r>
      </text>
    </comment>
  </commentList>
</comments>
</file>

<file path=xl/comments4.xml><?xml version="1.0" encoding="utf-8"?>
<comments xmlns="http://schemas.openxmlformats.org/spreadsheetml/2006/main">
  <authors>
    <author>PGJ</author>
    <author>PGJMG</author>
  </authors>
  <commentList>
    <comment ref="D84" authorId="0" shapeId="0">
      <text>
        <r>
          <rPr>
            <b/>
            <sz val="9"/>
            <color indexed="81"/>
            <rFont val="Segoe UI"/>
            <family val="2"/>
          </rPr>
          <t>PGJ:</t>
        </r>
        <r>
          <rPr>
            <sz val="9"/>
            <color indexed="81"/>
            <rFont val="Segoe UI"/>
            <family val="2"/>
          </rPr>
          <t xml:space="preserve">
não se aplica</t>
        </r>
      </text>
    </comment>
    <comment ref="D88" authorId="1" shapeId="0">
      <text>
        <r>
          <rPr>
            <b/>
            <sz val="9"/>
            <color indexed="81"/>
            <rFont val="Segoe UI"/>
            <family val="2"/>
          </rPr>
          <t>PGJMG:</t>
        </r>
        <r>
          <rPr>
            <sz val="9"/>
            <color indexed="81"/>
            <rFont val="Segoe UI"/>
            <family val="2"/>
          </rPr>
          <t xml:space="preserve">
aplicável somente às vagas em suspensão, conforme planilha CCT.</t>
        </r>
      </text>
    </comment>
  </commentList>
</comments>
</file>

<file path=xl/sharedStrings.xml><?xml version="1.0" encoding="utf-8"?>
<sst xmlns="http://schemas.openxmlformats.org/spreadsheetml/2006/main" count="3907" uniqueCount="587">
  <si>
    <t>ORIENTAÇÕES PARA OS LICITANTES</t>
  </si>
  <si>
    <t> </t>
  </si>
  <si>
    <t>OBTENÇÃO DO PREÇO DA PROPOSTA</t>
  </si>
  <si>
    <t xml:space="preserve">O PREÇO MÁXIMO GLOBAL PERMITIDO PARA A PROPOSTA SERÁ DE R$ 1.058.489,59 - MENSAL E R$ 12.701.875,08 -  ANUAL.
IMPORTANTE:  VALORES IRRISÓRIOS PARA A PROPOSTA OU PARA QUALQUER UM DOS ITENS PASSÍVEIS DE REDUÇÃO DURANTE A LICITAÇÃO, BEM COMO PARA O LDI (CUSTO INDIRETO E LUCRO), PODERÃO TORNAR A PROPOSTA INEXEQUÍVEL. OCORRENDO TAL FATO, A CONTRATANTE SOLICITARÁ DILIGÊNCIAS PARA QUE O LICITANTE VENCEDOR COMPROVE A EXEQUIBILIDADE DA PROPOSTA . NÃO HAVENDO COMPROVAÇÃO DA EXIQUIBILIDADE O LICITANTE PODERÁ SER DESCLASSIFICADO.
O PREÇO DA PROPOSTA PODERÁ SER OBSERVADO NESTE APENSO NA ABA "RESUMO GERAL APOIO" CÉLULAS "CA95" (VALOR MENSAL) E "CB95" (VALOR ANUAL), BEM COMO DE FORMA MAIS SIMPLIFICADA NA ABA "RESUMO CATEGORIA" NAS CÉLULAS "L93" (VALOR MENSAL) E "L94" (VALOR ANUAL). 
A DISCRIMINAÇÃO DOS CUSTOS POR POSTO E LOCALIDADE PODEM SER MELHOR OBSERVADOS NAS ABAS INDIVIDUAIS CORRESPONDENTES QUE TAMBÉM SE ENCONTRAM NESTE APENSO.
RESSALTA-SE QUE, PARA OBTER O PREÇO DA PROPOSTA, O LICITANTE NÃO PRECISA ALTERAR O VALOR INDICADO NAS CÉLULAS ACIMA, DEVENDO OBSERVAR E PRATICAR AS ORIENTAÇÕES A SEGUIR PARA ALTERAÇÃO SOMENTE DOS CAMPOS PASSÍVEIS DE REDUÇÃO DURANTE A LICITAÇÃO. À  MEDIDA QUE AS ALTERAÇÕES FOREM SENDO REALIZADAS PELO LICITANTE NOS CAMPOS INFRAMENCIONADOS,  O VALOR FINAL DA PROPOSTA SERÁ ATUALIZADO AUTOMATICAMENTE NA ABA "RESUMO GERAL APOIO" CÉLULAS "CA95" (VALOR MENSAL) E "CB95" (VALOR ANUAL), BEM COMO DE FORMA MAIS SIMPLIFICADA NA ABA "RESUMO CATEGORIA" NAS CÉLULAS "L93" (VALOR MENSAL) E "L94" (VALOR ANUAL).  </t>
  </si>
  <si>
    <t>REDUÇÃO DO SEGURO DE VIDA - SUBMÓDULO 2.3 - ITEM G</t>
  </si>
  <si>
    <t xml:space="preserve">PREÇO MÁXIMO PERMITIDO PARA SEGURO DE VIDA R$40,37. Este item poderá ser reduzido na licitação. Para tanto, o licitante deverá alterar o valor contido na célula "B48" da aba "PARAMETROS" deste Apenso. Ressalva-se que a modificação desse item na célula retromencionada promoverá a atualização em todas as demais abas, sem necessidade de qualquer outra alteração manual em outro campo deste Apenso. O preço informado pela licitante vencedora para este item será praticado durante todo o período de vigência do contrato e o valor correspondente apurado na proposta será fixo para cada posto, podendo ser reajustado anualmente pelo IPCA. </t>
  </si>
  <si>
    <t>REDUÇÃO DO CUSTO UNITÁRIO DOS UNIFORMES - MÓDULO 5 - ITEM A</t>
  </si>
  <si>
    <t xml:space="preserve">PREÇOS MÁXIMOS PERMITIDOS CONFORME APENSO VIII E VALORES UNITÁRIOS CONSTANTES DA ABA "UNIFORME APOIO" DESTE APENSO. Este item poderá ser reduzido na licitação. Para tanto, o licitante deverá acessar a aba “Uniforme” deste Apenso e alterar as células da linha 8 sinalizadas em amarelo: C8, E8, G8 e I8, informando os valores unitários que serão empregados ao longo da execução contratual. Assim, automaticamente os custos de uniforme por posto de assistente administrativo serão alterados e atualizados nas células "L8" a "L9" da aba "Uniforme"  e em todas as demais abas da planilha, sem a necessidade de alteração manual em qualquer outro campo deste apenso. O preço informado pela licitante vencedora para estes itens serão praticados durante todo o período de vigência do contrato e o valor correspondente apurado na proposta será fixo para cada posto de assistente administrativo, podendo ser reajustado anualmente pelo IPCA. </t>
  </si>
  <si>
    <t>COMPOSIÇÃO DO LDI - (DEVERÁ SER CALCULADO APÓS ATUALIZAÇÃO DO SEGURO DE VIDA E  DOS ITENS DE UNIFORME QUE PODERÃO SER REDUZIDOS NA LICITAÇÃO)</t>
  </si>
  <si>
    <t>CUSTO INDIRETO - MÓDULO 6 - ITEM A</t>
  </si>
  <si>
    <t xml:space="preserve">VALOR MÁXIMO PERMITIDO R$ 330,30 PARA OS POSTOS DE ASSISTENTE ADMINISTRATIVO. Para cálculo do Custo Indireto o licitante deverá:    
Na célula "C110" da aba " BASE PLANILHAS" deste Apenso reduzir/alterar apenas o percentual de 6% (Limite Máximo) constante da fórmula obtida da seguinte forma:  Divisão do total do Custo Direto (Soma dos módulos 1, 2, 3, 4 e 5 - célula  "BP95"da aba "RESUMO GERAL APOIO") pelo total de vagas previstas (152 vagas - célula "  G95" da aba "RESUMO GERAL APOIO") e multiplicação pelo percentual de Custo Indireto a ser praticado pelo licitante vencedor (Máximo 6%).
O valor unitário obtido será fixo por posto de assistente administrativo durante todo o período de vigência contratual, podendo ser alterado anualmente pelo IPCA.
Ressalva-se que o valor obtido na célula "C110" da aba "BASE PLANILHAS" para o Custo Indireto dos postos de assistente administrativo será automaticamente atualizado em todas as demais abas, sem necessidade de qualquer outra alteração manual em outro campo deste Apenso.
 </t>
  </si>
  <si>
    <t>LUCRO - MÓDULO 6 - ITEM B</t>
  </si>
  <si>
    <t>VALOR MÁXIMO PERMITIDO R$ 233,41 PARA OS POSTOS DE ASSISTENTE ADMINISTRATIVO. Para cálculo do Lucro o licitante deverá:
Na célula "C111" da aba " BASE PLANILHAS" deste Apenso reduzir/alterar apenas o percentual de 4% (Limite Máximo)  constante da fórmula obtida da seguinte forma:- Soma do total do Custo Direto (Soma dos módulos 1, 2, 3, 4 e 5 - célula "BP95"da aba "RESUMO GERAL APOIO") com o total do Custo Indireto (célula "BQ95" da aba "Resumo Geral Apoio), dividido pelo total de vagas previstas (152 vagas - célula "G95" da aba "RESUMO GERAL APOIO") e multiplicação pelo percentual de Lucro a ser praticado pelo liciante vencedor (Máximo 4%).
O valor unitário obtido será fixo por posto de assistente administrativo durante todo o período de vigência contratual, podendo ser alterado anualmente pelo IPCA.
Ressalva-se que o valor unitário obtido na célula "C111" da aba "BASE PLANILHAS" para o Lucro dos postos de assistente administrativo será automaticamente atualizado em todas as demais abas, sem necessidade de qualquer outra alteração manual em outro campo deste Apenso.</t>
  </si>
  <si>
    <t>APENSO VIII - Quantitativo estimado e preços de referência de Uniformes
SERVIÇO DE APOIO ADMINISTRATIVO</t>
  </si>
  <si>
    <t>Cargo</t>
  </si>
  <si>
    <t xml:space="preserve">Quantidade de Funcionários </t>
  </si>
  <si>
    <t>Calça Comprida</t>
  </si>
  <si>
    <t>Camisa manga curta</t>
  </si>
  <si>
    <t>Blazer M/F</t>
  </si>
  <si>
    <t>Calçados M/F</t>
  </si>
  <si>
    <t>TOTAL GERAL ANUAL</t>
  </si>
  <si>
    <t>VALOR UNITÁRIO MENSAL</t>
  </si>
  <si>
    <t>Oxford modelo social</t>
  </si>
  <si>
    <t>Total</t>
  </si>
  <si>
    <t>Grafil</t>
  </si>
  <si>
    <t xml:space="preserve">Total </t>
  </si>
  <si>
    <t>Oxford</t>
  </si>
  <si>
    <t>Sapato social em couro preto- M/F</t>
  </si>
  <si>
    <t>Assistente Administrativo - 150 h</t>
  </si>
  <si>
    <t>Assistente Administrativo - 200 h</t>
  </si>
  <si>
    <t>Total Anual</t>
  </si>
  <si>
    <t>ISS POR LOCALIDADE E CONVERSÃO DE ALÍQUOTAS</t>
  </si>
  <si>
    <t>Comarca</t>
  </si>
  <si>
    <t>Alíquota ISS -Apoio (%)</t>
  </si>
  <si>
    <t>Conversão Alíquota ISS/PIS/COFINS (%)</t>
  </si>
  <si>
    <t>Abaete</t>
  </si>
  <si>
    <t>Abre Campo</t>
  </si>
  <si>
    <t>Observação: Se for verificado que algum valor está divergente, a análise e possível retificação deverá ser realizada posteriormente por meio de Termo Aditivo.</t>
  </si>
  <si>
    <t>Aimores</t>
  </si>
  <si>
    <t>Aiuruoca</t>
  </si>
  <si>
    <t>Alem Paraiba</t>
  </si>
  <si>
    <t>Alfenas</t>
  </si>
  <si>
    <t>Almenara</t>
  </si>
  <si>
    <t>Alpinopolis</t>
  </si>
  <si>
    <t>Alvinopolis</t>
  </si>
  <si>
    <t>Andradas</t>
  </si>
  <si>
    <t>Araguari</t>
  </si>
  <si>
    <t>Araxa</t>
  </si>
  <si>
    <t>Arcos</t>
  </si>
  <si>
    <t>Areado</t>
  </si>
  <si>
    <t>Arinos</t>
  </si>
  <si>
    <t>Baependi</t>
  </si>
  <si>
    <t>Barao de Cocais</t>
  </si>
  <si>
    <t>Barbacena</t>
  </si>
  <si>
    <t>Belo Horizonte</t>
  </si>
  <si>
    <t>Belo Vale</t>
  </si>
  <si>
    <t>Betim</t>
  </si>
  <si>
    <t>Boa Esperanca</t>
  </si>
  <si>
    <t>Bocaiuva</t>
  </si>
  <si>
    <t>Bom Despacho</t>
  </si>
  <si>
    <t>Bom Sucesso</t>
  </si>
  <si>
    <t>Bonfim</t>
  </si>
  <si>
    <t>Brasilia De Minas</t>
  </si>
  <si>
    <t>Brumadinho</t>
  </si>
  <si>
    <t>Bueno Brandao</t>
  </si>
  <si>
    <t>Buenopolis</t>
  </si>
  <si>
    <t>Buritis</t>
  </si>
  <si>
    <t>Cachoeira de Minas</t>
  </si>
  <si>
    <t>Caete</t>
  </si>
  <si>
    <t>Caldas</t>
  </si>
  <si>
    <t>Cambui</t>
  </si>
  <si>
    <t>Campestre</t>
  </si>
  <si>
    <t>Campo Belo</t>
  </si>
  <si>
    <t>Campos Altos</t>
  </si>
  <si>
    <t>Campos Gerais</t>
  </si>
  <si>
    <t>Canapolis</t>
  </si>
  <si>
    <t>Candeias</t>
  </si>
  <si>
    <t>Capelinha</t>
  </si>
  <si>
    <t>Carandai</t>
  </si>
  <si>
    <t>Carangola</t>
  </si>
  <si>
    <t>Caratinga</t>
  </si>
  <si>
    <t>Carmo do Cajuru</t>
  </si>
  <si>
    <t>Carmo do Paranaiba</t>
  </si>
  <si>
    <t>Carmo do Rio Claro</t>
  </si>
  <si>
    <t>Cataguases</t>
  </si>
  <si>
    <t>Caxambu</t>
  </si>
  <si>
    <t>Conceicao das Alagoas</t>
  </si>
  <si>
    <t>Conceicao do Mato Dentro</t>
  </si>
  <si>
    <t>Congonhas</t>
  </si>
  <si>
    <t>Conselheiro Lafaiete</t>
  </si>
  <si>
    <t>Conselheiro Pena</t>
  </si>
  <si>
    <t>Contagem</t>
  </si>
  <si>
    <t>Coracao de Jesus</t>
  </si>
  <si>
    <t>Coromandel</t>
  </si>
  <si>
    <t>Coronel Fabriciano</t>
  </si>
  <si>
    <t>Curvelo</t>
  </si>
  <si>
    <t>Diamantina</t>
  </si>
  <si>
    <t>Divinopolis</t>
  </si>
  <si>
    <t>Dores do Indaia</t>
  </si>
  <si>
    <t>Ervalia</t>
  </si>
  <si>
    <t>Esmeraldas</t>
  </si>
  <si>
    <t>Espera Feliz</t>
  </si>
  <si>
    <t>Espinosa</t>
  </si>
  <si>
    <t>Estrela Do Sul</t>
  </si>
  <si>
    <t>Extrema</t>
  </si>
  <si>
    <t>Formiga</t>
  </si>
  <si>
    <t>Francisco Sa</t>
  </si>
  <si>
    <t>Frutal</t>
  </si>
  <si>
    <t>Galileia</t>
  </si>
  <si>
    <t>Governador Valadares</t>
  </si>
  <si>
    <t>Guanhaes</t>
  </si>
  <si>
    <t>Guaranesia</t>
  </si>
  <si>
    <t>Ibia</t>
  </si>
  <si>
    <t>Ibirite</t>
  </si>
  <si>
    <t>Igarape</t>
  </si>
  <si>
    <t>Inhapim</t>
  </si>
  <si>
    <t>Ipanema</t>
  </si>
  <si>
    <t>Ipatinga</t>
  </si>
  <si>
    <t>Itabira</t>
  </si>
  <si>
    <t>Itabirito</t>
  </si>
  <si>
    <t>Itajuba</t>
  </si>
  <si>
    <t>Itamarandiba</t>
  </si>
  <si>
    <t>Itambacuri</t>
  </si>
  <si>
    <t>Itamogi</t>
  </si>
  <si>
    <t>Itamonte</t>
  </si>
  <si>
    <t>Itanhandu</t>
  </si>
  <si>
    <t>Itauna</t>
  </si>
  <si>
    <t>Ituiutaba</t>
  </si>
  <si>
    <t>Iturama</t>
  </si>
  <si>
    <t>Jacinto</t>
  </si>
  <si>
    <t>Jaiba</t>
  </si>
  <si>
    <t>Janauba</t>
  </si>
  <si>
    <t>Januaria</t>
  </si>
  <si>
    <t>Jequitinhonha</t>
  </si>
  <si>
    <t>Juiz de Fora</t>
  </si>
  <si>
    <t>Lagoa da Prata</t>
  </si>
  <si>
    <t>Lagoa Santa</t>
  </si>
  <si>
    <t>Lavras</t>
  </si>
  <si>
    <t>Machado</t>
  </si>
  <si>
    <t>Manga</t>
  </si>
  <si>
    <t>Manhuacu</t>
  </si>
  <si>
    <t>Manhumirim</t>
  </si>
  <si>
    <t>Mantena</t>
  </si>
  <si>
    <t>Mariana</t>
  </si>
  <si>
    <t>Martinho Campos</t>
  </si>
  <si>
    <t>Mateus Leme</t>
  </si>
  <si>
    <t>Matozinhos</t>
  </si>
  <si>
    <t>Merces</t>
  </si>
  <si>
    <t>Miradouro</t>
  </si>
  <si>
    <t>Mirai</t>
  </si>
  <si>
    <t>Monte Azul</t>
  </si>
  <si>
    <t>Monte Santo De Minas</t>
  </si>
  <si>
    <t>Montes Claros</t>
  </si>
  <si>
    <t>Muriae</t>
  </si>
  <si>
    <t>Mutum</t>
  </si>
  <si>
    <t>Muzambinho</t>
  </si>
  <si>
    <t>Nanuque</t>
  </si>
  <si>
    <t>Natercia</t>
  </si>
  <si>
    <t>Nepomuceno</t>
  </si>
  <si>
    <t>Nova Lima</t>
  </si>
  <si>
    <t>Nova Ponte</t>
  </si>
  <si>
    <t>Nova Serrana</t>
  </si>
  <si>
    <t>Novo Cruzeiro</t>
  </si>
  <si>
    <t>Oliveira</t>
  </si>
  <si>
    <t>Ouro Fino</t>
  </si>
  <si>
    <t>Ouro Preto</t>
  </si>
  <si>
    <t>Paracatu</t>
  </si>
  <si>
    <t>Paraisopolis</t>
  </si>
  <si>
    <t>Passos</t>
  </si>
  <si>
    <t>Patos de Minas</t>
  </si>
  <si>
    <t>Patrocinio</t>
  </si>
  <si>
    <t>Pedro Leopoldo</t>
  </si>
  <si>
    <t>Pirapora</t>
  </si>
  <si>
    <t>Pitangui</t>
  </si>
  <si>
    <t>Piumhi</t>
  </si>
  <si>
    <t>Pocos de Caldas</t>
  </si>
  <si>
    <t>Pompeu</t>
  </si>
  <si>
    <t>Ponte Nova</t>
  </si>
  <si>
    <t>Pouso Alegre</t>
  </si>
  <si>
    <t>Pratapolis</t>
  </si>
  <si>
    <t>Ribeirao das Neves</t>
  </si>
  <si>
    <t>Sabara</t>
  </si>
  <si>
    <t>Salinas</t>
  </si>
  <si>
    <t>Santa Barbara</t>
  </si>
  <si>
    <t>Santa Luzia</t>
  </si>
  <si>
    <t>Santa Maria do Suacui</t>
  </si>
  <si>
    <t>Santa Rita de Caldas</t>
  </si>
  <si>
    <t>Santo Antonio do Monte</t>
  </si>
  <si>
    <t>Santos Dumont</t>
  </si>
  <si>
    <t>Sao Francisco</t>
  </si>
  <si>
    <t>Sao Gotardo</t>
  </si>
  <si>
    <t>Sao Joao da Ponte</t>
  </si>
  <si>
    <t>Sao Joao Del Rei</t>
  </si>
  <si>
    <t>Sao Joao Evangelista</t>
  </si>
  <si>
    <t>Sao Lourenco</t>
  </si>
  <si>
    <t>Sao Sebastiao do Paraiso</t>
  </si>
  <si>
    <t>Serro</t>
  </si>
  <si>
    <t>Sete Lagoas</t>
  </si>
  <si>
    <t>Silvianopolis</t>
  </si>
  <si>
    <t>Tarumirim</t>
  </si>
  <si>
    <t>Teixeiras</t>
  </si>
  <si>
    <t>Teofilo Otoni</t>
  </si>
  <si>
    <t>Timoteo</t>
  </si>
  <si>
    <t>Tombos</t>
  </si>
  <si>
    <t>Tres Coracoes</t>
  </si>
  <si>
    <t>Tres Marias</t>
  </si>
  <si>
    <t>Tres Pontas</t>
  </si>
  <si>
    <t>Tupaciguara</t>
  </si>
  <si>
    <t>Uba</t>
  </si>
  <si>
    <t>Uberaba</t>
  </si>
  <si>
    <t>Uberlandia</t>
  </si>
  <si>
    <t>Unai</t>
  </si>
  <si>
    <t>Varginha</t>
  </si>
  <si>
    <t>Varzea Da Palma</t>
  </si>
  <si>
    <t>Vazante</t>
  </si>
  <si>
    <t>Vespasiano</t>
  </si>
  <si>
    <t>Vicosa</t>
  </si>
  <si>
    <t>Visconde do Rio Branco</t>
  </si>
  <si>
    <t>VALE - TRANSPORTE</t>
  </si>
  <si>
    <t>Regras vale-transporte</t>
  </si>
  <si>
    <t>Localidade</t>
  </si>
  <si>
    <t>Tarifa 1</t>
  </si>
  <si>
    <t>Tarifa 2</t>
  </si>
  <si>
    <t xml:space="preserve">Duas tarifas de R$ 4,50 e de R$ 3,15 por dia - Valores de 2021 das linhas principais e circulares respectivamente, da cidade de Belo Horizonte. </t>
  </si>
  <si>
    <t>Duas tarifas de R$ 5,00 por dia - Valor referente à tarifa de vale-transporte do município de Contagem no ano de 2022.</t>
  </si>
  <si>
    <t>CCT</t>
  </si>
  <si>
    <t>RESUMO CATEGORIA</t>
  </si>
  <si>
    <t>RESUMO GERAL</t>
  </si>
  <si>
    <t>PARAMETROS</t>
  </si>
  <si>
    <t>UNIFORME</t>
  </si>
  <si>
    <t xml:space="preserve">PARÂMETROS PARA COMPOSIÇÃO DOS CUSTOS </t>
  </si>
  <si>
    <t xml:space="preserve">CCT </t>
  </si>
  <si>
    <t>PAF</t>
  </si>
  <si>
    <t>PQM</t>
  </si>
  <si>
    <t>PAT</t>
  </si>
  <si>
    <t>VA</t>
  </si>
  <si>
    <t>CESTA BÁSICA</t>
  </si>
  <si>
    <t>ANO DA CCT</t>
  </si>
  <si>
    <t>Nº DE PEDIDO DA CCT</t>
  </si>
  <si>
    <t>TERMO ADITIVO  ALTERAÇÃO DA CCT</t>
  </si>
  <si>
    <t>Nº REGISTRO MTE/ CCT</t>
  </si>
  <si>
    <t>LEGENDA:</t>
  </si>
  <si>
    <t>Alto Paranaiba</t>
  </si>
  <si>
    <t>MG000559/2022</t>
  </si>
  <si>
    <t>¹*</t>
  </si>
  <si>
    <t>CCT que abrange localidades que não possuem PAF</t>
  </si>
  <si>
    <t>MG000422/2022</t>
  </si>
  <si>
    <t>CCT/2022 HOMOLOGADA</t>
  </si>
  <si>
    <t>MG000185/2022</t>
  </si>
  <si>
    <t>MG000204/2022</t>
  </si>
  <si>
    <t>Curvelo¹*</t>
  </si>
  <si>
    <t>MG000371/2022</t>
  </si>
  <si>
    <t>Fethemg Interior</t>
  </si>
  <si>
    <t>MG000252/2022</t>
  </si>
  <si>
    <t>Fethemg RM</t>
  </si>
  <si>
    <t>MG000253/2022</t>
  </si>
  <si>
    <t>Gov. Valadares</t>
  </si>
  <si>
    <t>MG001326/2021</t>
  </si>
  <si>
    <t>MG000459/2021</t>
  </si>
  <si>
    <t>MG000249/2022</t>
  </si>
  <si>
    <t>MG000409/2022</t>
  </si>
  <si>
    <t>Regiao de Divinopolis</t>
  </si>
  <si>
    <t>MG000321/2022</t>
  </si>
  <si>
    <t>Regiao de Divinopolis¹*</t>
  </si>
  <si>
    <t>Regiao de Joao Monlevade</t>
  </si>
  <si>
    <t>MG000436/2021</t>
  </si>
  <si>
    <t>Regiao de Joao Monlevade¹*</t>
  </si>
  <si>
    <t>Regiao de Juiz de Fora</t>
  </si>
  <si>
    <t>MG000255/2021</t>
  </si>
  <si>
    <t>Regiao de Juiz de Fora¹*</t>
  </si>
  <si>
    <t>Regiao de Ouro Preto</t>
  </si>
  <si>
    <t>MG000219/2022</t>
  </si>
  <si>
    <t>Regiao de Ouro Preto¹*</t>
  </si>
  <si>
    <t>Regiao de Sao Lourenco</t>
  </si>
  <si>
    <t>MG000231/2022</t>
  </si>
  <si>
    <t>Regiao de Sao Lourenco¹*</t>
  </si>
  <si>
    <t>Regiao de Teofilo Otoni</t>
  </si>
  <si>
    <t>MG000692/2021</t>
  </si>
  <si>
    <t>Regiao de Teofilo Otoni¹*</t>
  </si>
  <si>
    <t>Regiao Uberaba</t>
  </si>
  <si>
    <t>MG000423/2022</t>
  </si>
  <si>
    <t>Regiao Uberaba¹*</t>
  </si>
  <si>
    <t>MG000281/2022</t>
  </si>
  <si>
    <t>SEAC/SINDEAC</t>
  </si>
  <si>
    <t>MG000071/2022</t>
  </si>
  <si>
    <t>SECI</t>
  </si>
  <si>
    <t>MG000280/2022</t>
  </si>
  <si>
    <t>Seethur</t>
  </si>
  <si>
    <t>MG000212/2022</t>
  </si>
  <si>
    <t>Seethur¹*</t>
  </si>
  <si>
    <t>MG000381/2021</t>
  </si>
  <si>
    <t>Sethac Norte de Minas</t>
  </si>
  <si>
    <t>MG000408/2022</t>
  </si>
  <si>
    <t>Sethac Norte de Minas¹*</t>
  </si>
  <si>
    <t>SETHPC - Pocos de Caldas</t>
  </si>
  <si>
    <t>MG000192/2021</t>
  </si>
  <si>
    <t>Sind - Asseio</t>
  </si>
  <si>
    <t>MG000184/2022</t>
  </si>
  <si>
    <t>MG000754/2021</t>
  </si>
  <si>
    <t>MG000445/2022</t>
  </si>
  <si>
    <t>MG001730/2021</t>
  </si>
  <si>
    <t>MG000837/2021</t>
  </si>
  <si>
    <t>Vicosa e Regiao</t>
  </si>
  <si>
    <t>MG000357/2021</t>
  </si>
  <si>
    <t>Vicosa e Regiao¹*</t>
  </si>
  <si>
    <t>SEGURO DE VIDA</t>
  </si>
  <si>
    <t>VALOR POR POSTO (R$)</t>
  </si>
  <si>
    <t>DESPESA DE VIAGEM</t>
  </si>
  <si>
    <t>DESCRIÇÃO</t>
  </si>
  <si>
    <t>VALOR TOTAL</t>
  </si>
  <si>
    <t>QUANT.</t>
  </si>
  <si>
    <t>VALOR UNIT.</t>
  </si>
  <si>
    <t>Despesa de Viagem Apoio</t>
  </si>
  <si>
    <t>SALÁRIO MÍNIMO VIGENTE</t>
  </si>
  <si>
    <t>VALOR</t>
  </si>
  <si>
    <t>QUANTITATIVO DE PROFISSIONAIS  - 
CCT POR LOCALIDADE  - Serviços de Apoio Administrativo</t>
  </si>
  <si>
    <t>Função</t>
  </si>
  <si>
    <t>CCT DA CATEGORIA</t>
  </si>
  <si>
    <t>Comarca/função/fonte de recursos</t>
  </si>
  <si>
    <t>Classificação</t>
  </si>
  <si>
    <t>Fonte de Recursos</t>
  </si>
  <si>
    <t>Vagas contratadas</t>
  </si>
  <si>
    <t>Salário</t>
  </si>
  <si>
    <t>Cesta Básica</t>
  </si>
  <si>
    <t>Seguro de vida</t>
  </si>
  <si>
    <t>Despesas de Viagem</t>
  </si>
  <si>
    <t>Vagas suspensas</t>
  </si>
  <si>
    <t>Apoio</t>
  </si>
  <si>
    <t>PGJ</t>
  </si>
  <si>
    <t>Cachoeira De Minas</t>
  </si>
  <si>
    <t>Carmo Do Cajuru</t>
  </si>
  <si>
    <t>Carmo Do Paranaiba</t>
  </si>
  <si>
    <t>Carmo Do Rio Claro</t>
  </si>
  <si>
    <t>Conceicao Do Mato Dentro</t>
  </si>
  <si>
    <t>Coracao De Jesus</t>
  </si>
  <si>
    <t>Dores Do Indaia</t>
  </si>
  <si>
    <t>Juiz De Fora</t>
  </si>
  <si>
    <t>Patos De Minas</t>
  </si>
  <si>
    <t>Santa Maria Do Suacui</t>
  </si>
  <si>
    <t>Sao Sebastiao Do Paraiso</t>
  </si>
  <si>
    <t>TOTAL</t>
  </si>
  <si>
    <t>Legenda:</t>
  </si>
  <si>
    <t>CCT/2022 Homologada</t>
  </si>
  <si>
    <t>RESUMO CATEGORIA - LOTE ÚNICO</t>
  </si>
  <si>
    <t>Comarca/Função/fonte de recursos</t>
  </si>
  <si>
    <t>Custo Unitário Total</t>
  </si>
  <si>
    <t>Custo Unitário Suspensão</t>
  </si>
  <si>
    <t>Custo Suspensão Total</t>
  </si>
  <si>
    <t>Custo Total Mensal</t>
  </si>
  <si>
    <t>Nome Planilha Resumo</t>
  </si>
  <si>
    <t>Nome Planilha Individual</t>
  </si>
  <si>
    <t>conf.resumo geral</t>
  </si>
  <si>
    <t>Conferência resumo geral concatenado</t>
  </si>
  <si>
    <t>Custo resumo geral Conferência</t>
  </si>
  <si>
    <t>Conferencia com resumo geral</t>
  </si>
  <si>
    <t>Conferencia com resumo localidade</t>
  </si>
  <si>
    <t>Abaete - Assist. Adm 200h</t>
  </si>
  <si>
    <t>Alem Paraiba - Assist. Adm 200h</t>
  </si>
  <si>
    <t>Andradas - Assist. Adm 200h</t>
  </si>
  <si>
    <t>Araguari - Assist. Adm 200h</t>
  </si>
  <si>
    <t>Araxa - Assist. Adm 200h</t>
  </si>
  <si>
    <t>Baependi - Assist. Adm 200h</t>
  </si>
  <si>
    <t>BH - Assist. Adm 150h</t>
  </si>
  <si>
    <t>BH - Assist. Adm 200h</t>
  </si>
  <si>
    <t>Belo Vale - Assist. Adm 200h</t>
  </si>
  <si>
    <t>Bom Despacho - Assist. Adm 200h</t>
  </si>
  <si>
    <t>Bom Sucesso - Assist. Adm 200h</t>
  </si>
  <si>
    <t>Bonfim - Assist. Adm 200h</t>
  </si>
  <si>
    <t>Bras. Minas - Assist. Adm 200h</t>
  </si>
  <si>
    <t>Brumadinho - Assist. Adm 200h</t>
  </si>
  <si>
    <t>Bueno Brandao- Assist. Adm 200h</t>
  </si>
  <si>
    <t>Buenopolis - Assist. Adm 200h</t>
  </si>
  <si>
    <t>Cach. Minas - Assist. Adm 200h</t>
  </si>
  <si>
    <t>Caete - Assist. Adm 200h</t>
  </si>
  <si>
    <t>Cambui - Assist. Adm 200h</t>
  </si>
  <si>
    <t>Campo Belo - Assist. Adm 200h</t>
  </si>
  <si>
    <t>Candeias - Assist. Adm 200h</t>
  </si>
  <si>
    <t>Carandai - Assist. Adm 200h</t>
  </si>
  <si>
    <t>Carangola - Assist. Adm 200h</t>
  </si>
  <si>
    <t>Caratinga - Assist. Adm 200h</t>
  </si>
  <si>
    <t>Carmo Cajuru - Assist. Adm 200h</t>
  </si>
  <si>
    <t>C. Paranaiba - Assist. Adm 200h</t>
  </si>
  <si>
    <t>C. Rio Claro - Assist. Adm 200h</t>
  </si>
  <si>
    <t>C. M. Dentro - Assist. Adm 200h</t>
  </si>
  <si>
    <t>Co. Lafaiete - Assist. Adm 200h</t>
  </si>
  <si>
    <t>Cons. Pena - Assist. Adm 200h</t>
  </si>
  <si>
    <t>Contagem - Assist. Adm 200h</t>
  </si>
  <si>
    <t>Cor. Jesus - Assist. Adm 200h</t>
  </si>
  <si>
    <t>C. Fabriciano- Assist. Adm 200h</t>
  </si>
  <si>
    <t>Curvelo - Assist. Adm 200h</t>
  </si>
  <si>
    <t>Diamantina - Assist. Adm 200h</t>
  </si>
  <si>
    <t>Dor. Indaia - Assist. Adm 200h</t>
  </si>
  <si>
    <t>Ervalia - Assist. Adm 200h</t>
  </si>
  <si>
    <t>Espera Feliz - Assist. Adm 200h</t>
  </si>
  <si>
    <t>Estrela Sul - Assist. Adm 200h</t>
  </si>
  <si>
    <t>Extrema - Assist. Adm 200h</t>
  </si>
  <si>
    <t>Formiga - Assist. Adm 200h</t>
  </si>
  <si>
    <t>Francisco Sa - Assist. Adm 200h</t>
  </si>
  <si>
    <t>Frutal - Assist. Adm 200h</t>
  </si>
  <si>
    <t>Galileia - Assist. Adm 200h</t>
  </si>
  <si>
    <t>Guanhaes - Assist. Adm 200h</t>
  </si>
  <si>
    <t>Guaranesia - Assist. Adm 200h</t>
  </si>
  <si>
    <t>Igarape - Assist. Adm 200h</t>
  </si>
  <si>
    <t>Inhapim - Assist. Adm 200h</t>
  </si>
  <si>
    <t>Ipanema - Assist. Adm 200h</t>
  </si>
  <si>
    <t>Ipatinga - Assist. Adm 200h</t>
  </si>
  <si>
    <t>Itabira - Assist. Adm 200h</t>
  </si>
  <si>
    <t>Itabirito - Assist. Adm 200h</t>
  </si>
  <si>
    <t>Itamarandiba - Assist. Adm 200h</t>
  </si>
  <si>
    <t>Itambacuri - Assist. Adm 200h</t>
  </si>
  <si>
    <t>Itamonte - Assist. Adm 200h</t>
  </si>
  <si>
    <t>Itanhandu - Assist. Adm 200h</t>
  </si>
  <si>
    <t>Jequitinhonha- Assist. Adm 200h</t>
  </si>
  <si>
    <t>Juiz de Fora - Assist. Adm 200h</t>
  </si>
  <si>
    <t>Machado - Assist. Adm 200h</t>
  </si>
  <si>
    <t>Mariana - Assist. Adm 200h</t>
  </si>
  <si>
    <t>Mateus Leme - Assist. Adm 200h</t>
  </si>
  <si>
    <t>Miradouro - Assist. Adm 200h</t>
  </si>
  <si>
    <t>M. S. Minas - Assist. Adm 200h</t>
  </si>
  <si>
    <t>Montes Claros- Assist. Adm 200h</t>
  </si>
  <si>
    <t>Muriae - Assist. Adm 200h</t>
  </si>
  <si>
    <t>Mutum - Assist. Adm 200h</t>
  </si>
  <si>
    <t>Natercia - Assist. Adm 200h</t>
  </si>
  <si>
    <t>Nepomuceno - Assist. Adm 200h</t>
  </si>
  <si>
    <t>Ouro Fino - Assist. Adm 200h</t>
  </si>
  <si>
    <t>Paracatu - Assist. Adm 200h</t>
  </si>
  <si>
    <t>Paraisopolis - Assist. Adm 200h</t>
  </si>
  <si>
    <t>Pat. de Minas- Assist. Adm 200h</t>
  </si>
  <si>
    <t>Patrocinio - Assist. Adm 200h</t>
  </si>
  <si>
    <t>P. Leopoldo - Assist. Adm 200h</t>
  </si>
  <si>
    <t>Piumhi - Assist. Adm 200h</t>
  </si>
  <si>
    <t>Pompeu - Assist. Adm 200h</t>
  </si>
  <si>
    <t>Ponte Nova - Assist. Adm 200h</t>
  </si>
  <si>
    <t>Pouso Alegre - Assist. Adm 200h</t>
  </si>
  <si>
    <t>Pratapolis - Assist. Adm 200h</t>
  </si>
  <si>
    <t>S. M. Suacui - Assist. Adm 200h</t>
  </si>
  <si>
    <t>S. J. Del Rei- Assist. Adm 200h</t>
  </si>
  <si>
    <t>S. J. Evange - Assist. Adm 200h</t>
  </si>
  <si>
    <t>S. S Paraiso - Assist. Adm 200h</t>
  </si>
  <si>
    <t>Teixeiras - Assist. Adm 200h</t>
  </si>
  <si>
    <t>Timoteo - Assist. Adm 200h</t>
  </si>
  <si>
    <t>Unai - Assist. Adm 200h</t>
  </si>
  <si>
    <t>Varginha - Assist. Adm 200h</t>
  </si>
  <si>
    <t>Varz. Palma - Assist. Adm 200h</t>
  </si>
  <si>
    <t>Vicosa - Assist. Adm 200h</t>
  </si>
  <si>
    <t>TOTAL MENSAL</t>
  </si>
  <si>
    <t>Total Mensal</t>
  </si>
  <si>
    <t>TOTAL ANUAL</t>
  </si>
  <si>
    <t>RESUMO GERAL - LOTE ÚNICO</t>
  </si>
  <si>
    <t>TOTAL MÓDULOS 1+2+3+4+5</t>
  </si>
  <si>
    <t>CUSTO TOTAL MENSAL</t>
  </si>
  <si>
    <t>CUSTO TOTAL ANUAL</t>
  </si>
  <si>
    <t>Comarca/função/Fonte de Rescursos</t>
  </si>
  <si>
    <t>Montante Salário Base</t>
  </si>
  <si>
    <t>ISS (Conversão Alíquota s/ fatura)</t>
  </si>
  <si>
    <t>Resumo de Alíquotas (PIS+CONFINS+ISS)</t>
  </si>
  <si>
    <t>PIS + COFINS + ISS (Total Conversão  Alíquota s/ Fatura)</t>
  </si>
  <si>
    <t>Valor dos Tributos (ISS, PIS, CONFINS)</t>
  </si>
  <si>
    <t>ANEXO VI - PLANILHA DE COMPOSIÇÃO DE CUSTOS</t>
  </si>
  <si>
    <t>Dados para composição dos custos referentes à mão-de-obra</t>
  </si>
  <si>
    <t>A</t>
  </si>
  <si>
    <t>B</t>
  </si>
  <si>
    <t>Tipo de serviço</t>
  </si>
  <si>
    <t>Apoio Administrativo</t>
  </si>
  <si>
    <t>C</t>
  </si>
  <si>
    <t>Salário Nominativo da Categoria Profissional</t>
  </si>
  <si>
    <t>D</t>
  </si>
  <si>
    <t>Categoria profissional (vinculada à execução contratual)</t>
  </si>
  <si>
    <t>E</t>
  </si>
  <si>
    <t>Data base da categoria (dia/mês/ano)</t>
  </si>
  <si>
    <t>MÓDULO 1 - COMPOSIÇÃO DA REMUNERAÇÃO</t>
  </si>
  <si>
    <t>Composição da Remuneração</t>
  </si>
  <si>
    <t>Referência</t>
  </si>
  <si>
    <t>Valor (R$)</t>
  </si>
  <si>
    <t>Salário Base</t>
  </si>
  <si>
    <t>Adicional Periculosidade (não se aplica)</t>
  </si>
  <si>
    <t>Adicional Insalubridade (não se aplica)</t>
  </si>
  <si>
    <t>Adicional Noturno (não se aplica)</t>
  </si>
  <si>
    <t>Adicional de Hora Noturna Reduzida (não se aplica)</t>
  </si>
  <si>
    <t>F</t>
  </si>
  <si>
    <t>Adicional de Sobreaviso (não se aplica)</t>
  </si>
  <si>
    <t>G</t>
  </si>
  <si>
    <t>Horas Extras Sobreaviso (não se aplica)</t>
  </si>
  <si>
    <t>H</t>
  </si>
  <si>
    <t>Adicional de Acúmulo de função (não se aplica)</t>
  </si>
  <si>
    <t>Total do Módulo 1</t>
  </si>
  <si>
    <t>MÓDULO 2 – ENCARGOS E BENEFÍCIOS MENSAIS E DIÁRIOS</t>
  </si>
  <si>
    <t>2.1</t>
  </si>
  <si>
    <t>Submódulo 2.1 - Encargos Previdenciários, FGTS e Outras Contribuições</t>
  </si>
  <si>
    <t>INSS</t>
  </si>
  <si>
    <t>SESI OU SESC</t>
  </si>
  <si>
    <t>SENAI OU SENAC</t>
  </si>
  <si>
    <t>INCRA</t>
  </si>
  <si>
    <t>Salário Educação</t>
  </si>
  <si>
    <t>FGTS</t>
  </si>
  <si>
    <t>RAT</t>
  </si>
  <si>
    <t>SEBRAE</t>
  </si>
  <si>
    <t>Total do Submódulo 2.1</t>
  </si>
  <si>
    <t>2.2</t>
  </si>
  <si>
    <t>Submódulo 2.2 - 13º Salário, Férias e Adicional de Férias</t>
  </si>
  <si>
    <r>
      <t>13º salário</t>
    </r>
    <r>
      <rPr>
        <sz val="10"/>
        <color indexed="10"/>
        <rFont val="Arial"/>
        <family val="2"/>
      </rPr>
      <t xml:space="preserve"> </t>
    </r>
    <r>
      <rPr>
        <sz val="10"/>
        <rFont val="Arial"/>
        <family val="2"/>
      </rPr>
      <t>(titular)</t>
    </r>
  </si>
  <si>
    <t>Férias e Adicional de Férias (titular)</t>
  </si>
  <si>
    <t>Subtotal</t>
  </si>
  <si>
    <t>Incidência do Submódulo 2.1 sobre 13º Salário, Férias e Adicional de Férias</t>
  </si>
  <si>
    <t>Total do Submódulo 2.2</t>
  </si>
  <si>
    <t>2.3</t>
  </si>
  <si>
    <t>Submódulo 2.3 - Benefícios Mensais e Diários</t>
  </si>
  <si>
    <t>Vale - Transporte (Descontada parcela do empregado)</t>
  </si>
  <si>
    <t>Vale - Alimentação (Descontada parcela do empregado)</t>
  </si>
  <si>
    <t>Seguro de Vida</t>
  </si>
  <si>
    <t>Total do Submódulo 2.3</t>
  </si>
  <si>
    <t>2.4</t>
  </si>
  <si>
    <t>Quadro Resumo do Módulo 2 - Encargos e Benefícios Mensais e Diários</t>
  </si>
  <si>
    <t>Encargos Previdenciários, FGTS e Outras Contribuições</t>
  </si>
  <si>
    <t>13º Salário, Férias e Adicional de Férias</t>
  </si>
  <si>
    <t>Benefícios Mensais e Diários</t>
  </si>
  <si>
    <t>Total do Módulo 2</t>
  </si>
  <si>
    <t>MÓDULO 3 – PROVISÃO PARA RESCISÃO</t>
  </si>
  <si>
    <t>Provisão para Rescisão</t>
  </si>
  <si>
    <t>Aviso Prévio Indenizado (API) e Reflexo do Aviso Prévio Indenizado</t>
  </si>
  <si>
    <t>Incidência do FGTS sobre API e Reflexo do API</t>
  </si>
  <si>
    <t>Multa do FGTS sobre o Aviso Prévio Indenizado</t>
  </si>
  <si>
    <t>Aviso Prévio Trabalhado - APT</t>
  </si>
  <si>
    <t>Incidência dos encargos do submódulo 2.1 sobre Aviso Prévio Trabalhado</t>
  </si>
  <si>
    <t>Multa do FGTS - Rescisão sem Justa Causa</t>
  </si>
  <si>
    <t>Indenização Adicional (Art. 9º da Lei nº 7.238/84)</t>
  </si>
  <si>
    <t>Total do Módulo 3</t>
  </si>
  <si>
    <t>MÓDULO 4 – CUSTO DE REPOSIÇÃO DO PROFISSIONAL AUSENTE</t>
  </si>
  <si>
    <t>4.1</t>
  </si>
  <si>
    <t>Submódulo 4.1 - Ausências Legais</t>
  </si>
  <si>
    <t>Ausência por Doença</t>
  </si>
  <si>
    <t>Ausências Legais</t>
  </si>
  <si>
    <t>Licença Paternidade</t>
  </si>
  <si>
    <t>Ausência por Acidente de Trabalho</t>
  </si>
  <si>
    <t>Férias, Adicional de Férias e 13º  com empregada em gozo de Licença Maternidade</t>
  </si>
  <si>
    <t>Incidência do Submódulo 2.1 sobre Ausências Legais</t>
  </si>
  <si>
    <t>Total do Submódulo 4.1</t>
  </si>
  <si>
    <t>4.2</t>
  </si>
  <si>
    <t>Submódulo 4.2 - Intrajornada</t>
  </si>
  <si>
    <t>Intervalo para Repouso ou Alimentação</t>
  </si>
  <si>
    <t>Total do Submódulo 4.2</t>
  </si>
  <si>
    <t>4.3</t>
  </si>
  <si>
    <t>Submódulo 4.3 - Suspensão Contratual</t>
  </si>
  <si>
    <t>Suspensão Temporária do Contrato de Trabalho</t>
  </si>
  <si>
    <t>Total do Submódulo 4.3</t>
  </si>
  <si>
    <t>4.4</t>
  </si>
  <si>
    <t>Quadro Resumo do Módulo 4 - Custo de Reposição do Profissional Ausente</t>
  </si>
  <si>
    <t>Intrajornada</t>
  </si>
  <si>
    <t>Suspensão Contratual</t>
  </si>
  <si>
    <t>Total do Módulo 4</t>
  </si>
  <si>
    <t>MÓDULO 5 – INSUMOS DIVERSOS</t>
  </si>
  <si>
    <t>Insumos Diversos</t>
  </si>
  <si>
    <t>Uniformes e EPIs</t>
  </si>
  <si>
    <t>Materiais de Consumo</t>
  </si>
  <si>
    <t>Máquinas e Equipamentos (depreciação)</t>
  </si>
  <si>
    <t>Produtos de Limpeza e Materiais de Higiene Pessoal</t>
  </si>
  <si>
    <t>Outros (especificar)</t>
  </si>
  <si>
    <t>Total do Módulo 5</t>
  </si>
  <si>
    <t>MÓDULO 6 – CUSTOS INDIRETOS, TRIBUTOS E LUCRO</t>
  </si>
  <si>
    <t>Custos Indiretos, Tributos e Lucro</t>
  </si>
  <si>
    <t>Custos Indiretos</t>
  </si>
  <si>
    <t>Lucro</t>
  </si>
  <si>
    <t>TRIBUTOS</t>
  </si>
  <si>
    <t>%</t>
  </si>
  <si>
    <t>C.1</t>
  </si>
  <si>
    <t>COFINS</t>
  </si>
  <si>
    <t>C.2</t>
  </si>
  <si>
    <t>PIS</t>
  </si>
  <si>
    <t>C.3</t>
  </si>
  <si>
    <t>ISS</t>
  </si>
  <si>
    <t>Total Tributos</t>
  </si>
  <si>
    <t>Total do Módulo 6</t>
  </si>
  <si>
    <t>QUADRO RESUMO DO CUSTO POR EMPREGADO</t>
  </si>
  <si>
    <t>Mão-de-Obra vinculada à execução contratual</t>
  </si>
  <si>
    <t>VALOR (R$)</t>
  </si>
  <si>
    <t>-</t>
  </si>
  <si>
    <t>Subtotal (A + B + C + D + E)</t>
  </si>
  <si>
    <t>Custo Total</t>
  </si>
  <si>
    <t>Custo Total Anual</t>
  </si>
  <si>
    <t>VAGAS SUSPENSAS</t>
  </si>
  <si>
    <t>Cargos - PGJ</t>
  </si>
  <si>
    <t>Quantidade</t>
  </si>
  <si>
    <t>Salário Base (R$)</t>
  </si>
  <si>
    <t>Total (R$)</t>
  </si>
  <si>
    <t>VA/cesta/PAF/PQM/SEGURO</t>
  </si>
  <si>
    <t>Total Cargos - PGJ</t>
  </si>
  <si>
    <t>Cargos - FEPDC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</si>
</sst>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R$&quot;\ #,##0;\-&quot;R$&quot;\ #,##0"/>
    <numFmt numFmtId="44" formatCode="_-&quot;R$&quot;\ * #,##0.00_-;\-&quot;R$&quot;\ * #,##0.00_-;_-&quot;R$&quot;\ * &quot;-&quot;??_-;_-@_-"/>
    <numFmt numFmtId="43" formatCode="_-* #,##0.00_-;\-* #,##0.00_-;_-* &quot;-&quot;??_-;_-@_-"/>
    <numFmt numFmtId="164" formatCode="&quot;R$ &quot;#,##0.00_);[Red]\(&quot;R$ &quot;#,##0.00\)"/>
    <numFmt numFmtId="165" formatCode="_(&quot;R$ &quot;* #,##0.00_);_(&quot;R$ &quot;* \(#,##0.00\);_(&quot;R$ &quot;* &quot;-&quot;??_);_(@_)"/>
    <numFmt numFmtId="166" formatCode="&quot; R$&quot;#,##0.00\ ;&quot; R$(&quot;#,##0.00\);&quot; R$-&quot;#\ ;@\ "/>
    <numFmt numFmtId="167" formatCode="_(* #,##0.00_);_(* \(#,##0.00\);_(* &quot;-&quot;??_);_(@_)"/>
    <numFmt numFmtId="168" formatCode="_(* #,##0.00_);_(* \(#,##0.00\);_(* \-??_);_(@_)"/>
    <numFmt numFmtId="169" formatCode="&quot;R$ &quot;#,##0.00_);\(&quot;R$ &quot;#,##0.00\)"/>
    <numFmt numFmtId="170" formatCode="&quot;R$&quot;\ #,##0.00"/>
    <numFmt numFmtId="171" formatCode="yyyy"/>
    <numFmt numFmtId="172" formatCode="#,##0.00\ ;&quot; (&quot;#,##0.00\);&quot; -&quot;#\ ;@\ "/>
    <numFmt numFmtId="173" formatCode="&quot;R$ &quot;#,##0_);\(&quot;R$ &quot;#,##0\)"/>
    <numFmt numFmtId="174" formatCode="\-"/>
    <numFmt numFmtId="175" formatCode="#,##0;[Red]#,##0"/>
  </numFmts>
  <fonts count="5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10"/>
      <name val="Arial"/>
      <family val="2"/>
    </font>
    <font>
      <sz val="10"/>
      <name val="Arial"/>
      <family val="2"/>
    </font>
    <font>
      <sz val="10"/>
      <color theme="0" tint="-0.249977111117893"/>
      <name val="Arial"/>
      <family val="2"/>
    </font>
    <font>
      <b/>
      <sz val="10"/>
      <color indexed="8"/>
      <name val="Arial"/>
      <family val="2"/>
    </font>
    <font>
      <sz val="10"/>
      <color indexed="8"/>
      <name val="Arial"/>
      <family val="2"/>
    </font>
    <font>
      <sz val="10"/>
      <name val="Arial"/>
      <family val="2"/>
    </font>
    <font>
      <sz val="10"/>
      <name val="Arial"/>
      <family val="2"/>
      <charset val="1"/>
    </font>
    <font>
      <b/>
      <sz val="9"/>
      <color indexed="8"/>
      <name val="Arial"/>
      <family val="2"/>
    </font>
    <font>
      <sz val="10"/>
      <name val="Tahoma"/>
      <family val="2"/>
    </font>
    <font>
      <sz val="10"/>
      <color rgb="FFFF0000"/>
      <name val="Arial"/>
      <family val="2"/>
    </font>
    <font>
      <sz val="9"/>
      <color indexed="81"/>
      <name val="Segoe UI"/>
      <family val="2"/>
    </font>
    <font>
      <b/>
      <sz val="9"/>
      <color indexed="81"/>
      <name val="Segoe UI"/>
      <family val="2"/>
    </font>
    <font>
      <sz val="9"/>
      <name val="Arial"/>
      <family val="2"/>
    </font>
    <font>
      <b/>
      <sz val="9"/>
      <name val="Arial"/>
      <family val="2"/>
    </font>
    <font>
      <sz val="10"/>
      <color theme="1"/>
      <name val="Arial"/>
      <family val="2"/>
    </font>
    <font>
      <b/>
      <sz val="10"/>
      <color theme="0" tint="-0.34998626667073579"/>
      <name val="Arial"/>
      <family val="2"/>
    </font>
    <font>
      <sz val="10"/>
      <color theme="0" tint="-0.34998626667073579"/>
      <name val="Arial"/>
      <family val="2"/>
    </font>
    <font>
      <sz val="10"/>
      <name val="Calibri"/>
      <family val="2"/>
    </font>
    <font>
      <b/>
      <sz val="10"/>
      <color rgb="FFFF0000"/>
      <name val="Arial"/>
      <family val="2"/>
    </font>
    <font>
      <u/>
      <sz val="10"/>
      <color theme="10"/>
      <name val="Arial"/>
      <family val="2"/>
    </font>
    <font>
      <u/>
      <sz val="10"/>
      <color indexed="12"/>
      <name val="Arial"/>
      <family val="2"/>
    </font>
    <font>
      <b/>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9"/>
      <color indexed="10"/>
      <name val="Geneva"/>
    </font>
    <font>
      <b/>
      <sz val="10"/>
      <color rgb="FF000000"/>
      <name val="Arial"/>
      <family val="2"/>
    </font>
    <font>
      <b/>
      <sz val="12"/>
      <color rgb="FFFF0000"/>
      <name val="Calibri"/>
      <family val="2"/>
    </font>
    <font>
      <b/>
      <sz val="12"/>
      <name val="Arial"/>
      <family val="2"/>
    </font>
    <font>
      <sz val="10"/>
      <color theme="0" tint="-0.14999847407452621"/>
      <name val="Arial"/>
      <family val="2"/>
    </font>
    <font>
      <b/>
      <sz val="10"/>
      <color rgb="FFFFFFFF"/>
      <name val="Arial"/>
      <family val="2"/>
    </font>
    <font>
      <b/>
      <sz val="10"/>
      <color rgb="FFFF0000"/>
      <name val="Segoe UI"/>
      <family val="2"/>
    </font>
    <font>
      <sz val="10"/>
      <color rgb="FF333333"/>
      <name val="Segoe UI"/>
      <family val="2"/>
    </font>
  </fonts>
  <fills count="54">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indexed="9"/>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EBBEF"/>
        <bgColor indexed="64"/>
      </patternFill>
    </fill>
    <fill>
      <patternFill patternType="solid">
        <fgColor rgb="FFFF0066"/>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DD7EE"/>
        <bgColor indexed="64"/>
      </patternFill>
    </fill>
    <fill>
      <patternFill patternType="solid">
        <fgColor rgb="FFFFFFFF"/>
        <bgColor indexed="64"/>
      </patternFill>
    </fill>
    <fill>
      <patternFill patternType="solid">
        <fgColor rgb="FF92D050"/>
        <bgColor indexed="64"/>
      </patternFill>
    </fill>
    <fill>
      <patternFill patternType="solid">
        <fgColor rgb="FF305496"/>
        <bgColor rgb="FF000000"/>
      </patternFill>
    </fill>
    <fill>
      <patternFill patternType="solid">
        <fgColor rgb="FFFFFF00"/>
        <bgColor rgb="FF000000"/>
      </patternFill>
    </fill>
    <fill>
      <patternFill patternType="solid">
        <fgColor rgb="FFFFFFFF"/>
        <bgColor rgb="FF000000"/>
      </patternFill>
    </fill>
  </fills>
  <borders count="8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theme="0" tint="-0.249977111117893"/>
      </top>
      <bottom style="thin">
        <color theme="0" tint="-0.249977111117893"/>
      </bottom>
      <diagonal/>
    </border>
    <border>
      <left/>
      <right style="thin">
        <color rgb="FF000000"/>
      </right>
      <top/>
      <bottom style="thin">
        <color rgb="FF000000"/>
      </bottom>
      <diagonal/>
    </border>
    <border>
      <left style="medium">
        <color indexed="64"/>
      </left>
      <right style="thin">
        <color indexed="64"/>
      </right>
      <top/>
      <bottom/>
      <diagonal/>
    </border>
  </borders>
  <cellStyleXfs count="34400">
    <xf numFmtId="0" fontId="0" fillId="0" borderId="0"/>
    <xf numFmtId="165" fontId="10" fillId="0" borderId="0" applyFill="0" applyBorder="0" applyAlignment="0" applyProtection="0"/>
    <xf numFmtId="9" fontId="10" fillId="0" borderId="0" applyFill="0" applyBorder="0" applyAlignment="0" applyProtection="0"/>
    <xf numFmtId="43" fontId="10" fillId="0" borderId="0" applyFont="0" applyFill="0" applyBorder="0" applyAlignment="0" applyProtection="0"/>
    <xf numFmtId="0" fontId="13"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6" fontId="10" fillId="0" borderId="0" applyFill="0" applyBorder="0" applyAlignment="0" applyProtection="0"/>
    <xf numFmtId="43" fontId="10" fillId="0" borderId="0" applyFill="0" applyBorder="0" applyAlignment="0" applyProtection="0"/>
    <xf numFmtId="0" fontId="10" fillId="0" borderId="0"/>
    <xf numFmtId="166" fontId="10" fillId="0" borderId="0" applyFill="0" applyBorder="0" applyAlignment="0" applyProtection="0"/>
    <xf numFmtId="43" fontId="17" fillId="0" borderId="0" applyFill="0" applyBorder="0" applyAlignment="0" applyProtection="0"/>
    <xf numFmtId="167" fontId="18" fillId="0" borderId="0" applyFont="0" applyFill="0" applyBorder="0" applyAlignment="0" applyProtection="0"/>
    <xf numFmtId="0" fontId="10" fillId="0" borderId="0"/>
    <xf numFmtId="168" fontId="10" fillId="0" borderId="0" applyFill="0" applyBorder="0" applyAlignment="0" applyProtection="0"/>
    <xf numFmtId="167" fontId="10" fillId="0" borderId="0" applyFill="0" applyBorder="0" applyAlignment="0" applyProtection="0"/>
    <xf numFmtId="9" fontId="10" fillId="0" borderId="0" applyFill="0" applyBorder="0" applyAlignment="0" applyProtection="0"/>
    <xf numFmtId="0" fontId="10" fillId="0" borderId="0"/>
    <xf numFmtId="166" fontId="10" fillId="0" borderId="0" applyFill="0" applyBorder="0" applyAlignment="0" applyProtection="0"/>
    <xf numFmtId="166" fontId="10" fillId="0" borderId="0" applyFill="0" applyBorder="0" applyAlignment="0" applyProtection="0"/>
    <xf numFmtId="167" fontId="10" fillId="0" borderId="0" applyFont="0" applyFill="0" applyBorder="0" applyAlignment="0" applyProtection="0"/>
    <xf numFmtId="0" fontId="17" fillId="0" borderId="0"/>
    <xf numFmtId="0" fontId="9" fillId="0" borderId="0"/>
    <xf numFmtId="43" fontId="9" fillId="0" borderId="0" applyFont="0" applyFill="0" applyBorder="0" applyAlignment="0" applyProtection="0"/>
    <xf numFmtId="0" fontId="31" fillId="0" borderId="0" applyNumberForma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10" fillId="0" borderId="0"/>
    <xf numFmtId="0" fontId="10" fillId="0" borderId="0"/>
    <xf numFmtId="172" fontId="10" fillId="0" borderId="0" applyFill="0" applyBorder="0" applyAlignment="0" applyProtection="0"/>
    <xf numFmtId="0" fontId="8" fillId="0" borderId="0"/>
    <xf numFmtId="43" fontId="8" fillId="0" borderId="0" applyFont="0" applyFill="0" applyBorder="0" applyAlignment="0" applyProtection="0"/>
    <xf numFmtId="43" fontId="10" fillId="0" borderId="0" applyFont="0" applyFill="0" applyBorder="0" applyAlignment="0" applyProtection="0"/>
    <xf numFmtId="0" fontId="8" fillId="0" borderId="0"/>
    <xf numFmtId="0" fontId="10" fillId="0" borderId="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7" fillId="44" borderId="48" applyNumberFormat="0" applyAlignment="0" applyProtection="0"/>
    <xf numFmtId="0" fontId="37" fillId="44" borderId="48" applyNumberFormat="0" applyAlignment="0" applyProtection="0"/>
    <xf numFmtId="0" fontId="37" fillId="44" borderId="48" applyNumberFormat="0" applyAlignment="0" applyProtection="0"/>
    <xf numFmtId="0" fontId="51" fillId="0" borderId="0"/>
    <xf numFmtId="0" fontId="38" fillId="45" borderId="49" applyNumberFormat="0" applyAlignment="0" applyProtection="0"/>
    <xf numFmtId="0" fontId="38" fillId="45" borderId="49" applyNumberFormat="0" applyAlignment="0" applyProtection="0"/>
    <xf numFmtId="0" fontId="38" fillId="45" borderId="49" applyNumberFormat="0" applyAlignment="0" applyProtection="0"/>
    <xf numFmtId="0" fontId="39" fillId="0" borderId="50" applyNumberFormat="0" applyFill="0" applyAlignment="0" applyProtection="0"/>
    <xf numFmtId="0" fontId="39" fillId="0" borderId="50" applyNumberFormat="0" applyFill="0" applyAlignment="0" applyProtection="0"/>
    <xf numFmtId="0" fontId="39" fillId="0" borderId="50" applyNumberFormat="0" applyFill="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0" fillId="31" borderId="48" applyNumberFormat="0" applyAlignment="0" applyProtection="0"/>
    <xf numFmtId="0" fontId="40" fillId="31" borderId="48" applyNumberFormat="0" applyAlignment="0" applyProtection="0"/>
    <xf numFmtId="0" fontId="40" fillId="31" borderId="48" applyNumberFormat="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165" fontId="10"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7" borderId="54" applyNumberFormat="0" applyFont="0" applyAlignment="0" applyProtection="0"/>
    <xf numFmtId="0" fontId="34" fillId="47" borderId="54" applyNumberFormat="0" applyFont="0" applyAlignment="0" applyProtection="0"/>
    <xf numFmtId="0" fontId="34" fillId="47" borderId="54" applyNumberFormat="0" applyFont="0" applyAlignment="0" applyProtection="0"/>
    <xf numFmtId="0" fontId="34" fillId="47" borderId="54" applyNumberFormat="0" applyFont="0" applyAlignment="0" applyProtection="0"/>
    <xf numFmtId="0" fontId="34" fillId="47" borderId="54" applyNumberFormat="0" applyFont="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3" fillId="44" borderId="55" applyNumberFormat="0" applyAlignment="0" applyProtection="0"/>
    <xf numFmtId="0" fontId="43" fillId="44" borderId="55" applyNumberFormat="0" applyAlignment="0" applyProtection="0"/>
    <xf numFmtId="0" fontId="43" fillId="44" borderId="55"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68"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51" applyNumberFormat="0" applyFill="0" applyAlignment="0" applyProtection="0"/>
    <xf numFmtId="0" fontId="47" fillId="0" borderId="51" applyNumberFormat="0" applyFill="0" applyAlignment="0" applyProtection="0"/>
    <xf numFmtId="0" fontId="47"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43" fontId="10" fillId="0" borderId="0" applyFont="0" applyFill="0" applyBorder="0" applyAlignment="0" applyProtection="0"/>
    <xf numFmtId="43" fontId="10" fillId="0" borderId="0" applyFill="0" applyBorder="0" applyAlignment="0" applyProtection="0"/>
    <xf numFmtId="168" fontId="10" fillId="0" borderId="0" applyFill="0" applyBorder="0" applyAlignment="0" applyProtection="0"/>
    <xf numFmtId="0" fontId="8" fillId="0" borderId="0"/>
    <xf numFmtId="43" fontId="8" fillId="0" borderId="0" applyFont="0" applyFill="0" applyBorder="0" applyAlignment="0" applyProtection="0"/>
    <xf numFmtId="9" fontId="10"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166" fontId="10" fillId="0" borderId="0" applyFill="0" applyBorder="0" applyAlignment="0" applyProtection="0"/>
    <xf numFmtId="44" fontId="10"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7" borderId="54" applyNumberFormat="0" applyFont="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68"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8" fillId="0" borderId="0"/>
    <xf numFmtId="43" fontId="8"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8"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8"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8"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8"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0" fontId="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0" fontId="7" fillId="0" borderId="0"/>
    <xf numFmtId="0" fontId="10"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7" fillId="0" borderId="0"/>
    <xf numFmtId="43" fontId="7"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7" fillId="0" borderId="0"/>
    <xf numFmtId="43" fontId="7"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0" fontId="6"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6" fillId="0" borderId="0"/>
    <xf numFmtId="43" fontId="6"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0" fontId="6"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6" fillId="0" borderId="0"/>
    <xf numFmtId="43" fontId="6"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6" fillId="0" borderId="0"/>
    <xf numFmtId="43" fontId="6"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0" fontId="10"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0" fontId="5"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0" fontId="4"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4"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0" fontId="3"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43" fontId="10" fillId="0" borderId="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0" fontId="2" fillId="0" borderId="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ill="0" applyBorder="0" applyAlignment="0" applyProtection="0"/>
    <xf numFmtId="5" fontId="34" fillId="0" borderId="0" applyFont="0" applyFill="0" applyBorder="0" applyAlignment="0" applyProtection="0"/>
    <xf numFmtId="44"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5" fontId="34" fillId="0" borderId="0" applyFont="0" applyFill="0" applyBorder="0" applyAlignment="0" applyProtection="0"/>
    <xf numFmtId="44"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0" fontId="2" fillId="0" borderId="0"/>
    <xf numFmtId="43" fontId="2" fillId="0" borderId="0" applyFont="0" applyFill="0" applyBorder="0" applyAlignment="0" applyProtection="0"/>
    <xf numFmtId="167" fontId="1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699">
    <xf numFmtId="0" fontId="0" fillId="0" borderId="0" xfId="0"/>
    <xf numFmtId="2" fontId="0" fillId="0" borderId="0" xfId="0" applyNumberFormat="1"/>
    <xf numFmtId="165" fontId="11" fillId="0" borderId="0" xfId="1" applyFont="1"/>
    <xf numFmtId="43" fontId="0" fillId="0" borderId="0" xfId="0" applyNumberFormat="1"/>
    <xf numFmtId="43" fontId="0" fillId="0" borderId="0" xfId="0" applyNumberFormat="1" applyAlignment="1">
      <alignment vertical="center"/>
    </xf>
    <xf numFmtId="43" fontId="0" fillId="3" borderId="11" xfId="3" applyFont="1" applyFill="1" applyBorder="1" applyAlignment="1">
      <alignment vertical="center"/>
    </xf>
    <xf numFmtId="43" fontId="0" fillId="0" borderId="0" xfId="3" applyFont="1" applyAlignment="1">
      <alignment vertical="center"/>
    </xf>
    <xf numFmtId="0" fontId="0" fillId="3" borderId="0" xfId="0" applyFill="1"/>
    <xf numFmtId="43" fontId="0" fillId="3" borderId="10" xfId="3" applyFont="1" applyFill="1" applyBorder="1" applyAlignment="1">
      <alignment vertical="center"/>
    </xf>
    <xf numFmtId="43" fontId="11" fillId="3" borderId="7" xfId="3" applyFont="1" applyFill="1" applyBorder="1" applyAlignment="1">
      <alignment vertical="center"/>
    </xf>
    <xf numFmtId="43" fontId="0" fillId="3" borderId="7" xfId="3" applyFont="1" applyFill="1" applyBorder="1" applyAlignment="1">
      <alignment vertical="center"/>
    </xf>
    <xf numFmtId="43" fontId="11" fillId="3" borderId="36" xfId="3" applyFont="1" applyFill="1" applyBorder="1" applyAlignment="1">
      <alignment vertical="center"/>
    </xf>
    <xf numFmtId="43" fontId="11" fillId="3" borderId="5" xfId="3" applyFont="1" applyFill="1" applyBorder="1" applyAlignment="1">
      <alignment vertical="center"/>
    </xf>
    <xf numFmtId="43" fontId="0" fillId="3" borderId="11" xfId="3" applyFont="1" applyFill="1" applyBorder="1" applyAlignment="1">
      <alignment horizontal="right" vertical="center"/>
    </xf>
    <xf numFmtId="43" fontId="0" fillId="3" borderId="38" xfId="3" applyFont="1" applyFill="1" applyBorder="1" applyAlignment="1">
      <alignment vertical="center"/>
    </xf>
    <xf numFmtId="43" fontId="14" fillId="0" borderId="0" xfId="0" applyNumberFormat="1" applyFont="1"/>
    <xf numFmtId="44" fontId="0" fillId="0" borderId="0" xfId="0" applyNumberFormat="1"/>
    <xf numFmtId="44" fontId="10" fillId="3" borderId="13" xfId="1" applyNumberFormat="1" applyFill="1" applyBorder="1" applyAlignment="1">
      <alignment horizontal="center" vertical="center"/>
    </xf>
    <xf numFmtId="43" fontId="0" fillId="3" borderId="31" xfId="3" applyFont="1" applyFill="1" applyBorder="1" applyAlignment="1">
      <alignment vertical="center"/>
    </xf>
    <xf numFmtId="44" fontId="10" fillId="3" borderId="10" xfId="1" applyNumberFormat="1" applyFill="1" applyBorder="1" applyAlignment="1">
      <alignment horizontal="left" vertical="center"/>
    </xf>
    <xf numFmtId="43" fontId="0" fillId="3" borderId="10" xfId="3" applyFont="1" applyFill="1" applyBorder="1" applyAlignment="1">
      <alignment horizontal="right" vertical="center"/>
    </xf>
    <xf numFmtId="0" fontId="11" fillId="3" borderId="0" xfId="0" applyFont="1" applyFill="1" applyAlignment="1">
      <alignment vertical="center" wrapText="1"/>
    </xf>
    <xf numFmtId="0" fontId="11" fillId="0" borderId="0" xfId="0" applyFont="1"/>
    <xf numFmtId="0" fontId="15" fillId="11" borderId="4"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5" fillId="3" borderId="0" xfId="0" applyFont="1" applyFill="1" applyAlignment="1">
      <alignment vertical="center" wrapText="1"/>
    </xf>
    <xf numFmtId="0" fontId="24" fillId="0" borderId="0" xfId="0" applyFont="1"/>
    <xf numFmtId="10" fontId="0" fillId="3" borderId="4" xfId="0" applyNumberFormat="1" applyFill="1" applyBorder="1" applyAlignment="1">
      <alignment horizontal="center"/>
    </xf>
    <xf numFmtId="0" fontId="16" fillId="0" borderId="0" xfId="0" applyFont="1"/>
    <xf numFmtId="0" fontId="10" fillId="0" borderId="0" xfId="0" applyFont="1"/>
    <xf numFmtId="167" fontId="11" fillId="0" borderId="0" xfId="21" applyFont="1" applyAlignment="1">
      <alignment horizontal="center" vertical="center"/>
    </xf>
    <xf numFmtId="170" fontId="10" fillId="0" borderId="0" xfId="0" applyNumberFormat="1" applyFont="1"/>
    <xf numFmtId="0" fontId="10" fillId="0" borderId="28" xfId="0" applyFont="1" applyBorder="1" applyAlignment="1">
      <alignment horizontal="center"/>
    </xf>
    <xf numFmtId="1" fontId="10" fillId="0" borderId="0" xfId="0" applyNumberFormat="1" applyFont="1"/>
    <xf numFmtId="167" fontId="11" fillId="3" borderId="0" xfId="21" applyFont="1" applyFill="1" applyAlignment="1">
      <alignment vertical="center"/>
    </xf>
    <xf numFmtId="1" fontId="11" fillId="20" borderId="35" xfId="0" applyNumberFormat="1" applyFont="1" applyFill="1" applyBorder="1" applyAlignment="1">
      <alignment horizontal="center"/>
    </xf>
    <xf numFmtId="170" fontId="11" fillId="20" borderId="35" xfId="0" applyNumberFormat="1" applyFont="1" applyFill="1" applyBorder="1" applyAlignment="1">
      <alignment horizontal="right"/>
    </xf>
    <xf numFmtId="0" fontId="11" fillId="3" borderId="40" xfId="0" applyFont="1" applyFill="1" applyBorder="1" applyAlignment="1">
      <alignment vertical="center" wrapText="1"/>
    </xf>
    <xf numFmtId="0" fontId="11" fillId="3" borderId="40" xfId="0" applyFont="1" applyFill="1" applyBorder="1" applyAlignment="1">
      <alignment vertical="center"/>
    </xf>
    <xf numFmtId="0" fontId="11" fillId="0" borderId="40" xfId="0" applyFont="1" applyBorder="1" applyAlignment="1">
      <alignment vertical="center"/>
    </xf>
    <xf numFmtId="0" fontId="11" fillId="0" borderId="0" xfId="0" applyFont="1" applyAlignment="1">
      <alignment vertical="center" wrapText="1"/>
    </xf>
    <xf numFmtId="43" fontId="0" fillId="3" borderId="36" xfId="3" applyFont="1" applyFill="1" applyBorder="1" applyAlignment="1">
      <alignment vertical="center"/>
    </xf>
    <xf numFmtId="0" fontId="27" fillId="22" borderId="43" xfId="0" applyFont="1" applyFill="1" applyBorder="1" applyAlignment="1">
      <alignment horizontal="center" vertical="center" wrapText="1"/>
    </xf>
    <xf numFmtId="0" fontId="27" fillId="22" borderId="44" xfId="0" applyFont="1" applyFill="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center"/>
    </xf>
    <xf numFmtId="0" fontId="10" fillId="0" borderId="38" xfId="0" applyFont="1" applyBorder="1" applyAlignment="1">
      <alignment horizontal="center"/>
    </xf>
    <xf numFmtId="0" fontId="0" fillId="3" borderId="23" xfId="0" applyFill="1" applyBorder="1"/>
    <xf numFmtId="0" fontId="0" fillId="3" borderId="24" xfId="0" applyFill="1" applyBorder="1"/>
    <xf numFmtId="43" fontId="10" fillId="3" borderId="10" xfId="3" applyFill="1" applyBorder="1" applyAlignment="1">
      <alignment vertical="center"/>
    </xf>
    <xf numFmtId="14" fontId="10" fillId="3" borderId="11" xfId="0" applyNumberFormat="1" applyFont="1" applyFill="1" applyBorder="1" applyAlignment="1">
      <alignment horizontal="center" vertical="center"/>
    </xf>
    <xf numFmtId="170" fontId="10" fillId="3" borderId="10" xfId="1" applyNumberFormat="1" applyFill="1" applyBorder="1" applyAlignment="1">
      <alignment horizontal="center" vertical="center"/>
    </xf>
    <xf numFmtId="2" fontId="29" fillId="0" borderId="33" xfId="0" applyNumberFormat="1" applyFont="1" applyBorder="1" applyAlignment="1">
      <alignment horizontal="center" vertical="center"/>
    </xf>
    <xf numFmtId="43" fontId="11" fillId="3" borderId="13" xfId="3" applyFont="1" applyFill="1" applyBorder="1" applyAlignment="1">
      <alignment vertical="center"/>
    </xf>
    <xf numFmtId="2" fontId="10" fillId="0" borderId="4" xfId="3" applyNumberFormat="1" applyBorder="1" applyAlignment="1">
      <alignment horizontal="center"/>
    </xf>
    <xf numFmtId="0" fontId="11" fillId="15" borderId="18" xfId="0" applyFont="1" applyFill="1" applyBorder="1" applyAlignment="1">
      <alignment horizontal="center" vertical="center" wrapText="1"/>
    </xf>
    <xf numFmtId="0" fontId="11" fillId="23" borderId="5" xfId="0" applyFont="1" applyFill="1" applyBorder="1" applyAlignment="1">
      <alignment vertical="center"/>
    </xf>
    <xf numFmtId="0" fontId="11" fillId="23" borderId="5" xfId="0" applyFont="1" applyFill="1" applyBorder="1" applyAlignment="1">
      <alignment horizontal="center" vertical="center"/>
    </xf>
    <xf numFmtId="0" fontId="11" fillId="23" borderId="16" xfId="0" applyFont="1" applyFill="1" applyBorder="1" applyAlignment="1">
      <alignment vertical="center"/>
    </xf>
    <xf numFmtId="0" fontId="11" fillId="23" borderId="7" xfId="0" applyFont="1" applyFill="1" applyBorder="1" applyAlignment="1">
      <alignment vertical="center"/>
    </xf>
    <xf numFmtId="43" fontId="11" fillId="23" borderId="12" xfId="3" applyFont="1" applyFill="1" applyBorder="1" applyAlignment="1">
      <alignment horizontal="left" vertical="center"/>
    </xf>
    <xf numFmtId="0" fontId="11" fillId="23" borderId="42" xfId="0" applyFont="1" applyFill="1" applyBorder="1" applyAlignment="1">
      <alignment horizontal="center" vertical="center"/>
    </xf>
    <xf numFmtId="0" fontId="11" fillId="20" borderId="5" xfId="0" applyFont="1" applyFill="1" applyBorder="1" applyAlignment="1">
      <alignment vertical="center"/>
    </xf>
    <xf numFmtId="0" fontId="11" fillId="20" borderId="5" xfId="0" applyFont="1" applyFill="1" applyBorder="1" applyAlignment="1">
      <alignment horizontal="center" vertical="center"/>
    </xf>
    <xf numFmtId="43" fontId="11" fillId="20" borderId="5" xfId="3" applyFont="1" applyFill="1" applyBorder="1" applyAlignment="1">
      <alignment horizontal="center" vertical="center"/>
    </xf>
    <xf numFmtId="0" fontId="11" fillId="20" borderId="16" xfId="0" applyFont="1" applyFill="1" applyBorder="1" applyAlignment="1">
      <alignment vertical="center"/>
    </xf>
    <xf numFmtId="0" fontId="11" fillId="20" borderId="7" xfId="0" applyFont="1" applyFill="1" applyBorder="1" applyAlignment="1">
      <alignment vertical="center"/>
    </xf>
    <xf numFmtId="43" fontId="11" fillId="20" borderId="12" xfId="3" applyFont="1" applyFill="1" applyBorder="1" applyAlignment="1">
      <alignment horizontal="left" vertical="center"/>
    </xf>
    <xf numFmtId="10" fontId="11" fillId="3" borderId="0" xfId="0" applyNumberFormat="1" applyFont="1" applyFill="1" applyAlignment="1">
      <alignment horizontal="center" vertical="center"/>
    </xf>
    <xf numFmtId="43" fontId="11" fillId="3" borderId="38" xfId="3" applyFont="1" applyFill="1" applyBorder="1" applyAlignment="1">
      <alignment vertical="center"/>
    </xf>
    <xf numFmtId="43" fontId="0" fillId="3" borderId="5" xfId="3" applyFont="1" applyFill="1" applyBorder="1" applyAlignment="1">
      <alignment vertical="center"/>
    </xf>
    <xf numFmtId="0" fontId="15" fillId="24" borderId="18" xfId="0" applyFont="1" applyFill="1" applyBorder="1" applyAlignment="1">
      <alignment horizontal="center" vertical="center" wrapText="1"/>
    </xf>
    <xf numFmtId="0" fontId="11" fillId="21" borderId="5" xfId="0" applyFont="1" applyFill="1" applyBorder="1" applyAlignment="1">
      <alignment horizontal="center" vertical="center" textRotation="90" wrapText="1"/>
    </xf>
    <xf numFmtId="0" fontId="11" fillId="21" borderId="5" xfId="0" applyFont="1" applyFill="1" applyBorder="1" applyAlignment="1">
      <alignment horizontal="center" vertical="center" textRotation="90"/>
    </xf>
    <xf numFmtId="0" fontId="11" fillId="20" borderId="1" xfId="0" applyFont="1" applyFill="1" applyBorder="1"/>
    <xf numFmtId="0" fontId="28" fillId="3" borderId="43" xfId="0" applyFont="1" applyFill="1" applyBorder="1"/>
    <xf numFmtId="0" fontId="28" fillId="3" borderId="43" xfId="0" applyFont="1" applyFill="1" applyBorder="1" applyAlignment="1">
      <alignment horizontal="center"/>
    </xf>
    <xf numFmtId="43" fontId="28" fillId="3" borderId="43" xfId="3" applyFont="1" applyFill="1" applyBorder="1"/>
    <xf numFmtId="43" fontId="28" fillId="3" borderId="43" xfId="0" applyNumberFormat="1" applyFont="1" applyFill="1" applyBorder="1"/>
    <xf numFmtId="0" fontId="24" fillId="3" borderId="0" xfId="0" applyFont="1" applyFill="1"/>
    <xf numFmtId="43" fontId="0" fillId="9" borderId="38" xfId="3" applyFont="1" applyFill="1" applyBorder="1" applyAlignment="1">
      <alignment vertical="center"/>
    </xf>
    <xf numFmtId="10" fontId="0" fillId="9" borderId="13" xfId="0" applyNumberFormat="1" applyFill="1" applyBorder="1" applyAlignment="1">
      <alignment horizontal="center" vertical="center"/>
    </xf>
    <xf numFmtId="0" fontId="11" fillId="6" borderId="0" xfId="0" applyFont="1" applyFill="1" applyAlignment="1">
      <alignment horizontal="center" vertical="center"/>
    </xf>
    <xf numFmtId="0" fontId="0" fillId="0" borderId="0" xfId="0" applyAlignment="1">
      <alignment wrapText="1"/>
    </xf>
    <xf numFmtId="43" fontId="0" fillId="0" borderId="33" xfId="3" applyFont="1" applyFill="1" applyBorder="1" applyAlignment="1">
      <alignment vertical="center"/>
    </xf>
    <xf numFmtId="43" fontId="0" fillId="3" borderId="0" xfId="0" applyNumberFormat="1" applyFill="1"/>
    <xf numFmtId="0" fontId="31" fillId="0" borderId="0" xfId="25" applyBorder="1" applyAlignment="1">
      <alignment horizontal="center"/>
    </xf>
    <xf numFmtId="10" fontId="0" fillId="0" borderId="13" xfId="0" applyNumberFormat="1" applyBorder="1" applyAlignment="1">
      <alignment horizontal="center" vertical="center"/>
    </xf>
    <xf numFmtId="43" fontId="0" fillId="0" borderId="38" xfId="3" applyFont="1" applyFill="1" applyBorder="1" applyAlignment="1">
      <alignment vertical="center"/>
    </xf>
    <xf numFmtId="0" fontId="33" fillId="0" borderId="0" xfId="0" applyFont="1" applyAlignment="1">
      <alignment horizontal="center"/>
    </xf>
    <xf numFmtId="0" fontId="33" fillId="3" borderId="0" xfId="0" applyFont="1" applyFill="1" applyAlignment="1">
      <alignment horizontal="center" wrapText="1"/>
    </xf>
    <xf numFmtId="0" fontId="11"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xf>
    <xf numFmtId="43" fontId="0" fillId="0" borderId="0" xfId="3" applyFont="1" applyFill="1" applyBorder="1"/>
    <xf numFmtId="0" fontId="28" fillId="0" borderId="43" xfId="0" applyFont="1" applyBorder="1"/>
    <xf numFmtId="0" fontId="11" fillId="0" borderId="0" xfId="0" applyFont="1" applyAlignment="1">
      <alignment horizontal="center" vertical="center" wrapText="1"/>
    </xf>
    <xf numFmtId="0" fontId="0" fillId="0" borderId="0" xfId="0" applyAlignment="1">
      <alignment vertical="center"/>
    </xf>
    <xf numFmtId="0" fontId="11" fillId="0" borderId="5" xfId="0" applyFont="1" applyBorder="1" applyAlignment="1">
      <alignment horizontal="center" vertical="center" wrapText="1"/>
    </xf>
    <xf numFmtId="0" fontId="10" fillId="0" borderId="8" xfId="0" applyFont="1" applyBorder="1" applyAlignment="1">
      <alignment vertical="center"/>
    </xf>
    <xf numFmtId="0" fontId="10" fillId="0" borderId="12" xfId="0" applyFont="1" applyBorder="1" applyAlignment="1">
      <alignment vertical="center"/>
    </xf>
    <xf numFmtId="2" fontId="10" fillId="0" borderId="10" xfId="0" applyNumberFormat="1" applyFont="1" applyBorder="1" applyAlignment="1">
      <alignment vertical="center"/>
    </xf>
    <xf numFmtId="0" fontId="10" fillId="0" borderId="9" xfId="0" applyFont="1" applyBorder="1" applyAlignment="1">
      <alignment vertical="center"/>
    </xf>
    <xf numFmtId="0" fontId="10" fillId="0" borderId="13" xfId="0" applyFont="1" applyBorder="1" applyAlignment="1">
      <alignment vertical="center"/>
    </xf>
    <xf numFmtId="2" fontId="10" fillId="0" borderId="11" xfId="0" applyNumberFormat="1" applyFont="1" applyBorder="1" applyAlignment="1">
      <alignment vertical="center"/>
    </xf>
    <xf numFmtId="2" fontId="11" fillId="0" borderId="6" xfId="0" applyNumberFormat="1" applyFont="1" applyBorder="1" applyAlignment="1">
      <alignment vertical="center"/>
    </xf>
    <xf numFmtId="0" fontId="10" fillId="0" borderId="15" xfId="0" applyFont="1" applyBorder="1" applyAlignment="1">
      <alignment horizontal="center" vertical="center"/>
    </xf>
    <xf numFmtId="0" fontId="10" fillId="0" borderId="3" xfId="0" applyFont="1" applyBorder="1" applyAlignment="1">
      <alignment horizontal="center" vertical="center"/>
    </xf>
    <xf numFmtId="2" fontId="10" fillId="0" borderId="2" xfId="0" applyNumberFormat="1" applyFont="1" applyBorder="1" applyAlignment="1">
      <alignment vertical="center"/>
    </xf>
    <xf numFmtId="165" fontId="11" fillId="0" borderId="0" xfId="1" applyFont="1" applyAlignment="1">
      <alignment vertical="center"/>
    </xf>
    <xf numFmtId="10" fontId="11" fillId="3" borderId="7" xfId="0" applyNumberFormat="1" applyFont="1" applyFill="1" applyBorder="1" applyAlignment="1">
      <alignment horizontal="center" vertical="center"/>
    </xf>
    <xf numFmtId="0" fontId="11" fillId="0" borderId="5" xfId="0" applyFont="1" applyBorder="1" applyAlignment="1">
      <alignment horizontal="center" vertical="center"/>
    </xf>
    <xf numFmtId="0" fontId="14" fillId="0" borderId="0" xfId="0" applyFont="1"/>
    <xf numFmtId="0" fontId="0" fillId="0" borderId="28" xfId="0" applyBorder="1"/>
    <xf numFmtId="0" fontId="11" fillId="3" borderId="5" xfId="0" applyFont="1" applyFill="1" applyBorder="1" applyAlignment="1">
      <alignment horizontal="center" vertical="center"/>
    </xf>
    <xf numFmtId="0" fontId="11" fillId="0" borderId="14" xfId="0" applyFont="1" applyBorder="1" applyAlignment="1">
      <alignment horizontal="center" vertical="center" wrapText="1"/>
    </xf>
    <xf numFmtId="10" fontId="10" fillId="0" borderId="0" xfId="2" applyNumberFormat="1"/>
    <xf numFmtId="0" fontId="11" fillId="3" borderId="12" xfId="0" applyFont="1" applyFill="1" applyBorder="1" applyAlignment="1">
      <alignment horizontal="center" vertical="center"/>
    </xf>
    <xf numFmtId="0" fontId="0" fillId="3" borderId="10" xfId="0" applyFill="1" applyBorder="1" applyAlignment="1">
      <alignment horizontal="center" vertical="center"/>
    </xf>
    <xf numFmtId="0" fontId="11" fillId="3" borderId="13" xfId="0" applyFont="1" applyFill="1" applyBorder="1" applyAlignment="1">
      <alignment horizontal="center" vertical="center"/>
    </xf>
    <xf numFmtId="0" fontId="0" fillId="3" borderId="28" xfId="0" applyFill="1" applyBorder="1"/>
    <xf numFmtId="0" fontId="0" fillId="3" borderId="38" xfId="0" applyFill="1" applyBorder="1"/>
    <xf numFmtId="0" fontId="11" fillId="3" borderId="33" xfId="0" applyFont="1" applyFill="1" applyBorder="1" applyAlignment="1">
      <alignment horizontal="center" vertical="center"/>
    </xf>
    <xf numFmtId="2" fontId="11" fillId="3" borderId="38" xfId="0" applyNumberFormat="1" applyFont="1" applyFill="1" applyBorder="1" applyAlignment="1">
      <alignment vertical="center"/>
    </xf>
    <xf numFmtId="10" fontId="0" fillId="3" borderId="5" xfId="0" applyNumberFormat="1" applyFill="1" applyBorder="1" applyAlignment="1">
      <alignment horizontal="center" vertical="center"/>
    </xf>
    <xf numFmtId="10" fontId="11" fillId="3" borderId="5" xfId="0" applyNumberFormat="1" applyFont="1" applyFill="1" applyBorder="1" applyAlignment="1">
      <alignment horizontal="center" vertical="center"/>
    </xf>
    <xf numFmtId="10" fontId="11" fillId="3" borderId="16" xfId="0" applyNumberFormat="1" applyFont="1" applyFill="1" applyBorder="1" applyAlignment="1">
      <alignment horizontal="center" vertical="center"/>
    </xf>
    <xf numFmtId="0" fontId="11" fillId="3" borderId="39" xfId="0" applyFont="1" applyFill="1" applyBorder="1" applyAlignment="1">
      <alignment horizontal="center" vertical="center"/>
    </xf>
    <xf numFmtId="10" fontId="11" fillId="3" borderId="32" xfId="0" applyNumberFormat="1" applyFont="1" applyFill="1" applyBorder="1" applyAlignment="1">
      <alignment horizontal="center" vertical="center"/>
    </xf>
    <xf numFmtId="0" fontId="0" fillId="3" borderId="36" xfId="0" applyFill="1" applyBorder="1"/>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2" fontId="11" fillId="3" borderId="37" xfId="0" applyNumberFormat="1" applyFont="1" applyFill="1" applyBorder="1" applyAlignment="1">
      <alignment vertical="center"/>
    </xf>
    <xf numFmtId="10" fontId="0" fillId="0" borderId="0" xfId="0" applyNumberFormat="1"/>
    <xf numFmtId="10" fontId="0" fillId="3" borderId="10" xfId="0" applyNumberFormat="1" applyFill="1" applyBorder="1" applyAlignment="1">
      <alignment horizontal="center" vertical="center"/>
    </xf>
    <xf numFmtId="0" fontId="11" fillId="3" borderId="5" xfId="0" applyFont="1" applyFill="1" applyBorder="1" applyAlignment="1">
      <alignment vertical="center"/>
    </xf>
    <xf numFmtId="165" fontId="10" fillId="0" borderId="0" xfId="1" applyAlignment="1">
      <alignment vertical="center"/>
    </xf>
    <xf numFmtId="10" fontId="0" fillId="3" borderId="12" xfId="0" applyNumberFormat="1" applyFill="1" applyBorder="1" applyAlignment="1">
      <alignment horizontal="center" vertical="center"/>
    </xf>
    <xf numFmtId="0" fontId="11" fillId="3" borderId="3" xfId="0" applyFont="1" applyFill="1" applyBorder="1" applyAlignment="1">
      <alignment horizontal="center" vertical="center"/>
    </xf>
    <xf numFmtId="10" fontId="0" fillId="3" borderId="13" xfId="0" applyNumberFormat="1" applyFill="1" applyBorder="1" applyAlignment="1">
      <alignment horizontal="center" vertical="center"/>
    </xf>
    <xf numFmtId="165" fontId="10" fillId="3" borderId="10" xfId="1" applyFill="1" applyBorder="1" applyAlignment="1">
      <alignment vertical="center"/>
    </xf>
    <xf numFmtId="10" fontId="11" fillId="3" borderId="14" xfId="0" applyNumberFormat="1" applyFont="1" applyFill="1" applyBorder="1" applyAlignment="1">
      <alignment horizontal="center" vertical="center"/>
    </xf>
    <xf numFmtId="0" fontId="21" fillId="0" borderId="0" xfId="0" applyFont="1"/>
    <xf numFmtId="0" fontId="11" fillId="2" borderId="28" xfId="0" applyFont="1" applyFill="1" applyBorder="1" applyAlignment="1">
      <alignment vertical="center"/>
    </xf>
    <xf numFmtId="0" fontId="11" fillId="2" borderId="0" xfId="0" applyFont="1" applyFill="1" applyAlignment="1">
      <alignment vertical="center"/>
    </xf>
    <xf numFmtId="0" fontId="11" fillId="2" borderId="38" xfId="0" applyFont="1" applyFill="1" applyBorder="1" applyAlignment="1">
      <alignment vertical="center"/>
    </xf>
    <xf numFmtId="0" fontId="11" fillId="2" borderId="16" xfId="0" applyFont="1" applyFill="1" applyBorder="1" applyAlignment="1">
      <alignment vertical="center"/>
    </xf>
    <xf numFmtId="0" fontId="11" fillId="2" borderId="14" xfId="0" applyFont="1" applyFill="1" applyBorder="1" applyAlignment="1">
      <alignment vertical="center"/>
    </xf>
    <xf numFmtId="0" fontId="11" fillId="2" borderId="7" xfId="0" applyFont="1" applyFill="1" applyBorder="1" applyAlignment="1">
      <alignment vertical="center"/>
    </xf>
    <xf numFmtId="0" fontId="11" fillId="3" borderId="28" xfId="0" applyFont="1" applyFill="1" applyBorder="1" applyAlignment="1">
      <alignment vertical="center"/>
    </xf>
    <xf numFmtId="0" fontId="11" fillId="3" borderId="0" xfId="0" applyFont="1" applyFill="1" applyAlignment="1">
      <alignment vertical="center"/>
    </xf>
    <xf numFmtId="0" fontId="11" fillId="3" borderId="38" xfId="0" applyFont="1" applyFill="1" applyBorder="1" applyAlignment="1">
      <alignment vertical="center"/>
    </xf>
    <xf numFmtId="0" fontId="0" fillId="3" borderId="28" xfId="0" applyFill="1" applyBorder="1" applyAlignment="1">
      <alignment vertical="center"/>
    </xf>
    <xf numFmtId="0" fontId="0" fillId="3" borderId="0" xfId="0" applyFill="1" applyAlignment="1">
      <alignment vertical="center"/>
    </xf>
    <xf numFmtId="0" fontId="0" fillId="3" borderId="38" xfId="0" applyFill="1" applyBorder="1" applyAlignment="1">
      <alignment vertical="center"/>
    </xf>
    <xf numFmtId="0" fontId="11" fillId="3" borderId="7" xfId="0" applyFont="1" applyFill="1" applyBorder="1" applyAlignment="1">
      <alignment vertical="center" wrapText="1"/>
    </xf>
    <xf numFmtId="0" fontId="11" fillId="2" borderId="32" xfId="0" applyFont="1" applyFill="1" applyBorder="1" applyAlignment="1">
      <alignment horizontal="center" vertical="center"/>
    </xf>
    <xf numFmtId="0" fontId="0" fillId="3" borderId="12" xfId="0" applyFill="1" applyBorder="1" applyAlignment="1">
      <alignment vertical="center"/>
    </xf>
    <xf numFmtId="0" fontId="31" fillId="0" borderId="28" xfId="25" applyBorder="1" applyAlignment="1">
      <alignment horizontal="center"/>
    </xf>
    <xf numFmtId="0" fontId="31" fillId="0" borderId="0" xfId="25" applyAlignment="1">
      <alignment horizontal="center"/>
    </xf>
    <xf numFmtId="0" fontId="31" fillId="0" borderId="38" xfId="25" applyBorder="1" applyAlignment="1">
      <alignment horizontal="center"/>
    </xf>
    <xf numFmtId="43" fontId="0" fillId="3" borderId="32" xfId="3" applyFont="1" applyFill="1" applyBorder="1" applyAlignment="1">
      <alignment vertical="center"/>
    </xf>
    <xf numFmtId="0" fontId="15" fillId="13" borderId="18" xfId="0" applyFont="1" applyFill="1" applyBorder="1" applyAlignment="1">
      <alignment horizontal="center" vertical="center" wrapText="1"/>
    </xf>
    <xf numFmtId="0" fontId="11" fillId="23" borderId="16" xfId="0" applyFont="1" applyFill="1" applyBorder="1" applyAlignment="1">
      <alignment horizontal="center"/>
    </xf>
    <xf numFmtId="0" fontId="11" fillId="23" borderId="5" xfId="0" applyFont="1" applyFill="1" applyBorder="1" applyAlignment="1">
      <alignment horizontal="center"/>
    </xf>
    <xf numFmtId="43" fontId="11" fillId="23" borderId="28" xfId="0" applyNumberFormat="1" applyFont="1" applyFill="1" applyBorder="1" applyAlignment="1">
      <alignment horizontal="center"/>
    </xf>
    <xf numFmtId="43" fontId="11" fillId="23" borderId="42" xfId="0" applyNumberFormat="1" applyFont="1" applyFill="1" applyBorder="1" applyAlignment="1">
      <alignment horizontal="center"/>
    </xf>
    <xf numFmtId="0" fontId="11" fillId="23" borderId="5" xfId="0" applyFont="1" applyFill="1" applyBorder="1" applyAlignment="1">
      <alignment horizontal="left"/>
    </xf>
    <xf numFmtId="0" fontId="11" fillId="3" borderId="32" xfId="0" applyFont="1" applyFill="1" applyBorder="1" applyAlignment="1">
      <alignment horizontal="center" vertical="center"/>
    </xf>
    <xf numFmtId="1" fontId="10" fillId="3" borderId="59" xfId="0" applyNumberFormat="1" applyFont="1" applyFill="1" applyBorder="1" applyAlignment="1">
      <alignment horizontal="center"/>
    </xf>
    <xf numFmtId="170" fontId="11" fillId="3" borderId="61" xfId="1" applyNumberFormat="1" applyFont="1" applyFill="1" applyBorder="1" applyAlignment="1">
      <alignment horizontal="right" vertical="center"/>
    </xf>
    <xf numFmtId="1" fontId="10" fillId="3" borderId="59" xfId="1" applyNumberFormat="1" applyFill="1" applyBorder="1" applyAlignment="1">
      <alignment horizontal="center"/>
    </xf>
    <xf numFmtId="170" fontId="11" fillId="3" borderId="61" xfId="1" applyNumberFormat="1" applyFont="1" applyFill="1" applyBorder="1" applyAlignment="1">
      <alignment horizontal="right"/>
    </xf>
    <xf numFmtId="170" fontId="11" fillId="3" borderId="59" xfId="1" applyNumberFormat="1" applyFont="1" applyFill="1" applyBorder="1" applyAlignment="1">
      <alignment horizontal="right"/>
    </xf>
    <xf numFmtId="1" fontId="10" fillId="3" borderId="63" xfId="1" applyNumberFormat="1" applyFill="1" applyBorder="1" applyAlignment="1">
      <alignment horizontal="center"/>
    </xf>
    <xf numFmtId="170" fontId="11" fillId="3" borderId="61" xfId="0" applyNumberFormat="1" applyFont="1" applyFill="1" applyBorder="1" applyAlignment="1">
      <alignment horizontal="right"/>
    </xf>
    <xf numFmtId="1" fontId="11" fillId="48" borderId="35" xfId="0" applyNumberFormat="1" applyFont="1" applyFill="1" applyBorder="1" applyAlignment="1">
      <alignment horizontal="center"/>
    </xf>
    <xf numFmtId="0" fontId="11" fillId="49" borderId="59" xfId="0" applyFont="1" applyFill="1" applyBorder="1" applyAlignment="1">
      <alignment horizontal="center"/>
    </xf>
    <xf numFmtId="0" fontId="11" fillId="6" borderId="59" xfId="0" applyFont="1" applyFill="1" applyBorder="1" applyAlignment="1">
      <alignment horizontal="center"/>
    </xf>
    <xf numFmtId="0" fontId="11" fillId="6" borderId="59" xfId="0" applyFont="1" applyFill="1" applyBorder="1" applyAlignment="1">
      <alignment horizontal="center" wrapText="1"/>
    </xf>
    <xf numFmtId="0" fontId="0" fillId="3" borderId="59" xfId="0" applyFill="1" applyBorder="1"/>
    <xf numFmtId="10" fontId="0" fillId="11" borderId="59" xfId="2" applyNumberFormat="1" applyFont="1" applyFill="1" applyBorder="1" applyAlignment="1">
      <alignment horizontal="center"/>
    </xf>
    <xf numFmtId="0" fontId="11" fillId="6" borderId="59" xfId="14" applyFont="1" applyFill="1" applyBorder="1" applyAlignment="1">
      <alignment horizontal="center" vertical="center"/>
    </xf>
    <xf numFmtId="0" fontId="0" fillId="3" borderId="59" xfId="14" applyFont="1" applyFill="1" applyBorder="1"/>
    <xf numFmtId="165" fontId="10" fillId="3" borderId="59" xfId="1" applyFill="1" applyBorder="1" applyAlignment="1">
      <alignment horizontal="center" vertical="center"/>
    </xf>
    <xf numFmtId="0" fontId="10" fillId="3" borderId="59" xfId="14" applyFill="1" applyBorder="1"/>
    <xf numFmtId="0" fontId="10" fillId="3" borderId="59" xfId="14" applyFill="1" applyBorder="1" applyAlignment="1">
      <alignment horizontal="left"/>
    </xf>
    <xf numFmtId="0" fontId="10" fillId="3" borderId="59" xfId="18" applyFill="1" applyBorder="1"/>
    <xf numFmtId="0" fontId="0" fillId="3" borderId="59" xfId="14" applyFont="1" applyFill="1" applyBorder="1" applyAlignment="1">
      <alignment horizontal="left"/>
    </xf>
    <xf numFmtId="0" fontId="15" fillId="6" borderId="59" xfId="0" applyFont="1" applyFill="1" applyBorder="1" applyAlignment="1">
      <alignment horizontal="center" vertical="center" wrapText="1"/>
    </xf>
    <xf numFmtId="0" fontId="15" fillId="13" borderId="59" xfId="0" applyFont="1" applyFill="1" applyBorder="1" applyAlignment="1">
      <alignment horizontal="center" vertical="center" wrapText="1"/>
    </xf>
    <xf numFmtId="0" fontId="15" fillId="5" borderId="59" xfId="0" applyFont="1" applyFill="1" applyBorder="1" applyAlignment="1">
      <alignment horizontal="center" vertical="center" wrapText="1"/>
    </xf>
    <xf numFmtId="0" fontId="16" fillId="3" borderId="59" xfId="0" applyFont="1" applyFill="1" applyBorder="1" applyAlignment="1">
      <alignment vertical="center"/>
    </xf>
    <xf numFmtId="174" fontId="0" fillId="0" borderId="59" xfId="0" applyNumberFormat="1" applyBorder="1" applyAlignment="1">
      <alignment horizontal="center"/>
    </xf>
    <xf numFmtId="0" fontId="16" fillId="0" borderId="59" xfId="0" applyFont="1" applyBorder="1" applyAlignment="1">
      <alignment horizontal="center" vertical="center"/>
    </xf>
    <xf numFmtId="165" fontId="0" fillId="0" borderId="59" xfId="1" applyFont="1" applyFill="1" applyBorder="1"/>
    <xf numFmtId="0" fontId="0" fillId="0" borderId="59" xfId="0" applyBorder="1" applyAlignment="1">
      <alignment horizontal="center" vertical="center"/>
    </xf>
    <xf numFmtId="0" fontId="11" fillId="0" borderId="59" xfId="0" applyFont="1" applyBorder="1" applyAlignment="1">
      <alignment horizontal="center"/>
    </xf>
    <xf numFmtId="0" fontId="16" fillId="0" borderId="59" xfId="0" applyFont="1" applyBorder="1" applyAlignment="1">
      <alignment vertical="center"/>
    </xf>
    <xf numFmtId="165" fontId="11" fillId="3" borderId="59" xfId="1" applyFont="1" applyFill="1" applyBorder="1"/>
    <xf numFmtId="0" fontId="0" fillId="0" borderId="59" xfId="0" applyBorder="1" applyAlignment="1">
      <alignment horizontal="center"/>
    </xf>
    <xf numFmtId="0" fontId="0" fillId="0" borderId="59" xfId="0" applyBorder="1"/>
    <xf numFmtId="168" fontId="11" fillId="6" borderId="59" xfId="15" applyFont="1" applyFill="1" applyBorder="1" applyAlignment="1">
      <alignment horizontal="center" vertical="center"/>
    </xf>
    <xf numFmtId="10" fontId="11" fillId="6" borderId="59" xfId="5" applyNumberFormat="1" applyFont="1" applyFill="1" applyBorder="1" applyAlignment="1">
      <alignment horizontal="center" vertical="center" wrapText="1"/>
    </xf>
    <xf numFmtId="0" fontId="21" fillId="0" borderId="59" xfId="0" applyFont="1" applyBorder="1" applyAlignment="1">
      <alignment horizontal="center"/>
    </xf>
    <xf numFmtId="0" fontId="11" fillId="6" borderId="59" xfId="14" applyFont="1" applyFill="1" applyBorder="1" applyAlignment="1">
      <alignment horizontal="center" vertical="center" wrapText="1"/>
    </xf>
    <xf numFmtId="169" fontId="11" fillId="6" borderId="64" xfId="19" applyNumberFormat="1" applyFont="1" applyFill="1" applyBorder="1" applyAlignment="1">
      <alignment horizontal="center" vertical="center" wrapText="1"/>
    </xf>
    <xf numFmtId="169" fontId="11" fillId="6" borderId="67" xfId="19" applyNumberFormat="1" applyFont="1" applyFill="1" applyBorder="1" applyAlignment="1">
      <alignment horizontal="center" vertical="center" wrapText="1"/>
    </xf>
    <xf numFmtId="0" fontId="20" fillId="8" borderId="59" xfId="14" applyFont="1" applyFill="1" applyBorder="1" applyAlignment="1">
      <alignment horizontal="left" vertical="center" wrapText="1"/>
    </xf>
    <xf numFmtId="0" fontId="0" fillId="3" borderId="59" xfId="0" applyFill="1" applyBorder="1" applyAlignment="1">
      <alignment horizontal="center"/>
    </xf>
    <xf numFmtId="169" fontId="10" fillId="3" borderId="59" xfId="19" applyNumberFormat="1" applyFill="1" applyBorder="1" applyAlignment="1">
      <alignment horizontal="center" vertical="center"/>
    </xf>
    <xf numFmtId="165" fontId="10" fillId="0" borderId="59" xfId="1" applyBorder="1"/>
    <xf numFmtId="0" fontId="19" fillId="6" borderId="59"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1" fillId="6" borderId="61" xfId="0" applyFont="1" applyFill="1" applyBorder="1" applyAlignment="1">
      <alignment vertical="center"/>
    </xf>
    <xf numFmtId="0" fontId="11" fillId="6" borderId="62" xfId="0" applyFont="1" applyFill="1" applyBorder="1" applyAlignment="1">
      <alignment vertical="center"/>
    </xf>
    <xf numFmtId="0" fontId="11" fillId="6" borderId="63" xfId="0" applyFont="1" applyFill="1" applyBorder="1" applyAlignment="1">
      <alignment horizontal="center" vertical="center"/>
    </xf>
    <xf numFmtId="0" fontId="11" fillId="6" borderId="64" xfId="0" applyFont="1" applyFill="1" applyBorder="1" applyAlignment="1">
      <alignment horizontal="center" vertical="center"/>
    </xf>
    <xf numFmtId="0" fontId="0" fillId="6" borderId="59" xfId="0" applyFill="1" applyBorder="1"/>
    <xf numFmtId="165" fontId="11" fillId="6" borderId="59" xfId="1" applyFont="1" applyFill="1" applyBorder="1"/>
    <xf numFmtId="0" fontId="11" fillId="6" borderId="59" xfId="0" applyFont="1" applyFill="1" applyBorder="1" applyAlignment="1">
      <alignment horizontal="center" vertical="center"/>
    </xf>
    <xf numFmtId="0" fontId="15" fillId="10" borderId="59" xfId="0" applyFont="1" applyFill="1" applyBorder="1" applyAlignment="1">
      <alignment horizontal="center" vertical="center" wrapText="1"/>
    </xf>
    <xf numFmtId="0" fontId="15" fillId="18" borderId="59" xfId="0" applyFont="1" applyFill="1" applyBorder="1" applyAlignment="1">
      <alignment horizontal="center" vertical="center" wrapText="1"/>
    </xf>
    <xf numFmtId="0" fontId="15" fillId="17" borderId="59" xfId="0" applyFont="1" applyFill="1" applyBorder="1" applyAlignment="1">
      <alignment horizontal="center" vertical="center" wrapText="1"/>
    </xf>
    <xf numFmtId="0" fontId="11" fillId="15" borderId="63" xfId="0" applyFont="1" applyFill="1" applyBorder="1" applyAlignment="1">
      <alignment horizontal="center" vertical="center" wrapText="1"/>
    </xf>
    <xf numFmtId="10" fontId="15" fillId="10" borderId="59" xfId="0" applyNumberFormat="1" applyFont="1" applyFill="1" applyBorder="1" applyAlignment="1">
      <alignment horizontal="center" vertical="center" wrapText="1"/>
    </xf>
    <xf numFmtId="165" fontId="11" fillId="10" borderId="59" xfId="1" applyFont="1" applyFill="1" applyBorder="1" applyAlignment="1">
      <alignment horizontal="center" vertical="center" wrapText="1"/>
    </xf>
    <xf numFmtId="10" fontId="15" fillId="5" borderId="59" xfId="0" applyNumberFormat="1" applyFont="1" applyFill="1" applyBorder="1" applyAlignment="1">
      <alignment horizontal="center" vertical="center" wrapText="1"/>
    </xf>
    <xf numFmtId="10" fontId="15" fillId="18" borderId="59" xfId="0" applyNumberFormat="1" applyFont="1" applyFill="1" applyBorder="1" applyAlignment="1">
      <alignment horizontal="center" vertical="center" wrapText="1"/>
    </xf>
    <xf numFmtId="165" fontId="11" fillId="5" borderId="59" xfId="1" applyFont="1" applyFill="1" applyBorder="1" applyAlignment="1">
      <alignment horizontal="center" vertical="center" wrapText="1"/>
    </xf>
    <xf numFmtId="0" fontId="15" fillId="14" borderId="59" xfId="0" applyFont="1" applyFill="1" applyBorder="1" applyAlignment="1">
      <alignment horizontal="center" vertical="center" wrapText="1"/>
    </xf>
    <xf numFmtId="10" fontId="15" fillId="17" borderId="59" xfId="0" applyNumberFormat="1" applyFont="1" applyFill="1" applyBorder="1" applyAlignment="1">
      <alignment horizontal="center" vertical="center" wrapText="1"/>
    </xf>
    <xf numFmtId="10" fontId="15" fillId="11" borderId="59" xfId="0" applyNumberFormat="1" applyFont="1" applyFill="1" applyBorder="1" applyAlignment="1">
      <alignment horizontal="center" vertical="center" wrapText="1"/>
    </xf>
    <xf numFmtId="10" fontId="15" fillId="24" borderId="59" xfId="0" applyNumberFormat="1" applyFont="1" applyFill="1" applyBorder="1" applyAlignment="1">
      <alignment horizontal="center" vertical="center" wrapText="1"/>
    </xf>
    <xf numFmtId="10" fontId="15" fillId="13" borderId="59" xfId="0" applyNumberFormat="1" applyFont="1" applyFill="1" applyBorder="1" applyAlignment="1">
      <alignment horizontal="center" vertical="center" wrapText="1"/>
    </xf>
    <xf numFmtId="10" fontId="15" fillId="12" borderId="59" xfId="0" applyNumberFormat="1" applyFont="1" applyFill="1" applyBorder="1" applyAlignment="1">
      <alignment horizontal="center" vertical="center" wrapText="1"/>
    </xf>
    <xf numFmtId="0" fontId="15" fillId="16" borderId="59" xfId="0" applyFont="1" applyFill="1" applyBorder="1" applyAlignment="1">
      <alignment horizontal="center" vertical="center" wrapText="1"/>
    </xf>
    <xf numFmtId="0" fontId="15" fillId="9" borderId="59" xfId="0" applyFont="1" applyFill="1" applyBorder="1" applyAlignment="1">
      <alignment horizontal="center" vertical="center" wrapText="1"/>
    </xf>
    <xf numFmtId="165" fontId="11" fillId="15" borderId="59" xfId="1" applyFont="1" applyFill="1" applyBorder="1" applyAlignment="1">
      <alignment horizontal="center" vertical="center" wrapText="1"/>
    </xf>
    <xf numFmtId="2" fontId="15" fillId="15" borderId="59" xfId="3" applyNumberFormat="1" applyFont="1" applyFill="1" applyBorder="1" applyAlignment="1">
      <alignment horizontal="center" vertical="center" wrapText="1"/>
    </xf>
    <xf numFmtId="0" fontId="15" fillId="15" borderId="59" xfId="0" applyFont="1" applyFill="1" applyBorder="1" applyAlignment="1">
      <alignment horizontal="center" vertical="center" wrapText="1"/>
    </xf>
    <xf numFmtId="10" fontId="11" fillId="15" borderId="59" xfId="0" applyNumberFormat="1" applyFont="1" applyFill="1" applyBorder="1" applyAlignment="1">
      <alignment horizontal="center" vertical="center" wrapText="1"/>
    </xf>
    <xf numFmtId="0" fontId="11" fillId="19" borderId="59" xfId="0" applyFont="1" applyFill="1" applyBorder="1" applyAlignment="1">
      <alignment vertical="center" wrapText="1"/>
    </xf>
    <xf numFmtId="165" fontId="10" fillId="0" borderId="59" xfId="1" applyBorder="1" applyAlignment="1">
      <alignment horizontal="center" vertical="center"/>
    </xf>
    <xf numFmtId="2" fontId="10" fillId="0" borderId="59" xfId="3" applyNumberFormat="1" applyBorder="1" applyAlignment="1">
      <alignment horizontal="center" vertical="center"/>
    </xf>
    <xf numFmtId="0" fontId="11" fillId="6" borderId="59" xfId="0" applyFont="1" applyFill="1" applyBorder="1"/>
    <xf numFmtId="0" fontId="11" fillId="13" borderId="59" xfId="0" applyFont="1" applyFill="1" applyBorder="1" applyAlignment="1">
      <alignment horizontal="center"/>
    </xf>
    <xf numFmtId="165" fontId="11" fillId="13" borderId="59" xfId="1" applyFont="1" applyFill="1" applyBorder="1"/>
    <xf numFmtId="0" fontId="11" fillId="3" borderId="68" xfId="0" applyFont="1" applyFill="1" applyBorder="1" applyAlignment="1">
      <alignment horizontal="center" vertical="center"/>
    </xf>
    <xf numFmtId="164" fontId="10" fillId="3" borderId="60" xfId="0" applyNumberFormat="1" applyFont="1" applyFill="1" applyBorder="1" applyAlignment="1">
      <alignment horizontal="center" vertical="center"/>
    </xf>
    <xf numFmtId="0" fontId="0" fillId="3" borderId="60" xfId="0" applyFill="1" applyBorder="1" applyAlignment="1">
      <alignment horizontal="center" vertical="center" wrapText="1"/>
    </xf>
    <xf numFmtId="10" fontId="10" fillId="9" borderId="60" xfId="2" applyNumberFormat="1" applyFill="1" applyBorder="1" applyAlignment="1">
      <alignment horizontal="center" vertical="center"/>
    </xf>
    <xf numFmtId="43" fontId="0" fillId="3" borderId="60" xfId="3" applyFont="1" applyFill="1" applyBorder="1" applyAlignment="1">
      <alignment vertical="center"/>
    </xf>
    <xf numFmtId="10" fontId="0" fillId="9" borderId="60" xfId="2" applyNumberFormat="1" applyFont="1" applyFill="1" applyBorder="1" applyAlignment="1">
      <alignment horizontal="center" vertical="center" wrapText="1"/>
    </xf>
    <xf numFmtId="10" fontId="10" fillId="3" borderId="60" xfId="2" applyNumberFormat="1" applyFill="1" applyBorder="1" applyAlignment="1">
      <alignment horizontal="center" vertical="center"/>
    </xf>
    <xf numFmtId="10" fontId="0" fillId="3" borderId="70" xfId="0" applyNumberFormat="1" applyFill="1" applyBorder="1" applyAlignment="1">
      <alignment horizontal="center" vertical="center"/>
    </xf>
    <xf numFmtId="43" fontId="0" fillId="3" borderId="70" xfId="3" applyFont="1" applyFill="1" applyBorder="1" applyAlignment="1">
      <alignment vertical="center"/>
    </xf>
    <xf numFmtId="44" fontId="10" fillId="3" borderId="60" xfId="1" applyNumberFormat="1" applyFill="1" applyBorder="1" applyAlignment="1">
      <alignment horizontal="left" vertical="center"/>
    </xf>
    <xf numFmtId="43" fontId="0" fillId="3" borderId="60" xfId="3" applyFont="1" applyFill="1" applyBorder="1" applyAlignment="1">
      <alignment horizontal="right" vertical="center"/>
    </xf>
    <xf numFmtId="44" fontId="10" fillId="3" borderId="70" xfId="1" applyNumberFormat="1" applyFill="1" applyBorder="1" applyAlignment="1">
      <alignment horizontal="left" vertical="center"/>
    </xf>
    <xf numFmtId="43" fontId="0" fillId="3" borderId="70" xfId="3" applyFont="1" applyFill="1" applyBorder="1" applyAlignment="1">
      <alignment horizontal="right" vertical="center"/>
    </xf>
    <xf numFmtId="44" fontId="10" fillId="3" borderId="68" xfId="1" applyNumberFormat="1" applyFill="1" applyBorder="1" applyAlignment="1">
      <alignment horizontal="left" vertical="center"/>
    </xf>
    <xf numFmtId="0" fontId="11" fillId="3" borderId="71" xfId="0" applyFont="1" applyFill="1" applyBorder="1" applyAlignment="1">
      <alignment horizontal="center" vertical="center"/>
    </xf>
    <xf numFmtId="10" fontId="10" fillId="3" borderId="70" xfId="0" applyNumberFormat="1" applyFont="1" applyFill="1" applyBorder="1" applyAlignment="1">
      <alignment horizontal="center" vertical="center"/>
    </xf>
    <xf numFmtId="43" fontId="0" fillId="3" borderId="60" xfId="3" applyFont="1" applyFill="1" applyBorder="1" applyAlignment="1">
      <alignment horizontal="center" vertical="center"/>
    </xf>
    <xf numFmtId="165" fontId="10" fillId="3" borderId="60" xfId="1" applyFill="1" applyBorder="1" applyAlignment="1">
      <alignment vertical="center"/>
    </xf>
    <xf numFmtId="43" fontId="10" fillId="3" borderId="60" xfId="3" applyFill="1" applyBorder="1" applyAlignment="1">
      <alignment vertical="center"/>
    </xf>
    <xf numFmtId="2" fontId="10" fillId="3" borderId="60" xfId="3" applyNumberFormat="1" applyFill="1" applyBorder="1" applyAlignment="1">
      <alignment horizontal="center" vertical="center"/>
    </xf>
    <xf numFmtId="10" fontId="10" fillId="3" borderId="70" xfId="2" applyNumberFormat="1" applyFill="1" applyBorder="1" applyAlignment="1">
      <alignment vertical="center"/>
    </xf>
    <xf numFmtId="43" fontId="10" fillId="3" borderId="70" xfId="3" applyFill="1" applyBorder="1" applyAlignment="1">
      <alignment vertical="center"/>
    </xf>
    <xf numFmtId="10" fontId="11" fillId="3" borderId="70" xfId="2" applyNumberFormat="1" applyFont="1" applyFill="1" applyBorder="1" applyAlignment="1">
      <alignment vertical="center"/>
    </xf>
    <xf numFmtId="43" fontId="11" fillId="3" borderId="68" xfId="3" applyFont="1" applyFill="1" applyBorder="1" applyAlignment="1">
      <alignment vertical="center"/>
    </xf>
    <xf numFmtId="43" fontId="11" fillId="3" borderId="60" xfId="3" applyFont="1" applyFill="1" applyBorder="1" applyAlignment="1">
      <alignment vertical="center"/>
    </xf>
    <xf numFmtId="164" fontId="0" fillId="9" borderId="60" xfId="0" applyNumberFormat="1" applyFill="1" applyBorder="1" applyAlignment="1">
      <alignment horizontal="center" vertical="center"/>
    </xf>
    <xf numFmtId="0" fontId="0" fillId="9" borderId="60" xfId="0" applyFill="1" applyBorder="1" applyAlignment="1">
      <alignment horizontal="center" vertical="center" wrapText="1"/>
    </xf>
    <xf numFmtId="170" fontId="10" fillId="3" borderId="60" xfId="1" applyNumberFormat="1" applyFill="1" applyBorder="1" applyAlignment="1">
      <alignment horizontal="center" vertical="center"/>
    </xf>
    <xf numFmtId="10" fontId="10" fillId="3" borderId="60" xfId="0" applyNumberFormat="1" applyFont="1" applyFill="1" applyBorder="1" applyAlignment="1">
      <alignment horizontal="center" vertical="center"/>
    </xf>
    <xf numFmtId="10" fontId="0" fillId="3" borderId="60" xfId="0" applyNumberFormat="1" applyFill="1" applyBorder="1" applyAlignment="1">
      <alignment horizontal="center" vertical="center"/>
    </xf>
    <xf numFmtId="2" fontId="11" fillId="3" borderId="60" xfId="3" applyNumberFormat="1" applyFont="1" applyFill="1" applyBorder="1" applyAlignment="1">
      <alignment horizontal="center" vertical="center"/>
    </xf>
    <xf numFmtId="0" fontId="10" fillId="0" borderId="62" xfId="0" applyFont="1" applyBorder="1" applyAlignment="1">
      <alignment vertical="center"/>
    </xf>
    <xf numFmtId="2" fontId="10" fillId="0" borderId="60" xfId="0" applyNumberFormat="1" applyFont="1" applyBorder="1" applyAlignment="1">
      <alignment vertical="center"/>
    </xf>
    <xf numFmtId="0" fontId="11" fillId="0" borderId="62" xfId="0" applyFont="1" applyBorder="1" applyAlignment="1">
      <alignment vertical="center"/>
    </xf>
    <xf numFmtId="164" fontId="10" fillId="9" borderId="60" xfId="0" applyNumberFormat="1" applyFont="1" applyFill="1" applyBorder="1" applyAlignment="1">
      <alignment horizontal="center" vertical="center"/>
    </xf>
    <xf numFmtId="175" fontId="10" fillId="9" borderId="59" xfId="0" applyNumberFormat="1" applyFont="1" applyFill="1" applyBorder="1" applyAlignment="1">
      <alignment horizontal="center" vertical="center"/>
    </xf>
    <xf numFmtId="0" fontId="0" fillId="0" borderId="68" xfId="0" applyBorder="1" applyAlignment="1">
      <alignment vertical="center"/>
    </xf>
    <xf numFmtId="43" fontId="0" fillId="0" borderId="68" xfId="3" applyFont="1" applyFill="1" applyBorder="1" applyAlignment="1">
      <alignment horizontal="left" vertical="center"/>
    </xf>
    <xf numFmtId="170" fontId="11" fillId="15" borderId="75" xfId="0" applyNumberFormat="1" applyFont="1" applyFill="1" applyBorder="1"/>
    <xf numFmtId="0" fontId="11" fillId="3" borderId="78" xfId="0" applyFont="1" applyFill="1" applyBorder="1" applyAlignment="1">
      <alignment horizontal="center" vertical="center"/>
    </xf>
    <xf numFmtId="10" fontId="0" fillId="3" borderId="78" xfId="0" applyNumberFormat="1" applyFill="1" applyBorder="1" applyAlignment="1">
      <alignment horizontal="center" vertical="center"/>
    </xf>
    <xf numFmtId="0" fontId="11" fillId="3" borderId="76" xfId="0" applyFont="1" applyFill="1" applyBorder="1" applyAlignment="1">
      <alignment horizontal="center" vertical="center"/>
    </xf>
    <xf numFmtId="10" fontId="11" fillId="3" borderId="78" xfId="0" applyNumberFormat="1" applyFont="1" applyFill="1" applyBorder="1" applyAlignment="1">
      <alignment horizontal="center" vertical="center"/>
    </xf>
    <xf numFmtId="43" fontId="0" fillId="3" borderId="78" xfId="3" applyFont="1" applyFill="1" applyBorder="1" applyAlignment="1">
      <alignment vertical="center"/>
    </xf>
    <xf numFmtId="0" fontId="11" fillId="2" borderId="78" xfId="0" applyFont="1" applyFill="1" applyBorder="1" applyAlignment="1">
      <alignment horizontal="center" vertical="center"/>
    </xf>
    <xf numFmtId="0" fontId="0" fillId="3" borderId="78" xfId="0" applyFill="1" applyBorder="1" applyAlignment="1">
      <alignment vertical="center"/>
    </xf>
    <xf numFmtId="10" fontId="0" fillId="3" borderId="77" xfId="2" applyNumberFormat="1" applyFont="1" applyFill="1" applyBorder="1" applyAlignment="1">
      <alignment horizontal="center" vertical="center"/>
    </xf>
    <xf numFmtId="10" fontId="0" fillId="3" borderId="78" xfId="2" applyNumberFormat="1" applyFont="1" applyFill="1" applyBorder="1" applyAlignment="1">
      <alignment horizontal="center" vertical="center"/>
    </xf>
    <xf numFmtId="2" fontId="29" fillId="0" borderId="78" xfId="0" applyNumberFormat="1" applyFont="1" applyBorder="1" applyAlignment="1">
      <alignment horizontal="center" vertical="center"/>
    </xf>
    <xf numFmtId="43" fontId="10" fillId="3" borderId="78" xfId="3" applyFill="1" applyBorder="1" applyAlignment="1">
      <alignment vertical="center"/>
    </xf>
    <xf numFmtId="1" fontId="11" fillId="23" borderId="77" xfId="0" applyNumberFormat="1" applyFont="1" applyFill="1" applyBorder="1" applyAlignment="1">
      <alignment horizontal="center"/>
    </xf>
    <xf numFmtId="43" fontId="11" fillId="23" borderId="77" xfId="0" applyNumberFormat="1" applyFont="1" applyFill="1" applyBorder="1" applyAlignment="1">
      <alignment horizontal="center"/>
    </xf>
    <xf numFmtId="43" fontId="11" fillId="23" borderId="78" xfId="0" applyNumberFormat="1" applyFont="1" applyFill="1" applyBorder="1" applyAlignment="1">
      <alignment horizontal="center"/>
    </xf>
    <xf numFmtId="0" fontId="10" fillId="0" borderId="78" xfId="0" applyFont="1" applyBorder="1" applyAlignment="1">
      <alignment vertical="center"/>
    </xf>
    <xf numFmtId="0" fontId="11" fillId="0" borderId="78" xfId="0" applyFont="1" applyBorder="1" applyAlignment="1">
      <alignment vertical="center"/>
    </xf>
    <xf numFmtId="0" fontId="10" fillId="0" borderId="76" xfId="0" applyFont="1" applyBorder="1" applyAlignment="1">
      <alignment horizontal="center" vertical="center"/>
    </xf>
    <xf numFmtId="2" fontId="10" fillId="0" borderId="75" xfId="0" applyNumberFormat="1" applyFont="1" applyBorder="1" applyAlignment="1">
      <alignment vertical="center"/>
    </xf>
    <xf numFmtId="0" fontId="0" fillId="0" borderId="78" xfId="0" applyBorder="1" applyAlignment="1">
      <alignment horizontal="center" vertical="center"/>
    </xf>
    <xf numFmtId="49" fontId="32" fillId="0" borderId="59" xfId="25" applyNumberFormat="1" applyFont="1" applyFill="1" applyBorder="1"/>
    <xf numFmtId="171" fontId="0" fillId="0" borderId="59" xfId="0" applyNumberFormat="1" applyBorder="1" applyAlignment="1">
      <alignment horizontal="center"/>
    </xf>
    <xf numFmtId="0" fontId="0" fillId="0" borderId="59" xfId="0" applyBorder="1" applyAlignment="1">
      <alignment vertical="center"/>
    </xf>
    <xf numFmtId="0" fontId="24" fillId="50" borderId="59" xfId="0" applyFont="1" applyFill="1" applyBorder="1"/>
    <xf numFmtId="0" fontId="0" fillId="50" borderId="59" xfId="0" applyFill="1" applyBorder="1"/>
    <xf numFmtId="165" fontId="10" fillId="0" borderId="59" xfId="1" applyFill="1" applyBorder="1"/>
    <xf numFmtId="165" fontId="10" fillId="0" borderId="59" xfId="1" applyFill="1" applyBorder="1" applyAlignment="1">
      <alignment horizontal="center" vertical="center"/>
    </xf>
    <xf numFmtId="0" fontId="0" fillId="50" borderId="59" xfId="0" applyFill="1" applyBorder="1" applyAlignment="1">
      <alignment vertical="center"/>
    </xf>
    <xf numFmtId="165" fontId="10" fillId="50" borderId="59" xfId="1" applyFill="1" applyBorder="1" applyAlignment="1">
      <alignment horizontal="center" vertical="center"/>
    </xf>
    <xf numFmtId="171" fontId="0" fillId="50" borderId="59" xfId="0" applyNumberFormat="1" applyFill="1" applyBorder="1" applyAlignment="1">
      <alignment horizontal="center"/>
    </xf>
    <xf numFmtId="0" fontId="0" fillId="50" borderId="59" xfId="0" applyFill="1" applyBorder="1" applyAlignment="1">
      <alignment horizontal="center"/>
    </xf>
    <xf numFmtId="0" fontId="0" fillId="50" borderId="59" xfId="0" applyFill="1" applyBorder="1" applyAlignment="1">
      <alignment horizontal="left" vertical="center"/>
    </xf>
    <xf numFmtId="0" fontId="21" fillId="50" borderId="59" xfId="0" applyFont="1" applyFill="1" applyBorder="1" applyAlignment="1">
      <alignment horizontal="left" vertical="center"/>
    </xf>
    <xf numFmtId="0" fontId="21" fillId="50" borderId="59" xfId="0" applyFont="1" applyFill="1" applyBorder="1" applyAlignment="1">
      <alignment vertical="center"/>
    </xf>
    <xf numFmtId="0" fontId="32" fillId="50" borderId="59" xfId="25" applyNumberFormat="1" applyFont="1" applyFill="1" applyBorder="1"/>
    <xf numFmtId="0" fontId="16" fillId="50" borderId="59" xfId="0" applyFont="1" applyFill="1" applyBorder="1" applyAlignment="1">
      <alignment vertical="center"/>
    </xf>
    <xf numFmtId="49" fontId="32" fillId="50" borderId="59" xfId="25" applyNumberFormat="1" applyFont="1" applyFill="1" applyBorder="1"/>
    <xf numFmtId="165" fontId="0" fillId="50" borderId="59" xfId="1" applyFont="1" applyFill="1" applyBorder="1"/>
    <xf numFmtId="3" fontId="24" fillId="0" borderId="0" xfId="0" applyNumberFormat="1" applyFont="1"/>
    <xf numFmtId="10" fontId="10" fillId="0" borderId="60" xfId="0" applyNumberFormat="1" applyFont="1" applyBorder="1" applyAlignment="1">
      <alignment horizontal="center" vertical="center"/>
    </xf>
    <xf numFmtId="165" fontId="0" fillId="0" borderId="59" xfId="1" applyFont="1" applyBorder="1"/>
    <xf numFmtId="43" fontId="28" fillId="0" borderId="43" xfId="0" applyNumberFormat="1" applyFont="1" applyBorder="1"/>
    <xf numFmtId="0" fontId="28" fillId="0" borderId="43" xfId="0" applyFont="1" applyBorder="1" applyAlignment="1">
      <alignment horizontal="center" vertical="center"/>
    </xf>
    <xf numFmtId="0" fontId="0" fillId="0" borderId="10" xfId="0" applyBorder="1" applyAlignment="1">
      <alignment horizontal="center" vertical="center"/>
    </xf>
    <xf numFmtId="164" fontId="10" fillId="0" borderId="60" xfId="0" applyNumberFormat="1" applyFont="1" applyBorder="1" applyAlignment="1">
      <alignment horizontal="center" vertical="center"/>
    </xf>
    <xf numFmtId="14" fontId="21" fillId="0" borderId="11" xfId="0" applyNumberFormat="1" applyFont="1" applyBorder="1" applyAlignment="1">
      <alignment horizontal="center" vertical="center"/>
    </xf>
    <xf numFmtId="10" fontId="10" fillId="0" borderId="60" xfId="2" applyNumberFormat="1" applyFill="1" applyBorder="1" applyAlignment="1">
      <alignment horizontal="center" vertical="center"/>
    </xf>
    <xf numFmtId="170" fontId="10" fillId="0" borderId="60" xfId="1" applyNumberFormat="1" applyFill="1" applyBorder="1" applyAlignment="1">
      <alignment horizontal="center" vertical="center"/>
    </xf>
    <xf numFmtId="44" fontId="10" fillId="0" borderId="10" xfId="1" applyNumberFormat="1" applyFill="1" applyBorder="1" applyAlignment="1">
      <alignment horizontal="left" vertical="center"/>
    </xf>
    <xf numFmtId="44" fontId="10" fillId="0" borderId="60" xfId="1" applyNumberFormat="1" applyFill="1" applyBorder="1" applyAlignment="1">
      <alignment horizontal="left" vertical="center"/>
    </xf>
    <xf numFmtId="44" fontId="10" fillId="0" borderId="70" xfId="1" applyNumberFormat="1" applyFill="1" applyBorder="1" applyAlignment="1">
      <alignment horizontal="left" vertical="center"/>
    </xf>
    <xf numFmtId="44" fontId="10" fillId="0" borderId="68" xfId="1" applyNumberFormat="1" applyFill="1" applyBorder="1" applyAlignment="1">
      <alignment horizontal="left" vertical="center"/>
    </xf>
    <xf numFmtId="44" fontId="10" fillId="0" borderId="13" xfId="1" applyNumberFormat="1" applyFill="1" applyBorder="1" applyAlignment="1">
      <alignment horizontal="center" vertical="center"/>
    </xf>
    <xf numFmtId="2" fontId="10" fillId="0" borderId="60" xfId="3" applyNumberFormat="1" applyFill="1" applyBorder="1" applyAlignment="1">
      <alignment horizontal="center" vertical="center"/>
    </xf>
    <xf numFmtId="10" fontId="10" fillId="0" borderId="11" xfId="2" applyNumberFormat="1" applyFill="1" applyBorder="1" applyAlignment="1">
      <alignment horizontal="center" vertical="center"/>
    </xf>
    <xf numFmtId="43" fontId="0" fillId="0" borderId="60" xfId="3" applyFont="1" applyFill="1" applyBorder="1" applyAlignment="1">
      <alignment horizontal="right" vertical="center"/>
    </xf>
    <xf numFmtId="43" fontId="0" fillId="0" borderId="10" xfId="3" applyFont="1" applyFill="1" applyBorder="1" applyAlignment="1">
      <alignment vertical="center"/>
    </xf>
    <xf numFmtId="43" fontId="0" fillId="0" borderId="13" xfId="3" applyFont="1" applyFill="1" applyBorder="1" applyAlignment="1">
      <alignment vertical="center"/>
    </xf>
    <xf numFmtId="0" fontId="0" fillId="0" borderId="60" xfId="0" applyBorder="1" applyAlignment="1">
      <alignment horizontal="center" vertical="center" wrapText="1"/>
    </xf>
    <xf numFmtId="1" fontId="0" fillId="0" borderId="45" xfId="0" applyNumberFormat="1" applyBorder="1" applyAlignment="1">
      <alignment horizontal="center"/>
    </xf>
    <xf numFmtId="43" fontId="0" fillId="0" borderId="45" xfId="0" applyNumberFormat="1" applyBorder="1" applyAlignment="1">
      <alignment horizontal="center"/>
    </xf>
    <xf numFmtId="43" fontId="0" fillId="0" borderId="12" xfId="0" applyNumberFormat="1" applyBorder="1" applyAlignment="1">
      <alignment horizontal="center"/>
    </xf>
    <xf numFmtId="43" fontId="0" fillId="0" borderId="77" xfId="0" applyNumberFormat="1" applyBorder="1" applyAlignment="1">
      <alignment horizontal="center"/>
    </xf>
    <xf numFmtId="43" fontId="0" fillId="0" borderId="78" xfId="0" applyNumberFormat="1" applyBorder="1" applyAlignment="1">
      <alignment horizontal="center"/>
    </xf>
    <xf numFmtId="43" fontId="0" fillId="0" borderId="78" xfId="3" applyFont="1" applyFill="1" applyBorder="1" applyAlignment="1">
      <alignment vertical="center"/>
    </xf>
    <xf numFmtId="43" fontId="0" fillId="0" borderId="36" xfId="3" applyFont="1" applyFill="1" applyBorder="1" applyAlignment="1">
      <alignment vertical="center"/>
    </xf>
    <xf numFmtId="0" fontId="11" fillId="0" borderId="33" xfId="0" applyFont="1" applyBorder="1" applyAlignment="1">
      <alignment horizontal="center" vertical="center"/>
    </xf>
    <xf numFmtId="43" fontId="0" fillId="0" borderId="47" xfId="0" applyNumberFormat="1" applyBorder="1" applyAlignment="1">
      <alignment horizontal="center"/>
    </xf>
    <xf numFmtId="43" fontId="0" fillId="0" borderId="33" xfId="0" applyNumberFormat="1" applyBorder="1" applyAlignment="1">
      <alignment horizontal="center"/>
    </xf>
    <xf numFmtId="0" fontId="11" fillId="0" borderId="78" xfId="0" applyFont="1" applyBorder="1" applyAlignment="1">
      <alignment horizontal="center" vertical="center"/>
    </xf>
    <xf numFmtId="0" fontId="11" fillId="0" borderId="68" xfId="0" applyFont="1" applyBorder="1" applyAlignment="1">
      <alignment horizontal="center" vertical="center"/>
    </xf>
    <xf numFmtId="43" fontId="0" fillId="0" borderId="69" xfId="0" applyNumberFormat="1" applyBorder="1" applyAlignment="1">
      <alignment horizontal="center"/>
    </xf>
    <xf numFmtId="43" fontId="0" fillId="0" borderId="68" xfId="0" applyNumberFormat="1" applyBorder="1" applyAlignment="1">
      <alignment horizontal="center"/>
    </xf>
    <xf numFmtId="43" fontId="11" fillId="0" borderId="5" xfId="3" applyFont="1" applyFill="1" applyBorder="1" applyAlignment="1">
      <alignment vertical="center"/>
    </xf>
    <xf numFmtId="43" fontId="11" fillId="0" borderId="16" xfId="0" applyNumberFormat="1" applyFont="1" applyBorder="1" applyAlignment="1">
      <alignment horizontal="center"/>
    </xf>
    <xf numFmtId="43" fontId="11" fillId="0" borderId="5" xfId="0" applyNumberFormat="1" applyFont="1" applyBorder="1" applyAlignment="1">
      <alignment horizontal="center"/>
    </xf>
    <xf numFmtId="2" fontId="11" fillId="0" borderId="38" xfId="0" applyNumberFormat="1" applyFont="1" applyBorder="1" applyAlignment="1">
      <alignment vertical="center"/>
    </xf>
    <xf numFmtId="10" fontId="0" fillId="0" borderId="12" xfId="0" applyNumberFormat="1" applyBorder="1" applyAlignment="1">
      <alignment horizontal="center" vertical="center"/>
    </xf>
    <xf numFmtId="43" fontId="0" fillId="0" borderId="31" xfId="3" applyFont="1" applyFill="1" applyBorder="1" applyAlignment="1">
      <alignment vertical="center"/>
    </xf>
    <xf numFmtId="10" fontId="0" fillId="0" borderId="78" xfId="0" applyNumberFormat="1" applyBorder="1" applyAlignment="1">
      <alignment horizontal="center" vertical="center"/>
    </xf>
    <xf numFmtId="43" fontId="0" fillId="0" borderId="60" xfId="3" applyFont="1" applyFill="1" applyBorder="1" applyAlignment="1">
      <alignment vertical="center"/>
    </xf>
    <xf numFmtId="10" fontId="11" fillId="0" borderId="16" xfId="0" applyNumberFormat="1" applyFont="1" applyBorder="1" applyAlignment="1">
      <alignment horizontal="center" vertical="center"/>
    </xf>
    <xf numFmtId="10" fontId="11" fillId="0" borderId="14" xfId="0" applyNumberFormat="1" applyFont="1" applyBorder="1" applyAlignment="1">
      <alignment horizontal="center" vertical="center"/>
    </xf>
    <xf numFmtId="43" fontId="11" fillId="0" borderId="7" xfId="3" applyFont="1" applyFill="1" applyBorder="1" applyAlignment="1">
      <alignment vertical="center"/>
    </xf>
    <xf numFmtId="0" fontId="11" fillId="0" borderId="12" xfId="0" applyFont="1" applyBorder="1" applyAlignment="1">
      <alignment horizontal="center" vertical="center"/>
    </xf>
    <xf numFmtId="10" fontId="0" fillId="0" borderId="10" xfId="0" applyNumberFormat="1" applyBorder="1" applyAlignment="1">
      <alignment horizontal="center" vertical="center"/>
    </xf>
    <xf numFmtId="0" fontId="11" fillId="0" borderId="13" xfId="0" applyFont="1" applyBorder="1" applyAlignment="1">
      <alignment horizontal="center" vertical="center"/>
    </xf>
    <xf numFmtId="10" fontId="0" fillId="0" borderId="70" xfId="0" applyNumberFormat="1" applyBorder="1" applyAlignment="1">
      <alignment horizontal="center" vertical="center"/>
    </xf>
    <xf numFmtId="43" fontId="0" fillId="0" borderId="70" xfId="3" applyFont="1" applyFill="1" applyBorder="1" applyAlignment="1">
      <alignment vertical="center"/>
    </xf>
    <xf numFmtId="0" fontId="11" fillId="0" borderId="5" xfId="0" applyFont="1" applyBorder="1" applyAlignment="1">
      <alignment vertical="center"/>
    </xf>
    <xf numFmtId="10" fontId="11" fillId="0" borderId="7" xfId="0" applyNumberFormat="1" applyFont="1" applyBorder="1" applyAlignment="1">
      <alignment horizontal="center" vertical="center"/>
    </xf>
    <xf numFmtId="10" fontId="0" fillId="0" borderId="5" xfId="0" applyNumberFormat="1" applyBorder="1" applyAlignment="1">
      <alignment horizontal="center" vertical="center"/>
    </xf>
    <xf numFmtId="43" fontId="0" fillId="0" borderId="7" xfId="3" applyFont="1" applyFill="1" applyBorder="1" applyAlignment="1">
      <alignment vertical="center"/>
    </xf>
    <xf numFmtId="10" fontId="11" fillId="0" borderId="5" xfId="0" applyNumberFormat="1" applyFont="1" applyBorder="1" applyAlignment="1">
      <alignment horizontal="center" vertical="center"/>
    </xf>
    <xf numFmtId="43" fontId="11" fillId="0" borderId="36" xfId="3" applyFont="1" applyFill="1" applyBorder="1" applyAlignment="1">
      <alignment vertical="center"/>
    </xf>
    <xf numFmtId="0" fontId="11" fillId="0" borderId="16" xfId="0" applyFont="1" applyBorder="1" applyAlignment="1">
      <alignment vertical="center"/>
    </xf>
    <xf numFmtId="0" fontId="11" fillId="0" borderId="14" xfId="0" applyFont="1" applyBorder="1" applyAlignment="1">
      <alignment vertical="center"/>
    </xf>
    <xf numFmtId="0" fontId="11" fillId="0" borderId="7" xfId="0" applyFont="1" applyBorder="1" applyAlignment="1">
      <alignment vertical="center"/>
    </xf>
    <xf numFmtId="0" fontId="11" fillId="0" borderId="39" xfId="0" applyFont="1" applyBorder="1" applyAlignment="1">
      <alignment horizontal="center" vertical="center"/>
    </xf>
    <xf numFmtId="43" fontId="0" fillId="0" borderId="11" xfId="3" applyFont="1" applyFill="1" applyBorder="1" applyAlignment="1">
      <alignment vertical="center"/>
    </xf>
    <xf numFmtId="0" fontId="11" fillId="0" borderId="28" xfId="0" applyFont="1" applyBorder="1" applyAlignment="1">
      <alignment vertical="center"/>
    </xf>
    <xf numFmtId="0" fontId="11" fillId="0" borderId="38" xfId="0" applyFont="1" applyBorder="1" applyAlignment="1">
      <alignment vertical="center"/>
    </xf>
    <xf numFmtId="0" fontId="11" fillId="0" borderId="3" xfId="0" applyFont="1" applyBorder="1" applyAlignment="1">
      <alignment horizontal="center" vertical="center"/>
    </xf>
    <xf numFmtId="0" fontId="11" fillId="0" borderId="76" xfId="0" applyFont="1" applyBorder="1" applyAlignment="1">
      <alignment horizontal="center" vertical="center"/>
    </xf>
    <xf numFmtId="0" fontId="11" fillId="0" borderId="71" xfId="0" applyFont="1" applyBorder="1" applyAlignment="1">
      <alignment horizontal="center" vertical="center"/>
    </xf>
    <xf numFmtId="10" fontId="11" fillId="0" borderId="32" xfId="0" applyNumberFormat="1" applyFont="1" applyBorder="1" applyAlignment="1">
      <alignment horizontal="center" vertical="center"/>
    </xf>
    <xf numFmtId="10" fontId="0" fillId="0" borderId="60" xfId="0" applyNumberFormat="1" applyBorder="1" applyAlignment="1">
      <alignment horizontal="center" vertical="center"/>
    </xf>
    <xf numFmtId="10" fontId="10" fillId="0" borderId="70" xfId="0" applyNumberFormat="1" applyFont="1" applyBorder="1" applyAlignment="1">
      <alignment horizontal="center" vertical="center"/>
    </xf>
    <xf numFmtId="10" fontId="10" fillId="0" borderId="0" xfId="2" applyNumberFormat="1" applyFill="1"/>
    <xf numFmtId="43" fontId="0" fillId="0" borderId="5" xfId="3" applyFont="1" applyFill="1" applyBorder="1" applyAlignment="1">
      <alignment vertical="center"/>
    </xf>
    <xf numFmtId="10" fontId="11" fillId="0" borderId="78" xfId="0" applyNumberFormat="1" applyFont="1" applyBorder="1" applyAlignment="1">
      <alignment horizontal="center" vertical="center"/>
    </xf>
    <xf numFmtId="43" fontId="0" fillId="0" borderId="32" xfId="3" applyFont="1" applyFill="1" applyBorder="1" applyAlignment="1">
      <alignment vertical="center"/>
    </xf>
    <xf numFmtId="10" fontId="11" fillId="0" borderId="0" xfId="0" applyNumberFormat="1" applyFont="1" applyAlignment="1">
      <alignment horizontal="center" vertical="center"/>
    </xf>
    <xf numFmtId="0" fontId="0" fillId="0" borderId="36" xfId="0" applyBorder="1"/>
    <xf numFmtId="0" fontId="11" fillId="0" borderId="32" xfId="0" applyFont="1" applyBorder="1" applyAlignment="1">
      <alignment horizontal="center" vertical="center"/>
    </xf>
    <xf numFmtId="0" fontId="11" fillId="0" borderId="7" xfId="0" applyFont="1" applyBorder="1" applyAlignment="1">
      <alignment vertical="center" wrapText="1"/>
    </xf>
    <xf numFmtId="0" fontId="0" fillId="0" borderId="38" xfId="0" applyBorder="1"/>
    <xf numFmtId="0" fontId="0" fillId="0" borderId="12" xfId="0" applyBorder="1" applyAlignment="1">
      <alignment vertical="center"/>
    </xf>
    <xf numFmtId="170" fontId="10" fillId="0" borderId="12" xfId="1" applyNumberFormat="1" applyFill="1" applyBorder="1" applyAlignment="1">
      <alignment horizontal="center" vertical="center"/>
    </xf>
    <xf numFmtId="165" fontId="10" fillId="0" borderId="31" xfId="1" applyFill="1" applyBorder="1" applyAlignment="1">
      <alignment vertical="center"/>
    </xf>
    <xf numFmtId="43" fontId="10" fillId="0" borderId="10" xfId="3" applyFill="1" applyBorder="1" applyAlignment="1">
      <alignment vertical="center"/>
    </xf>
    <xf numFmtId="0" fontId="0" fillId="0" borderId="78" xfId="0" applyBorder="1" applyAlignment="1">
      <alignment vertical="center"/>
    </xf>
    <xf numFmtId="170" fontId="10" fillId="0" borderId="78" xfId="1" applyNumberFormat="1" applyFill="1" applyBorder="1" applyAlignment="1">
      <alignment horizontal="center" vertical="center"/>
    </xf>
    <xf numFmtId="165" fontId="10" fillId="0" borderId="60" xfId="1" applyFill="1" applyBorder="1" applyAlignment="1">
      <alignment vertical="center"/>
    </xf>
    <xf numFmtId="10" fontId="0" fillId="0" borderId="77" xfId="2" applyNumberFormat="1" applyFont="1" applyFill="1" applyBorder="1" applyAlignment="1">
      <alignment horizontal="center" vertical="center"/>
    </xf>
    <xf numFmtId="43" fontId="0" fillId="0" borderId="78" xfId="3" applyFont="1" applyFill="1" applyBorder="1" applyAlignment="1">
      <alignment horizontal="center" vertical="center"/>
    </xf>
    <xf numFmtId="43" fontId="10" fillId="0" borderId="60" xfId="3" applyFill="1" applyBorder="1" applyAlignment="1">
      <alignment vertical="center"/>
    </xf>
    <xf numFmtId="43" fontId="10" fillId="0" borderId="70" xfId="3" applyFill="1" applyBorder="1" applyAlignment="1">
      <alignment vertical="center"/>
    </xf>
    <xf numFmtId="2" fontId="11" fillId="0" borderId="60" xfId="3" applyNumberFormat="1" applyFont="1" applyFill="1" applyBorder="1" applyAlignment="1">
      <alignment horizontal="center" vertical="center"/>
    </xf>
    <xf numFmtId="43" fontId="11" fillId="0" borderId="68" xfId="3" applyFont="1" applyFill="1" applyBorder="1" applyAlignment="1">
      <alignmen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2" fontId="11" fillId="0" borderId="37" xfId="0" applyNumberFormat="1" applyFont="1" applyBorder="1" applyAlignment="1">
      <alignment vertical="center"/>
    </xf>
    <xf numFmtId="165" fontId="11" fillId="0" borderId="0" xfId="1" applyFont="1" applyFill="1"/>
    <xf numFmtId="43" fontId="11" fillId="0" borderId="60" xfId="3" applyFont="1" applyFill="1" applyBorder="1" applyAlignment="1">
      <alignment vertical="center"/>
    </xf>
    <xf numFmtId="166" fontId="10" fillId="3" borderId="59" xfId="19" applyFill="1" applyBorder="1" applyAlignment="1">
      <alignment horizontal="center" vertical="center" wrapText="1"/>
    </xf>
    <xf numFmtId="0" fontId="28" fillId="0" borderId="79" xfId="0" applyFont="1" applyBorder="1"/>
    <xf numFmtId="43" fontId="55" fillId="0" borderId="0" xfId="0" applyNumberFormat="1" applyFont="1"/>
    <xf numFmtId="0" fontId="11" fillId="21" borderId="41" xfId="0" applyFont="1" applyFill="1" applyBorder="1" applyAlignment="1">
      <alignment horizontal="center" vertical="center" textRotation="90" wrapText="1"/>
    </xf>
    <xf numFmtId="0" fontId="15" fillId="7" borderId="59"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2" borderId="0" xfId="0" applyFont="1" applyFill="1" applyAlignment="1">
      <alignment horizontal="center" vertical="center"/>
    </xf>
    <xf numFmtId="0" fontId="11" fillId="2" borderId="3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0" xfId="0" applyFont="1" applyFill="1" applyAlignment="1">
      <alignment horizontal="center" vertical="center"/>
    </xf>
    <xf numFmtId="0" fontId="10" fillId="0" borderId="0" xfId="0" applyFont="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28" xfId="0" applyFont="1" applyBorder="1" applyAlignment="1">
      <alignment horizontal="center" vertical="center"/>
    </xf>
    <xf numFmtId="0" fontId="11" fillId="0" borderId="38"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23" borderId="7" xfId="0" applyFont="1" applyFill="1" applyBorder="1" applyAlignment="1">
      <alignment horizontal="center" vertical="center"/>
    </xf>
    <xf numFmtId="0" fontId="11" fillId="53" borderId="74" xfId="0" applyFont="1" applyFill="1" applyBorder="1" applyAlignment="1">
      <alignment wrapText="1"/>
    </xf>
    <xf numFmtId="0" fontId="58" fillId="0" borderId="80" xfId="0" applyFont="1" applyBorder="1" applyAlignment="1">
      <alignment wrapText="1"/>
    </xf>
    <xf numFmtId="0" fontId="56" fillId="51" borderId="0" xfId="0" applyFont="1" applyFill="1" applyAlignment="1">
      <alignment wrapText="1"/>
    </xf>
    <xf numFmtId="0" fontId="11" fillId="52" borderId="74" xfId="0" applyFont="1" applyFill="1" applyBorder="1" applyAlignment="1">
      <alignment horizontal="center" vertical="center" wrapText="1"/>
    </xf>
    <xf numFmtId="165" fontId="24" fillId="3" borderId="0" xfId="0" applyNumberFormat="1" applyFont="1" applyFill="1"/>
    <xf numFmtId="165" fontId="0" fillId="0" borderId="0" xfId="0" applyNumberFormat="1"/>
    <xf numFmtId="43" fontId="0" fillId="0" borderId="0" xfId="3" applyFont="1"/>
    <xf numFmtId="0" fontId="0" fillId="0" borderId="0" xfId="0" applyAlignment="1">
      <alignment horizontal="center" vertical="center"/>
    </xf>
    <xf numFmtId="0" fontId="53" fillId="0" borderId="0" xfId="0" applyFont="1" applyAlignment="1">
      <alignment vertical="center" wrapText="1"/>
    </xf>
    <xf numFmtId="0" fontId="10" fillId="50" borderId="59" xfId="0" applyFont="1" applyFill="1" applyBorder="1" applyAlignment="1">
      <alignment vertical="center"/>
    </xf>
    <xf numFmtId="0" fontId="21" fillId="0" borderId="59" xfId="0" applyFont="1" applyBorder="1" applyAlignment="1">
      <alignment vertical="center"/>
    </xf>
    <xf numFmtId="0" fontId="16" fillId="50" borderId="59" xfId="0" applyFont="1" applyFill="1" applyBorder="1" applyAlignment="1">
      <alignment horizontal="left" vertical="center"/>
    </xf>
    <xf numFmtId="0" fontId="0" fillId="3" borderId="3" xfId="0" applyFill="1" applyBorder="1"/>
    <xf numFmtId="165" fontId="10" fillId="25" borderId="59" xfId="1" applyFill="1" applyBorder="1"/>
    <xf numFmtId="170" fontId="26" fillId="25" borderId="10" xfId="1" applyNumberFormat="1" applyFont="1" applyFill="1" applyBorder="1" applyAlignment="1">
      <alignment horizontal="center" vertical="center"/>
    </xf>
    <xf numFmtId="170" fontId="26" fillId="25" borderId="60" xfId="1" applyNumberFormat="1" applyFont="1" applyFill="1" applyBorder="1" applyAlignment="1">
      <alignment horizontal="center" vertical="center"/>
    </xf>
    <xf numFmtId="170" fontId="10" fillId="9" borderId="60" xfId="1" applyNumberFormat="1" applyFill="1" applyBorder="1" applyAlignment="1">
      <alignment horizontal="center" vertical="center"/>
    </xf>
    <xf numFmtId="43" fontId="28" fillId="0" borderId="43" xfId="3" applyFont="1" applyBorder="1" applyAlignment="1">
      <alignment horizontal="center" vertical="center"/>
    </xf>
    <xf numFmtId="0" fontId="58" fillId="0" borderId="80" xfId="0" applyFont="1" applyBorder="1" applyAlignment="1">
      <alignment horizontal="justify" vertical="center" wrapText="1"/>
    </xf>
    <xf numFmtId="0" fontId="57" fillId="0" borderId="80" xfId="0" applyFont="1" applyBorder="1" applyAlignment="1">
      <alignment horizontal="justify" vertical="center" wrapText="1"/>
    </xf>
    <xf numFmtId="169" fontId="11" fillId="25" borderId="29" xfId="1" applyNumberFormat="1" applyFont="1" applyFill="1" applyBorder="1" applyAlignment="1">
      <alignment horizontal="center" vertical="center" textRotation="90" wrapText="1"/>
    </xf>
    <xf numFmtId="169" fontId="11" fillId="25" borderId="41" xfId="1" applyNumberFormat="1" applyFont="1" applyFill="1" applyBorder="1" applyAlignment="1">
      <alignment horizontal="center" vertical="center" textRotation="90"/>
    </xf>
    <xf numFmtId="170" fontId="52" fillId="25" borderId="41" xfId="1" applyNumberFormat="1" applyFont="1" applyFill="1" applyBorder="1" applyAlignment="1">
      <alignment horizontal="center" vertical="center" textRotation="90"/>
    </xf>
    <xf numFmtId="43" fontId="0" fillId="0" borderId="66" xfId="0" applyNumberFormat="1" applyBorder="1" applyAlignment="1">
      <alignment horizontal="center"/>
    </xf>
    <xf numFmtId="43" fontId="11" fillId="23" borderId="62" xfId="0" applyNumberFormat="1" applyFont="1" applyFill="1" applyBorder="1" applyAlignment="1">
      <alignment horizontal="center"/>
    </xf>
    <xf numFmtId="1" fontId="0" fillId="0" borderId="71" xfId="0" applyNumberFormat="1" applyBorder="1" applyAlignment="1">
      <alignment horizontal="center"/>
    </xf>
    <xf numFmtId="1" fontId="11" fillId="23" borderId="1" xfId="0" applyNumberFormat="1" applyFont="1" applyFill="1" applyBorder="1" applyAlignment="1">
      <alignment horizontal="center"/>
    </xf>
    <xf numFmtId="1" fontId="0" fillId="0" borderId="81" xfId="0" applyNumberFormat="1" applyBorder="1" applyAlignment="1">
      <alignment horizontal="center"/>
    </xf>
    <xf numFmtId="0" fontId="0" fillId="50" borderId="59" xfId="0" applyFill="1" applyBorder="1" applyAlignment="1">
      <alignment horizontal="center" vertical="center"/>
    </xf>
    <xf numFmtId="0" fontId="56" fillId="51" borderId="0" xfId="0" applyFont="1" applyFill="1" applyAlignment="1">
      <alignment horizontal="center" vertical="center" wrapText="1"/>
    </xf>
    <xf numFmtId="0" fontId="11" fillId="52" borderId="72" xfId="0" applyFont="1" applyFill="1" applyBorder="1" applyAlignment="1">
      <alignment horizontal="center" vertical="center" wrapText="1"/>
    </xf>
    <xf numFmtId="0" fontId="11" fillId="52" borderId="73" xfId="0" applyFont="1" applyFill="1" applyBorder="1" applyAlignment="1">
      <alignment horizontal="center" vertical="center" wrapText="1"/>
    </xf>
    <xf numFmtId="0" fontId="11" fillId="21" borderId="41" xfId="0" applyFont="1" applyFill="1" applyBorder="1" applyAlignment="1">
      <alignment horizontal="center" vertical="center" textRotation="90" wrapText="1"/>
    </xf>
    <xf numFmtId="0" fontId="11" fillId="21" borderId="42" xfId="0" applyFont="1" applyFill="1" applyBorder="1" applyAlignment="1">
      <alignment horizontal="center" vertical="center" textRotation="90" wrapText="1"/>
    </xf>
    <xf numFmtId="0" fontId="11" fillId="21" borderId="33" xfId="0" applyFont="1" applyFill="1" applyBorder="1" applyAlignment="1">
      <alignment horizontal="center" vertical="center" textRotation="90" wrapText="1"/>
    </xf>
    <xf numFmtId="0" fontId="11" fillId="21" borderId="41" xfId="0" applyFont="1" applyFill="1" applyBorder="1" applyAlignment="1">
      <alignment horizontal="center" vertical="center" wrapText="1"/>
    </xf>
    <xf numFmtId="0" fontId="11" fillId="21" borderId="42" xfId="0" applyFont="1" applyFill="1" applyBorder="1" applyAlignment="1">
      <alignment horizontal="center" vertical="center" wrapText="1"/>
    </xf>
    <xf numFmtId="167" fontId="54" fillId="3" borderId="0" xfId="34396" applyFont="1" applyFill="1" applyAlignment="1">
      <alignment horizontal="center" vertical="center" wrapText="1"/>
    </xf>
    <xf numFmtId="167" fontId="54" fillId="3" borderId="0" xfId="34396" applyFont="1" applyFill="1" applyAlignment="1">
      <alignment horizontal="center" vertical="center"/>
    </xf>
    <xf numFmtId="0" fontId="11" fillId="15" borderId="41" xfId="0" applyFont="1" applyFill="1" applyBorder="1" applyAlignment="1">
      <alignment horizontal="center" vertical="center"/>
    </xf>
    <xf numFmtId="0" fontId="11" fillId="15" borderId="42" xfId="0" applyFont="1" applyFill="1" applyBorder="1" applyAlignment="1">
      <alignment horizontal="center" vertical="center"/>
    </xf>
    <xf numFmtId="0" fontId="11" fillId="15" borderId="33" xfId="0" applyFont="1" applyFill="1" applyBorder="1" applyAlignment="1">
      <alignment horizontal="center" vertical="center"/>
    </xf>
    <xf numFmtId="0" fontId="11" fillId="15" borderId="41" xfId="0" applyFont="1" applyFill="1" applyBorder="1" applyAlignment="1">
      <alignment horizontal="center" vertical="center" textRotation="90" wrapText="1"/>
    </xf>
    <xf numFmtId="0" fontId="11" fillId="15" borderId="42" xfId="0" applyFont="1" applyFill="1" applyBorder="1" applyAlignment="1">
      <alignment horizontal="center" vertical="center" textRotation="90" wrapText="1"/>
    </xf>
    <xf numFmtId="0" fontId="11" fillId="15" borderId="33" xfId="0" applyFont="1" applyFill="1" applyBorder="1" applyAlignment="1">
      <alignment horizontal="center" vertical="center" textRotation="90" wrapText="1"/>
    </xf>
    <xf numFmtId="0" fontId="11" fillId="21" borderId="14" xfId="0" applyFont="1" applyFill="1" applyBorder="1" applyAlignment="1">
      <alignment horizontal="center" vertical="center"/>
    </xf>
    <xf numFmtId="0" fontId="11" fillId="21" borderId="7" xfId="0" applyFont="1" applyFill="1" applyBorder="1" applyAlignment="1">
      <alignment horizontal="center" vertical="center"/>
    </xf>
    <xf numFmtId="0" fontId="11" fillId="21" borderId="29" xfId="0" applyFont="1" applyFill="1" applyBorder="1" applyAlignment="1">
      <alignment horizontal="center" vertical="center"/>
    </xf>
    <xf numFmtId="165" fontId="11" fillId="21" borderId="41" xfId="1" applyFont="1" applyFill="1" applyBorder="1" applyAlignment="1">
      <alignment horizontal="center" vertical="center"/>
    </xf>
    <xf numFmtId="165" fontId="11" fillId="21" borderId="33" xfId="1" applyFont="1" applyFill="1" applyBorder="1" applyAlignment="1">
      <alignment horizontal="center" vertical="center"/>
    </xf>
    <xf numFmtId="0" fontId="11" fillId="21" borderId="41" xfId="0" applyFont="1" applyFill="1" applyBorder="1" applyAlignment="1">
      <alignment horizontal="center" vertical="center"/>
    </xf>
    <xf numFmtId="0" fontId="11" fillId="21" borderId="42" xfId="0" applyFont="1" applyFill="1" applyBorder="1" applyAlignment="1">
      <alignment horizontal="center" vertical="center"/>
    </xf>
    <xf numFmtId="0" fontId="11" fillId="21" borderId="16" xfId="0" applyFont="1" applyFill="1" applyBorder="1" applyAlignment="1">
      <alignment horizontal="center" vertical="center"/>
    </xf>
    <xf numFmtId="0" fontId="0" fillId="0" borderId="0" xfId="0" applyAlignment="1">
      <alignment horizontal="center"/>
    </xf>
    <xf numFmtId="0" fontId="11" fillId="3" borderId="0" xfId="0" applyFont="1" applyFill="1" applyAlignment="1">
      <alignment horizontal="center"/>
    </xf>
    <xf numFmtId="0" fontId="21" fillId="11" borderId="59" xfId="0" applyFont="1" applyFill="1" applyBorder="1" applyAlignment="1">
      <alignment horizontal="center" vertical="center" wrapText="1"/>
    </xf>
    <xf numFmtId="0" fontId="30" fillId="11" borderId="59" xfId="18" applyFont="1" applyFill="1" applyBorder="1" applyAlignment="1">
      <alignment horizontal="left" vertical="center" wrapText="1"/>
    </xf>
    <xf numFmtId="0" fontId="30" fillId="11" borderId="59" xfId="0" applyFont="1" applyFill="1" applyBorder="1" applyAlignment="1">
      <alignment horizontal="center"/>
    </xf>
    <xf numFmtId="0" fontId="21" fillId="0" borderId="61" xfId="0" applyFont="1" applyBorder="1" applyAlignment="1">
      <alignment horizontal="left"/>
    </xf>
    <xf numFmtId="0" fontId="21" fillId="0" borderId="62" xfId="0" applyFont="1" applyBorder="1" applyAlignment="1">
      <alignment horizontal="left"/>
    </xf>
    <xf numFmtId="0" fontId="21" fillId="0" borderId="63" xfId="0" applyFont="1" applyBorder="1" applyAlignment="1">
      <alignment horizontal="left"/>
    </xf>
    <xf numFmtId="0" fontId="11" fillId="6" borderId="61" xfId="0" applyFont="1" applyFill="1" applyBorder="1" applyAlignment="1">
      <alignment horizontal="center"/>
    </xf>
    <xf numFmtId="0" fontId="11" fillId="6" borderId="63" xfId="0" applyFont="1" applyFill="1" applyBorder="1" applyAlignment="1">
      <alignment horizontal="center"/>
    </xf>
    <xf numFmtId="0" fontId="11" fillId="6" borderId="61" xfId="14" applyFont="1" applyFill="1" applyBorder="1" applyAlignment="1">
      <alignment horizontal="center" vertical="center"/>
    </xf>
    <xf numFmtId="0" fontId="11" fillId="6" borderId="62" xfId="14" applyFont="1" applyFill="1" applyBorder="1" applyAlignment="1">
      <alignment horizontal="center" vertical="center"/>
    </xf>
    <xf numFmtId="0" fontId="11" fillId="6" borderId="63" xfId="14" applyFont="1" applyFill="1" applyBorder="1" applyAlignment="1">
      <alignment horizontal="center" vertical="center"/>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0" fontId="11" fillId="0" borderId="0" xfId="0" applyFont="1" applyAlignment="1">
      <alignment horizontal="left" vertical="center" wrapText="1"/>
    </xf>
    <xf numFmtId="0" fontId="15" fillId="7" borderId="59" xfId="0" applyFont="1" applyFill="1" applyBorder="1" applyAlignment="1">
      <alignment horizontal="center" vertical="center" wrapText="1"/>
    </xf>
    <xf numFmtId="0" fontId="11" fillId="16" borderId="59" xfId="0" applyFont="1" applyFill="1" applyBorder="1" applyAlignment="1">
      <alignment horizontal="center" vertical="center" wrapText="1"/>
    </xf>
    <xf numFmtId="0" fontId="11" fillId="19" borderId="59"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17" borderId="59"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0" borderId="65" xfId="0" applyFont="1" applyFill="1" applyBorder="1" applyAlignment="1">
      <alignment horizontal="center" vertical="center"/>
    </xf>
    <xf numFmtId="0" fontId="11" fillId="10" borderId="66" xfId="0" applyFont="1" applyFill="1" applyBorder="1" applyAlignment="1">
      <alignment horizontal="center" vertical="center"/>
    </xf>
    <xf numFmtId="0" fontId="11" fillId="10" borderId="67"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40" xfId="0" applyFont="1" applyFill="1" applyBorder="1" applyAlignment="1">
      <alignment horizontal="center" vertical="center"/>
    </xf>
    <xf numFmtId="0" fontId="11" fillId="10" borderId="18" xfId="0" applyFont="1" applyFill="1" applyBorder="1" applyAlignment="1">
      <alignment horizontal="center" vertical="center"/>
    </xf>
    <xf numFmtId="0" fontId="11" fillId="18" borderId="61" xfId="0" applyFont="1" applyFill="1" applyBorder="1" applyAlignment="1">
      <alignment horizontal="center"/>
    </xf>
    <xf numFmtId="0" fontId="11" fillId="18" borderId="62" xfId="0" applyFont="1" applyFill="1" applyBorder="1" applyAlignment="1">
      <alignment horizontal="center"/>
    </xf>
    <xf numFmtId="0" fontId="11" fillId="18" borderId="63" xfId="0" applyFont="1" applyFill="1" applyBorder="1" applyAlignment="1">
      <alignment horizontal="center"/>
    </xf>
    <xf numFmtId="0" fontId="11" fillId="5" borderId="59" xfId="0" applyFont="1" applyFill="1" applyBorder="1" applyAlignment="1">
      <alignment horizontal="center" vertical="center"/>
    </xf>
    <xf numFmtId="0" fontId="11" fillId="5" borderId="59" xfId="0" applyFont="1" applyFill="1" applyBorder="1" applyAlignment="1">
      <alignment horizontal="center"/>
    </xf>
    <xf numFmtId="0" fontId="15" fillId="14" borderId="64" xfId="0" applyFont="1" applyFill="1" applyBorder="1" applyAlignment="1">
      <alignment horizontal="center" vertical="center" wrapText="1"/>
    </xf>
    <xf numFmtId="0" fontId="15" fillId="14" borderId="4" xfId="0" applyFont="1" applyFill="1" applyBorder="1" applyAlignment="1">
      <alignment horizontal="center" vertical="center" wrapText="1"/>
    </xf>
    <xf numFmtId="0" fontId="11" fillId="14" borderId="59" xfId="0" applyFont="1" applyFill="1" applyBorder="1" applyAlignment="1">
      <alignment horizontal="center" vertical="center" wrapText="1"/>
    </xf>
    <xf numFmtId="0" fontId="11" fillId="12" borderId="61" xfId="0" applyFont="1" applyFill="1" applyBorder="1" applyAlignment="1">
      <alignment horizontal="center" vertical="center" wrapText="1"/>
    </xf>
    <xf numFmtId="0" fontId="11" fillId="12" borderId="62" xfId="0" applyFont="1" applyFill="1" applyBorder="1" applyAlignment="1">
      <alignment horizontal="center" vertical="center" wrapText="1"/>
    </xf>
    <xf numFmtId="0" fontId="11" fillId="12" borderId="63" xfId="0" applyFont="1" applyFill="1" applyBorder="1" applyAlignment="1">
      <alignment horizontal="center" vertical="center" wrapText="1"/>
    </xf>
    <xf numFmtId="0" fontId="11" fillId="24" borderId="61" xfId="0" applyFont="1" applyFill="1" applyBorder="1" applyAlignment="1">
      <alignment horizontal="center" vertical="center" wrapText="1"/>
    </xf>
    <xf numFmtId="0" fontId="11" fillId="24"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1" fillId="13" borderId="61" xfId="0" applyFont="1" applyFill="1" applyBorder="1" applyAlignment="1">
      <alignment horizontal="center" vertical="center" wrapText="1"/>
    </xf>
    <xf numFmtId="0" fontId="11" fillId="13" borderId="63" xfId="0" applyFont="1" applyFill="1" applyBorder="1" applyAlignment="1">
      <alignment horizontal="center" vertical="center" wrapText="1"/>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7" xfId="0" applyFont="1" applyFill="1" applyBorder="1" applyAlignment="1">
      <alignment horizontal="center" vertical="center"/>
    </xf>
    <xf numFmtId="0" fontId="10" fillId="3" borderId="77" xfId="0" applyFont="1" applyFill="1" applyBorder="1" applyAlignment="1">
      <alignment horizontal="left" vertical="center"/>
    </xf>
    <xf numFmtId="0" fontId="10" fillId="3" borderId="62" xfId="0" applyFont="1" applyFill="1" applyBorder="1" applyAlignment="1">
      <alignment horizontal="left" vertical="center"/>
    </xf>
    <xf numFmtId="0" fontId="10" fillId="3" borderId="60" xfId="0" applyFont="1" applyFill="1" applyBorder="1" applyAlignment="1">
      <alignment horizontal="left" vertical="center"/>
    </xf>
    <xf numFmtId="0" fontId="11" fillId="0" borderId="29" xfId="0" applyFont="1" applyBorder="1" applyAlignment="1">
      <alignment horizontal="center"/>
    </xf>
    <xf numFmtId="0" fontId="11" fillId="0" borderId="30" xfId="0" applyFont="1" applyBorder="1" applyAlignment="1">
      <alignment horizontal="center"/>
    </xf>
    <xf numFmtId="0" fontId="11" fillId="0" borderId="37" xfId="0" applyFont="1" applyBorder="1" applyAlignment="1">
      <alignment horizont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1" fillId="3" borderId="7" xfId="0" applyFont="1" applyFill="1" applyBorder="1" applyAlignment="1">
      <alignment horizontal="center"/>
    </xf>
    <xf numFmtId="0" fontId="0" fillId="3" borderId="45" xfId="0" applyFill="1" applyBorder="1" applyAlignment="1">
      <alignment horizontal="left" vertical="center"/>
    </xf>
    <xf numFmtId="0" fontId="0" fillId="3" borderId="8" xfId="0" applyFill="1" applyBorder="1" applyAlignment="1">
      <alignment horizontal="left" vertical="center"/>
    </xf>
    <xf numFmtId="0" fontId="0" fillId="3" borderId="31" xfId="0" applyFill="1" applyBorder="1" applyAlignment="1">
      <alignment horizontal="left" vertical="center"/>
    </xf>
    <xf numFmtId="0" fontId="0" fillId="3" borderId="77" xfId="0" applyFill="1" applyBorder="1" applyAlignment="1">
      <alignment horizontal="left" vertical="center"/>
    </xf>
    <xf numFmtId="0" fontId="0" fillId="3" borderId="62" xfId="0" applyFill="1" applyBorder="1" applyAlignment="1">
      <alignment horizontal="left" vertical="center"/>
    </xf>
    <xf numFmtId="0" fontId="0" fillId="3" borderId="60" xfId="0" applyFill="1" applyBorder="1" applyAlignment="1">
      <alignment horizontal="left" vertical="center"/>
    </xf>
    <xf numFmtId="0" fontId="0" fillId="3" borderId="28" xfId="0" applyFill="1" applyBorder="1" applyAlignment="1">
      <alignment horizontal="left" vertical="center"/>
    </xf>
    <xf numFmtId="0" fontId="0" fillId="3" borderId="38" xfId="0" applyFill="1" applyBorder="1" applyAlignment="1">
      <alignment horizontal="left" vertical="center"/>
    </xf>
    <xf numFmtId="0" fontId="10" fillId="3" borderId="46"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1" xfId="0" applyFont="1" applyFill="1" applyBorder="1" applyAlignment="1">
      <alignment horizontal="left" vertical="center"/>
    </xf>
    <xf numFmtId="0" fontId="11" fillId="2" borderId="28" xfId="0" applyFont="1" applyFill="1" applyBorder="1" applyAlignment="1">
      <alignment horizontal="center" vertical="center"/>
    </xf>
    <xf numFmtId="0" fontId="11" fillId="2" borderId="0" xfId="0" applyFont="1" applyFill="1" applyAlignment="1">
      <alignment horizontal="center" vertical="center"/>
    </xf>
    <xf numFmtId="0" fontId="11" fillId="2" borderId="38" xfId="0" applyFont="1" applyFill="1" applyBorder="1" applyAlignment="1">
      <alignment horizontal="center" vertical="center"/>
    </xf>
    <xf numFmtId="0" fontId="0" fillId="3" borderId="46" xfId="0" applyFill="1" applyBorder="1" applyAlignment="1">
      <alignment horizontal="left" vertical="center"/>
    </xf>
    <xf numFmtId="0" fontId="0" fillId="3" borderId="11" xfId="0" applyFill="1" applyBorder="1" applyAlignment="1">
      <alignment horizontal="left" vertical="center"/>
    </xf>
    <xf numFmtId="0" fontId="0" fillId="3" borderId="16" xfId="0" applyFill="1" applyBorder="1" applyAlignment="1">
      <alignment horizontal="left" vertical="center"/>
    </xf>
    <xf numFmtId="0" fontId="0" fillId="3" borderId="7" xfId="0" applyFill="1" applyBorder="1" applyAlignment="1">
      <alignment horizontal="left" vertical="center"/>
    </xf>
    <xf numFmtId="0" fontId="0" fillId="3" borderId="29" xfId="0" applyFill="1" applyBorder="1" applyAlignment="1">
      <alignment horizontal="left" vertical="center"/>
    </xf>
    <xf numFmtId="0" fontId="0" fillId="3" borderId="37" xfId="0" applyFill="1" applyBorder="1" applyAlignment="1">
      <alignment horizontal="left" vertical="center"/>
    </xf>
    <xf numFmtId="0" fontId="11" fillId="3" borderId="77"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0" xfId="0" applyFont="1" applyFill="1" applyBorder="1" applyAlignment="1">
      <alignment horizontal="center" vertical="center"/>
    </xf>
    <xf numFmtId="0" fontId="0" fillId="3" borderId="23" xfId="0" applyFill="1" applyBorder="1" applyAlignment="1">
      <alignment horizontal="left" vertical="center"/>
    </xf>
    <xf numFmtId="0" fontId="0" fillId="3" borderId="36" xfId="0" applyFill="1" applyBorder="1" applyAlignment="1">
      <alignment horizontal="left" vertical="center"/>
    </xf>
    <xf numFmtId="0" fontId="10" fillId="3" borderId="47" xfId="0" applyFont="1" applyFill="1" applyBorder="1" applyAlignment="1">
      <alignment horizontal="left" vertical="center"/>
    </xf>
    <xf numFmtId="0" fontId="10" fillId="3" borderId="40"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69"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70" xfId="0" applyFont="1" applyFill="1" applyBorder="1" applyAlignment="1">
      <alignment horizontal="left" vertical="center"/>
    </xf>
    <xf numFmtId="0" fontId="10" fillId="3" borderId="0" xfId="0" applyFont="1" applyFill="1" applyAlignment="1">
      <alignment horizontal="left" vertical="center"/>
    </xf>
    <xf numFmtId="0" fontId="10" fillId="3" borderId="38" xfId="0" applyFont="1" applyFill="1" applyBorder="1" applyAlignment="1">
      <alignment horizontal="left" vertical="center"/>
    </xf>
    <xf numFmtId="0" fontId="0" fillId="3" borderId="0" xfId="0" applyFill="1" applyAlignment="1">
      <alignment horizontal="left" vertical="center"/>
    </xf>
    <xf numFmtId="0" fontId="0" fillId="3" borderId="40" xfId="0" applyFill="1" applyBorder="1" applyAlignment="1">
      <alignment horizontal="left" vertical="center"/>
    </xf>
    <xf numFmtId="0" fontId="0" fillId="3" borderId="10" xfId="0" applyFill="1" applyBorder="1" applyAlignment="1">
      <alignment horizontal="left" vertical="center"/>
    </xf>
    <xf numFmtId="0" fontId="11" fillId="3" borderId="1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3" borderId="0" xfId="0" applyFont="1" applyFill="1" applyAlignment="1">
      <alignment horizontal="center" vertical="center"/>
    </xf>
    <xf numFmtId="0" fontId="11" fillId="3" borderId="38" xfId="0" applyFont="1" applyFill="1" applyBorder="1" applyAlignment="1">
      <alignment horizontal="center" vertical="center"/>
    </xf>
    <xf numFmtId="0" fontId="10" fillId="3" borderId="45"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1" xfId="0" applyFont="1" applyFill="1" applyBorder="1" applyAlignment="1">
      <alignment horizontal="left" vertical="center"/>
    </xf>
    <xf numFmtId="0" fontId="10" fillId="3" borderId="28" xfId="0" applyFont="1" applyFill="1" applyBorder="1" applyAlignment="1">
      <alignment horizontal="left" vertical="center"/>
    </xf>
    <xf numFmtId="0" fontId="11" fillId="3" borderId="46" xfId="0" applyFont="1" applyFill="1" applyBorder="1" applyAlignment="1">
      <alignment horizontal="center" vertical="center"/>
    </xf>
    <xf numFmtId="0" fontId="11" fillId="3" borderId="11" xfId="0" applyFont="1" applyFill="1" applyBorder="1" applyAlignment="1">
      <alignment horizontal="center" vertical="center"/>
    </xf>
    <xf numFmtId="0" fontId="0" fillId="3" borderId="47" xfId="0" applyFill="1" applyBorder="1" applyAlignment="1">
      <alignment horizontal="left" vertical="center"/>
    </xf>
    <xf numFmtId="0" fontId="0" fillId="3" borderId="69" xfId="0" applyFill="1" applyBorder="1" applyAlignment="1">
      <alignment horizontal="left" vertical="center"/>
    </xf>
    <xf numFmtId="0" fontId="0" fillId="3" borderId="70" xfId="0" applyFill="1" applyBorder="1" applyAlignment="1">
      <alignment horizontal="left"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6" xfId="0" applyFont="1" applyFill="1" applyBorder="1" applyAlignment="1">
      <alignment horizontal="center" vertical="center"/>
    </xf>
    <xf numFmtId="0" fontId="11" fillId="23" borderId="39" xfId="0" applyFont="1" applyFill="1" applyBorder="1" applyAlignment="1">
      <alignment horizontal="center"/>
    </xf>
    <xf numFmtId="0" fontId="11" fillId="23" borderId="57" xfId="0" applyFont="1" applyFill="1" applyBorder="1" applyAlignment="1">
      <alignment horizontal="center"/>
    </xf>
    <xf numFmtId="0" fontId="11" fillId="23" borderId="58" xfId="0" applyFont="1" applyFill="1" applyBorder="1" applyAlignment="1">
      <alignment horizont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0" fillId="0" borderId="77" xfId="0" applyBorder="1" applyAlignment="1">
      <alignment horizontal="left" vertical="center"/>
    </xf>
    <xf numFmtId="0" fontId="0" fillId="0" borderId="60" xfId="0" applyBorder="1" applyAlignment="1">
      <alignment horizontal="left" vertical="center"/>
    </xf>
    <xf numFmtId="0" fontId="0" fillId="0" borderId="28" xfId="0" applyBorder="1" applyAlignment="1">
      <alignment horizontal="left" vertical="center"/>
    </xf>
    <xf numFmtId="0" fontId="0" fillId="0" borderId="38" xfId="0" applyBorder="1" applyAlignment="1">
      <alignment horizontal="left" vertical="center"/>
    </xf>
    <xf numFmtId="0" fontId="11" fillId="23" borderId="16" xfId="0" applyFont="1" applyFill="1" applyBorder="1" applyAlignment="1">
      <alignment horizontal="left" vertical="center"/>
    </xf>
    <xf numFmtId="0" fontId="11" fillId="23" borderId="14" xfId="0" applyFont="1" applyFill="1" applyBorder="1" applyAlignment="1">
      <alignment horizontal="left" vertical="center"/>
    </xf>
    <xf numFmtId="0" fontId="11" fillId="23" borderId="7" xfId="0" applyFont="1" applyFill="1" applyBorder="1" applyAlignment="1">
      <alignment horizontal="left" vertical="center"/>
    </xf>
    <xf numFmtId="0" fontId="11" fillId="23" borderId="16" xfId="0" applyFont="1" applyFill="1" applyBorder="1" applyAlignment="1">
      <alignment horizontal="center" vertical="center"/>
    </xf>
    <xf numFmtId="0" fontId="11" fillId="23" borderId="14" xfId="0" applyFont="1" applyFill="1" applyBorder="1" applyAlignment="1">
      <alignment horizontal="center" vertical="center"/>
    </xf>
    <xf numFmtId="0" fontId="11" fillId="23" borderId="7" xfId="0" applyFont="1" applyFill="1" applyBorder="1" applyAlignment="1">
      <alignment horizontal="center" vertical="center"/>
    </xf>
    <xf numFmtId="0" fontId="0" fillId="0" borderId="29" xfId="0" applyBorder="1" applyAlignment="1">
      <alignment horizontal="left" vertical="center"/>
    </xf>
    <xf numFmtId="0" fontId="0" fillId="0" borderId="37" xfId="0" applyBorder="1" applyAlignment="1">
      <alignment horizontal="left" vertical="center"/>
    </xf>
    <xf numFmtId="0" fontId="11" fillId="0" borderId="28" xfId="0" applyFont="1" applyBorder="1" applyAlignment="1">
      <alignment horizontal="center" vertical="center"/>
    </xf>
    <xf numFmtId="0" fontId="11" fillId="0" borderId="0" xfId="0" applyFont="1" applyAlignment="1">
      <alignment horizontal="center" vertical="center"/>
    </xf>
    <xf numFmtId="0" fontId="11" fillId="0" borderId="38" xfId="0" applyFont="1" applyBorder="1" applyAlignment="1">
      <alignment horizontal="center" vertical="center"/>
    </xf>
    <xf numFmtId="0" fontId="0" fillId="0" borderId="45" xfId="0" applyBorder="1" applyAlignment="1">
      <alignment horizontal="left" vertical="center"/>
    </xf>
    <xf numFmtId="0" fontId="0" fillId="0" borderId="31"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46"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7" xfId="0" applyBorder="1" applyAlignment="1">
      <alignment horizontal="left" vertical="center"/>
    </xf>
    <xf numFmtId="0" fontId="0" fillId="0" borderId="62" xfId="0" applyBorder="1" applyAlignment="1">
      <alignment horizontal="left" vertical="center"/>
    </xf>
    <xf numFmtId="0" fontId="0" fillId="0" borderId="47" xfId="0" applyBorder="1" applyAlignment="1">
      <alignment horizontal="left" vertical="center"/>
    </xf>
    <xf numFmtId="0" fontId="0" fillId="0" borderId="10" xfId="0" applyBorder="1" applyAlignment="1">
      <alignment horizontal="left" vertical="center"/>
    </xf>
    <xf numFmtId="0" fontId="0" fillId="0" borderId="23" xfId="0" applyBorder="1" applyAlignment="1">
      <alignment horizontal="left" vertical="center"/>
    </xf>
    <xf numFmtId="0" fontId="0" fillId="0" borderId="36" xfId="0"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11" fillId="0" borderId="46" xfId="0" applyFont="1" applyBorder="1" applyAlignment="1">
      <alignment horizontal="center" vertical="center"/>
    </xf>
    <xf numFmtId="0" fontId="11" fillId="0" borderId="11" xfId="0" applyFont="1" applyBorder="1" applyAlignment="1">
      <alignment horizontal="center" vertical="center"/>
    </xf>
    <xf numFmtId="0" fontId="0" fillId="0" borderId="40" xfId="0" applyBorder="1" applyAlignment="1">
      <alignment horizontal="left" vertical="center"/>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47" xfId="0" applyFont="1" applyBorder="1" applyAlignment="1">
      <alignment horizontal="left" vertical="center"/>
    </xf>
    <xf numFmtId="0" fontId="10" fillId="0" borderId="40" xfId="0" applyFont="1" applyBorder="1" applyAlignment="1">
      <alignment horizontal="left" vertical="center"/>
    </xf>
    <xf numFmtId="0" fontId="10" fillId="0" borderId="10" xfId="0" applyFont="1" applyBorder="1" applyAlignment="1">
      <alignment horizontal="left" vertical="center"/>
    </xf>
    <xf numFmtId="0" fontId="11"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45" xfId="0" applyFont="1" applyBorder="1" applyAlignment="1">
      <alignment horizontal="left" vertical="center"/>
    </xf>
    <xf numFmtId="0" fontId="10" fillId="0" borderId="8" xfId="0" applyFont="1" applyBorder="1" applyAlignment="1">
      <alignment horizontal="left" vertical="center"/>
    </xf>
    <xf numFmtId="0" fontId="10" fillId="0" borderId="31" xfId="0" applyFont="1" applyBorder="1" applyAlignment="1">
      <alignment horizontal="left" vertical="center"/>
    </xf>
    <xf numFmtId="0" fontId="10" fillId="0" borderId="28" xfId="0" applyFont="1" applyBorder="1" applyAlignment="1">
      <alignment horizontal="left" vertical="center"/>
    </xf>
    <xf numFmtId="0" fontId="10" fillId="0" borderId="0" xfId="0" applyFont="1" applyAlignment="1">
      <alignment horizontal="left" vertical="center"/>
    </xf>
    <xf numFmtId="0" fontId="10" fillId="0" borderId="38" xfId="0" applyFont="1" applyBorder="1" applyAlignment="1">
      <alignment horizontal="left" vertical="center"/>
    </xf>
    <xf numFmtId="0" fontId="10" fillId="0" borderId="77" xfId="0" applyFont="1" applyBorder="1" applyAlignment="1">
      <alignment horizontal="left" vertical="center"/>
    </xf>
    <xf numFmtId="0" fontId="10" fillId="0" borderId="62" xfId="0" applyFont="1" applyBorder="1" applyAlignment="1">
      <alignment horizontal="left" vertical="center"/>
    </xf>
    <xf numFmtId="0" fontId="10" fillId="0" borderId="60" xfId="0" applyFont="1" applyBorder="1" applyAlignment="1">
      <alignment horizontal="left" vertical="center"/>
    </xf>
    <xf numFmtId="0" fontId="10" fillId="0" borderId="69" xfId="0" applyFont="1" applyBorder="1" applyAlignment="1">
      <alignment horizontal="left" vertical="center"/>
    </xf>
    <xf numFmtId="0" fontId="10" fillId="0" borderId="66" xfId="0" applyFont="1" applyBorder="1" applyAlignment="1">
      <alignment horizontal="left" vertical="center"/>
    </xf>
    <xf numFmtId="0" fontId="10" fillId="0" borderId="70" xfId="0" applyFont="1" applyBorder="1" applyAlignment="1">
      <alignment horizontal="left" vertical="center"/>
    </xf>
    <xf numFmtId="0" fontId="11" fillId="0" borderId="77"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0" fontId="11" fillId="0" borderId="22" xfId="0" applyFont="1" applyBorder="1" applyAlignment="1">
      <alignment horizontal="left"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61" xfId="0" applyFont="1" applyBorder="1" applyAlignment="1">
      <alignment horizontal="left" vertical="center"/>
    </xf>
    <xf numFmtId="0" fontId="10" fillId="0" borderId="63" xfId="0" applyFont="1" applyBorder="1" applyAlignment="1">
      <alignment horizontal="left" vertical="center"/>
    </xf>
    <xf numFmtId="0" fontId="10" fillId="0" borderId="20" xfId="0" applyFont="1" applyBorder="1" applyAlignment="1">
      <alignment horizontal="left" vertical="center"/>
    </xf>
    <xf numFmtId="0" fontId="10" fillId="0" borderId="9" xfId="0" applyFont="1" applyBorder="1" applyAlignment="1">
      <alignment horizontal="left" vertical="center"/>
    </xf>
    <xf numFmtId="0" fontId="10" fillId="0" borderId="21" xfId="0" applyFont="1" applyBorder="1" applyAlignment="1">
      <alignment horizontal="left"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1" fillId="0" borderId="76" xfId="0" applyFont="1" applyBorder="1" applyAlignment="1">
      <alignment horizontal="center" vertical="center"/>
    </xf>
    <xf numFmtId="0" fontId="11" fillId="0" borderId="61"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cellXfs>
  <cellStyles count="34400">
    <cellStyle name="20% - Ênfase1 2" xfId="41"/>
    <cellStyle name="20% - Ênfase1 2 2" xfId="42"/>
    <cellStyle name="20% - Ênfase1 3" xfId="43"/>
    <cellStyle name="20% - Ênfase1 3 2" xfId="44"/>
    <cellStyle name="20% - Ênfase1 4" xfId="40"/>
    <cellStyle name="20% - Ênfase2 2" xfId="46"/>
    <cellStyle name="20% - Ênfase2 2 2" xfId="47"/>
    <cellStyle name="20% - Ênfase2 3" xfId="48"/>
    <cellStyle name="20% - Ênfase2 3 2" xfId="49"/>
    <cellStyle name="20% - Ênfase2 4" xfId="45"/>
    <cellStyle name="20% - Ênfase3 2" xfId="51"/>
    <cellStyle name="20% - Ênfase3 2 2" xfId="52"/>
    <cellStyle name="20% - Ênfase3 3" xfId="53"/>
    <cellStyle name="20% - Ênfase3 3 2" xfId="54"/>
    <cellStyle name="20% - Ênfase3 4" xfId="50"/>
    <cellStyle name="20% - Ênfase4 2" xfId="56"/>
    <cellStyle name="20% - Ênfase4 2 2" xfId="57"/>
    <cellStyle name="20% - Ênfase4 3" xfId="58"/>
    <cellStyle name="20% - Ênfase4 3 2" xfId="59"/>
    <cellStyle name="20% - Ênfase4 4" xfId="55"/>
    <cellStyle name="20% - Ênfase5 2" xfId="61"/>
    <cellStyle name="20% - Ênfase5 2 2" xfId="62"/>
    <cellStyle name="20% - Ênfase5 3" xfId="63"/>
    <cellStyle name="20% - Ênfase5 3 2" xfId="64"/>
    <cellStyle name="20% - Ênfase5 4" xfId="60"/>
    <cellStyle name="20% - Ênfase6 2" xfId="66"/>
    <cellStyle name="20% - Ênfase6 2 2" xfId="67"/>
    <cellStyle name="20% - Ênfase6 3" xfId="68"/>
    <cellStyle name="20% - Ênfase6 3 2" xfId="69"/>
    <cellStyle name="20% - Ênfase6 4" xfId="65"/>
    <cellStyle name="40% - Ênfase1 2" xfId="71"/>
    <cellStyle name="40% - Ênfase1 2 2" xfId="72"/>
    <cellStyle name="40% - Ênfase1 3" xfId="73"/>
    <cellStyle name="40% - Ênfase1 3 2" xfId="74"/>
    <cellStyle name="40% - Ênfase1 4" xfId="70"/>
    <cellStyle name="40% - Ênfase2 2" xfId="76"/>
    <cellStyle name="40% - Ênfase2 2 2" xfId="77"/>
    <cellStyle name="40% - Ênfase2 3" xfId="78"/>
    <cellStyle name="40% - Ênfase2 3 2" xfId="79"/>
    <cellStyle name="40% - Ênfase2 4" xfId="75"/>
    <cellStyle name="40% - Ênfase3 2" xfId="81"/>
    <cellStyle name="40% - Ênfase3 2 2" xfId="82"/>
    <cellStyle name="40% - Ênfase3 3" xfId="83"/>
    <cellStyle name="40% - Ênfase3 3 2" xfId="84"/>
    <cellStyle name="40% - Ênfase3 4" xfId="80"/>
    <cellStyle name="40% - Ênfase4 2" xfId="86"/>
    <cellStyle name="40% - Ênfase4 2 2" xfId="87"/>
    <cellStyle name="40% - Ênfase4 3" xfId="88"/>
    <cellStyle name="40% - Ênfase4 3 2" xfId="89"/>
    <cellStyle name="40% - Ênfase4 4" xfId="85"/>
    <cellStyle name="40% - Ênfase5 2" xfId="91"/>
    <cellStyle name="40% - Ênfase5 2 2" xfId="92"/>
    <cellStyle name="40% - Ênfase5 3" xfId="93"/>
    <cellStyle name="40% - Ênfase5 3 2" xfId="94"/>
    <cellStyle name="40% - Ênfase5 4" xfId="90"/>
    <cellStyle name="40% - Ênfase6 2" xfId="96"/>
    <cellStyle name="40% - Ênfase6 2 2" xfId="97"/>
    <cellStyle name="40% - Ênfase6 3" xfId="98"/>
    <cellStyle name="40% - Ênfase6 3 2" xfId="99"/>
    <cellStyle name="40% - Ênfase6 4" xfId="95"/>
    <cellStyle name="60% - Ênfase1 2" xfId="101"/>
    <cellStyle name="60% - Ênfase1 3" xfId="102"/>
    <cellStyle name="60% - Ênfase1 4" xfId="100"/>
    <cellStyle name="60% - Ênfase2 2" xfId="104"/>
    <cellStyle name="60% - Ênfase2 3" xfId="105"/>
    <cellStyle name="60% - Ênfase2 4" xfId="103"/>
    <cellStyle name="60% - Ênfase3 2" xfId="107"/>
    <cellStyle name="60% - Ênfase3 3" xfId="108"/>
    <cellStyle name="60% - Ênfase3 4" xfId="106"/>
    <cellStyle name="60% - Ênfase4 2" xfId="110"/>
    <cellStyle name="60% - Ênfase4 3" xfId="111"/>
    <cellStyle name="60% - Ênfase4 4" xfId="109"/>
    <cellStyle name="60% - Ênfase5 2" xfId="113"/>
    <cellStyle name="60% - Ênfase5 3" xfId="114"/>
    <cellStyle name="60% - Ênfase5 4" xfId="112"/>
    <cellStyle name="60% - Ênfase6 2" xfId="116"/>
    <cellStyle name="60% - Ênfase6 3" xfId="117"/>
    <cellStyle name="60% - Ênfase6 4" xfId="115"/>
    <cellStyle name="Bom 2" xfId="119"/>
    <cellStyle name="Bom 3" xfId="120"/>
    <cellStyle name="Bom 4" xfId="118"/>
    <cellStyle name="Cálculo 2" xfId="122"/>
    <cellStyle name="Cálculo 3" xfId="123"/>
    <cellStyle name="Cálculo 4" xfId="121"/>
    <cellStyle name="Cancel" xfId="124"/>
    <cellStyle name="Célula de Verificação 2" xfId="126"/>
    <cellStyle name="Célula de Verificação 3" xfId="127"/>
    <cellStyle name="Célula de Verificação 4" xfId="125"/>
    <cellStyle name="Célula Vinculada 2" xfId="129"/>
    <cellStyle name="Célula Vinculada 3" xfId="130"/>
    <cellStyle name="Célula Vinculada 4" xfId="128"/>
    <cellStyle name="Ênfase1 2" xfId="132"/>
    <cellStyle name="Ênfase1 3" xfId="133"/>
    <cellStyle name="Ênfase1 4" xfId="131"/>
    <cellStyle name="Ênfase2 2" xfId="135"/>
    <cellStyle name="Ênfase2 3" xfId="136"/>
    <cellStyle name="Ênfase2 4" xfId="134"/>
    <cellStyle name="Ênfase3 2" xfId="138"/>
    <cellStyle name="Ênfase3 3" xfId="139"/>
    <cellStyle name="Ênfase3 4" xfId="137"/>
    <cellStyle name="Ênfase4 2" xfId="141"/>
    <cellStyle name="Ênfase4 3" xfId="142"/>
    <cellStyle name="Ênfase4 4" xfId="140"/>
    <cellStyle name="Ênfase5 2" xfId="144"/>
    <cellStyle name="Ênfase5 3" xfId="145"/>
    <cellStyle name="Ênfase5 4" xfId="143"/>
    <cellStyle name="Ênfase6 2" xfId="147"/>
    <cellStyle name="Ênfase6 3" xfId="148"/>
    <cellStyle name="Ênfase6 4" xfId="146"/>
    <cellStyle name="Entrada 2" xfId="150"/>
    <cellStyle name="Entrada 3" xfId="151"/>
    <cellStyle name="Entrada 4" xfId="149"/>
    <cellStyle name="Hiperlink" xfId="25" builtinId="8"/>
    <cellStyle name="Hyperlink 2" xfId="152"/>
    <cellStyle name="Hyperlink 3" xfId="153"/>
    <cellStyle name="Incorreto 2" xfId="155"/>
    <cellStyle name="Incorreto 3" xfId="156"/>
    <cellStyle name="Incorreto 4" xfId="154"/>
    <cellStyle name="Moeda" xfId="1" builtinId="4"/>
    <cellStyle name="Moeda 10" xfId="157"/>
    <cellStyle name="Moeda 11" xfId="34399"/>
    <cellStyle name="Moeda 2" xfId="6"/>
    <cellStyle name="Moeda 2 2" xfId="11"/>
    <cellStyle name="Moeda 2 2 2" xfId="249"/>
    <cellStyle name="Moeda 2 3" xfId="248"/>
    <cellStyle name="Moeda 2 3 10" xfId="2038"/>
    <cellStyle name="Moeda 2 3 10 2" xfId="7942"/>
    <cellStyle name="Moeda 2 3 10 2 2" xfId="30923"/>
    <cellStyle name="Moeda 2 3 10 2 3" xfId="19114"/>
    <cellStyle name="Moeda 2 3 10 3" xfId="25019"/>
    <cellStyle name="Moeda 2 3 10 4" xfId="15602"/>
    <cellStyle name="Moeda 2 3 11" xfId="6186"/>
    <cellStyle name="Moeda 2 3 11 2" xfId="9698"/>
    <cellStyle name="Moeda 2 3 11 2 2" xfId="32679"/>
    <cellStyle name="Moeda 2 3 11 2 3" xfId="21507"/>
    <cellStyle name="Moeda 2 3 11 3" xfId="29167"/>
    <cellStyle name="Moeda 2 3 11 4" xfId="13846"/>
    <cellStyle name="Moeda 2 3 12" xfId="5066"/>
    <cellStyle name="Moeda 2 3 12 2" xfId="20870"/>
    <cellStyle name="Moeda 2 3 12 3" xfId="28047"/>
    <cellStyle name="Moeda 2 3 12 4" xfId="12090"/>
    <cellStyle name="Moeda 2 3 13" xfId="3785"/>
    <cellStyle name="Moeda 2 3 13 2" xfId="26766"/>
    <cellStyle name="Moeda 2 3 13 3" xfId="17358"/>
    <cellStyle name="Moeda 2 3 14" xfId="23263"/>
    <cellStyle name="Moeda 2 3 15" xfId="11445"/>
    <cellStyle name="Moeda 2 3 2" xfId="305"/>
    <cellStyle name="Moeda 2 3 2 10" xfId="6212"/>
    <cellStyle name="Moeda 2 3 2 10 2" xfId="9724"/>
    <cellStyle name="Moeda 2 3 2 10 2 2" xfId="32705"/>
    <cellStyle name="Moeda 2 3 2 10 2 3" xfId="21533"/>
    <cellStyle name="Moeda 2 3 2 10 3" xfId="29193"/>
    <cellStyle name="Moeda 2 3 2 10 4" xfId="13872"/>
    <cellStyle name="Moeda 2 3 2 11" xfId="5092"/>
    <cellStyle name="Moeda 2 3 2 11 2" xfId="20896"/>
    <cellStyle name="Moeda 2 3 2 11 3" xfId="28073"/>
    <cellStyle name="Moeda 2 3 2 11 4" xfId="12116"/>
    <cellStyle name="Moeda 2 3 2 12" xfId="3811"/>
    <cellStyle name="Moeda 2 3 2 12 2" xfId="26792"/>
    <cellStyle name="Moeda 2 3 2 12 3" xfId="17384"/>
    <cellStyle name="Moeda 2 3 2 13" xfId="23289"/>
    <cellStyle name="Moeda 2 3 2 14" xfId="11471"/>
    <cellStyle name="Moeda 2 3 2 2" xfId="459"/>
    <cellStyle name="Moeda 2 3 2 2 10" xfId="23442"/>
    <cellStyle name="Moeda 2 3 2 2 11" xfId="11556"/>
    <cellStyle name="Moeda 2 3 2 2 2" xfId="620"/>
    <cellStyle name="Moeda 2 3 2 2 2 2" xfId="1903"/>
    <cellStyle name="Moeda 2 3 2 2 2 2 2" xfId="3659"/>
    <cellStyle name="Moeda 2 3 2 2 2 2 2 2" xfId="9563"/>
    <cellStyle name="Moeda 2 3 2 2 2 2 2 2 2" xfId="32544"/>
    <cellStyle name="Moeda 2 3 2 2 2 2 2 2 3" xfId="20735"/>
    <cellStyle name="Moeda 2 3 2 2 2 2 2 3" xfId="26640"/>
    <cellStyle name="Moeda 2 3 2 2 2 2 2 4" xfId="17223"/>
    <cellStyle name="Moeda 2 3 2 2 2 2 3" xfId="7807"/>
    <cellStyle name="Moeda 2 3 2 2 2 2 3 2" xfId="11319"/>
    <cellStyle name="Moeda 2 3 2 2 2 2 3 2 2" xfId="34300"/>
    <cellStyle name="Moeda 2 3 2 2 2 2 3 2 3" xfId="23128"/>
    <cellStyle name="Moeda 2 3 2 2 2 2 3 3" xfId="30788"/>
    <cellStyle name="Moeda 2 3 2 2 2 2 3 4" xfId="15467"/>
    <cellStyle name="Moeda 2 3 2 2 2 2 4" xfId="4931"/>
    <cellStyle name="Moeda 2 3 2 2 2 2 4 2" xfId="27912"/>
    <cellStyle name="Moeda 2 3 2 2 2 2 4 3" xfId="18979"/>
    <cellStyle name="Moeda 2 3 2 2 2 2 5" xfId="24884"/>
    <cellStyle name="Moeda 2 3 2 2 2 2 6" xfId="13711"/>
    <cellStyle name="Moeda 2 3 2 2 2 3" xfId="1267"/>
    <cellStyle name="Moeda 2 3 2 2 2 3 2" xfId="3023"/>
    <cellStyle name="Moeda 2 3 2 2 2 3 2 2" xfId="8927"/>
    <cellStyle name="Moeda 2 3 2 2 2 3 2 2 2" xfId="31908"/>
    <cellStyle name="Moeda 2 3 2 2 2 3 2 2 3" xfId="20099"/>
    <cellStyle name="Moeda 2 3 2 2 2 3 2 3" xfId="26004"/>
    <cellStyle name="Moeda 2 3 2 2 2 3 2 4" xfId="16587"/>
    <cellStyle name="Moeda 2 3 2 2 2 3 3" xfId="7171"/>
    <cellStyle name="Moeda 2 3 2 2 2 3 3 2" xfId="10683"/>
    <cellStyle name="Moeda 2 3 2 2 2 3 3 2 2" xfId="33664"/>
    <cellStyle name="Moeda 2 3 2 2 2 3 3 2 3" xfId="22492"/>
    <cellStyle name="Moeda 2 3 2 2 2 3 3 3" xfId="30152"/>
    <cellStyle name="Moeda 2 3 2 2 2 3 3 4" xfId="14831"/>
    <cellStyle name="Moeda 2 3 2 2 2 3 4" xfId="5975"/>
    <cellStyle name="Moeda 2 3 2 2 2 3 4 2" xfId="28956"/>
    <cellStyle name="Moeda 2 3 2 2 2 3 4 3" xfId="18343"/>
    <cellStyle name="Moeda 2 3 2 2 2 3 5" xfId="24248"/>
    <cellStyle name="Moeda 2 3 2 2 2 3 6" xfId="13075"/>
    <cellStyle name="Moeda 2 3 2 2 2 4" xfId="2378"/>
    <cellStyle name="Moeda 2 3 2 2 2 4 2" xfId="8282"/>
    <cellStyle name="Moeda 2 3 2 2 2 4 2 2" xfId="31263"/>
    <cellStyle name="Moeda 2 3 2 2 2 4 2 3" xfId="19454"/>
    <cellStyle name="Moeda 2 3 2 2 2 4 3" xfId="25359"/>
    <cellStyle name="Moeda 2 3 2 2 2 4 4" xfId="15942"/>
    <cellStyle name="Moeda 2 3 2 2 2 5" xfId="6526"/>
    <cellStyle name="Moeda 2 3 2 2 2 5 2" xfId="10038"/>
    <cellStyle name="Moeda 2 3 2 2 2 5 2 2" xfId="33019"/>
    <cellStyle name="Moeda 2 3 2 2 2 5 2 3" xfId="21847"/>
    <cellStyle name="Moeda 2 3 2 2 2 5 3" xfId="29507"/>
    <cellStyle name="Moeda 2 3 2 2 2 5 4" xfId="14186"/>
    <cellStyle name="Moeda 2 3 2 2 2 6" xfId="5406"/>
    <cellStyle name="Moeda 2 3 2 2 2 6 2" xfId="21210"/>
    <cellStyle name="Moeda 2 3 2 2 2 6 3" xfId="28387"/>
    <cellStyle name="Moeda 2 3 2 2 2 6 4" xfId="12430"/>
    <cellStyle name="Moeda 2 3 2 2 2 7" xfId="4295"/>
    <cellStyle name="Moeda 2 3 2 2 2 7 2" xfId="27276"/>
    <cellStyle name="Moeda 2 3 2 2 2 7 3" xfId="17698"/>
    <cellStyle name="Moeda 2 3 2 2 2 8" xfId="23603"/>
    <cellStyle name="Moeda 2 3 2 2 2 9" xfId="11955"/>
    <cellStyle name="Moeda 2 3 2 2 3" xfId="1106"/>
    <cellStyle name="Moeda 2 3 2 2 3 2" xfId="1742"/>
    <cellStyle name="Moeda 2 3 2 2 3 2 2" xfId="3498"/>
    <cellStyle name="Moeda 2 3 2 2 3 2 2 2" xfId="9402"/>
    <cellStyle name="Moeda 2 3 2 2 3 2 2 2 2" xfId="32383"/>
    <cellStyle name="Moeda 2 3 2 2 3 2 2 2 3" xfId="20574"/>
    <cellStyle name="Moeda 2 3 2 2 3 2 2 3" xfId="26479"/>
    <cellStyle name="Moeda 2 3 2 2 3 2 2 4" xfId="17062"/>
    <cellStyle name="Moeda 2 3 2 2 3 2 3" xfId="7646"/>
    <cellStyle name="Moeda 2 3 2 2 3 2 3 2" xfId="11158"/>
    <cellStyle name="Moeda 2 3 2 2 3 2 3 2 2" xfId="34139"/>
    <cellStyle name="Moeda 2 3 2 2 3 2 3 2 3" xfId="22967"/>
    <cellStyle name="Moeda 2 3 2 2 3 2 3 3" xfId="30627"/>
    <cellStyle name="Moeda 2 3 2 2 3 2 3 4" xfId="15306"/>
    <cellStyle name="Moeda 2 3 2 2 3 2 4" xfId="4770"/>
    <cellStyle name="Moeda 2 3 2 2 3 2 4 2" xfId="27751"/>
    <cellStyle name="Moeda 2 3 2 2 3 2 4 3" xfId="18818"/>
    <cellStyle name="Moeda 2 3 2 2 3 2 5" xfId="24723"/>
    <cellStyle name="Moeda 2 3 2 2 3 2 6" xfId="13550"/>
    <cellStyle name="Moeda 2 3 2 2 3 3" xfId="2862"/>
    <cellStyle name="Moeda 2 3 2 2 3 3 2" xfId="8766"/>
    <cellStyle name="Moeda 2 3 2 2 3 3 2 2" xfId="31747"/>
    <cellStyle name="Moeda 2 3 2 2 3 3 2 3" xfId="19938"/>
    <cellStyle name="Moeda 2 3 2 2 3 3 3" xfId="25843"/>
    <cellStyle name="Moeda 2 3 2 2 3 3 4" xfId="16426"/>
    <cellStyle name="Moeda 2 3 2 2 3 4" xfId="7010"/>
    <cellStyle name="Moeda 2 3 2 2 3 4 2" xfId="10522"/>
    <cellStyle name="Moeda 2 3 2 2 3 4 2 2" xfId="33503"/>
    <cellStyle name="Moeda 2 3 2 2 3 4 2 3" xfId="22331"/>
    <cellStyle name="Moeda 2 3 2 2 3 4 3" xfId="29991"/>
    <cellStyle name="Moeda 2 3 2 2 3 4 4" xfId="14670"/>
    <cellStyle name="Moeda 2 3 2 2 3 5" xfId="5814"/>
    <cellStyle name="Moeda 2 3 2 2 3 5 2" xfId="21372"/>
    <cellStyle name="Moeda 2 3 2 2 3 5 3" xfId="28795"/>
    <cellStyle name="Moeda 2 3 2 2 3 5 4" xfId="12914"/>
    <cellStyle name="Moeda 2 3 2 2 3 6" xfId="4134"/>
    <cellStyle name="Moeda 2 3 2 2 3 6 2" xfId="27115"/>
    <cellStyle name="Moeda 2 3 2 2 3 6 3" xfId="18182"/>
    <cellStyle name="Moeda 2 3 2 2 3 7" xfId="24087"/>
    <cellStyle name="Moeda 2 3 2 2 3 8" xfId="11794"/>
    <cellStyle name="Moeda 2 3 2 2 4" xfId="1504"/>
    <cellStyle name="Moeda 2 3 2 2 4 2" xfId="3260"/>
    <cellStyle name="Moeda 2 3 2 2 4 2 2" xfId="9164"/>
    <cellStyle name="Moeda 2 3 2 2 4 2 2 2" xfId="32145"/>
    <cellStyle name="Moeda 2 3 2 2 4 2 2 3" xfId="20336"/>
    <cellStyle name="Moeda 2 3 2 2 4 2 3" xfId="26241"/>
    <cellStyle name="Moeda 2 3 2 2 4 2 4" xfId="16824"/>
    <cellStyle name="Moeda 2 3 2 2 4 3" xfId="7408"/>
    <cellStyle name="Moeda 2 3 2 2 4 3 2" xfId="10920"/>
    <cellStyle name="Moeda 2 3 2 2 4 3 2 2" xfId="33901"/>
    <cellStyle name="Moeda 2 3 2 2 4 3 2 3" xfId="22729"/>
    <cellStyle name="Moeda 2 3 2 2 4 3 3" xfId="30389"/>
    <cellStyle name="Moeda 2 3 2 2 4 3 4" xfId="15068"/>
    <cellStyle name="Moeda 2 3 2 2 4 4" xfId="4532"/>
    <cellStyle name="Moeda 2 3 2 2 4 4 2" xfId="27513"/>
    <cellStyle name="Moeda 2 3 2 2 4 4 3" xfId="18580"/>
    <cellStyle name="Moeda 2 3 2 2 4 5" xfId="24485"/>
    <cellStyle name="Moeda 2 3 2 2 4 6" xfId="13312"/>
    <cellStyle name="Moeda 2 3 2 2 5" xfId="868"/>
    <cellStyle name="Moeda 2 3 2 2 5 2" xfId="2624"/>
    <cellStyle name="Moeda 2 3 2 2 5 2 2" xfId="8528"/>
    <cellStyle name="Moeda 2 3 2 2 5 2 2 2" xfId="31509"/>
    <cellStyle name="Moeda 2 3 2 2 5 2 2 3" xfId="19700"/>
    <cellStyle name="Moeda 2 3 2 2 5 2 3" xfId="25605"/>
    <cellStyle name="Moeda 2 3 2 2 5 2 4" xfId="16188"/>
    <cellStyle name="Moeda 2 3 2 2 5 3" xfId="6772"/>
    <cellStyle name="Moeda 2 3 2 2 5 3 2" xfId="10284"/>
    <cellStyle name="Moeda 2 3 2 2 5 3 2 2" xfId="33265"/>
    <cellStyle name="Moeda 2 3 2 2 5 3 2 3" xfId="22093"/>
    <cellStyle name="Moeda 2 3 2 2 5 3 3" xfId="29753"/>
    <cellStyle name="Moeda 2 3 2 2 5 3 4" xfId="14432"/>
    <cellStyle name="Moeda 2 3 2 2 5 4" xfId="5576"/>
    <cellStyle name="Moeda 2 3 2 2 5 4 2" xfId="28557"/>
    <cellStyle name="Moeda 2 3 2 2 5 4 3" xfId="17944"/>
    <cellStyle name="Moeda 2 3 2 2 5 5" xfId="23849"/>
    <cellStyle name="Moeda 2 3 2 2 5 6" xfId="12676"/>
    <cellStyle name="Moeda 2 3 2 2 6" xfId="2217"/>
    <cellStyle name="Moeda 2 3 2 2 6 2" xfId="8121"/>
    <cellStyle name="Moeda 2 3 2 2 6 2 2" xfId="31102"/>
    <cellStyle name="Moeda 2 3 2 2 6 2 3" xfId="19293"/>
    <cellStyle name="Moeda 2 3 2 2 6 3" xfId="25198"/>
    <cellStyle name="Moeda 2 3 2 2 6 4" xfId="15781"/>
    <cellStyle name="Moeda 2 3 2 2 7" xfId="6365"/>
    <cellStyle name="Moeda 2 3 2 2 7 2" xfId="9877"/>
    <cellStyle name="Moeda 2 3 2 2 7 2 2" xfId="32858"/>
    <cellStyle name="Moeda 2 3 2 2 7 2 3" xfId="21686"/>
    <cellStyle name="Moeda 2 3 2 2 7 3" xfId="29346"/>
    <cellStyle name="Moeda 2 3 2 2 7 4" xfId="14025"/>
    <cellStyle name="Moeda 2 3 2 2 8" xfId="5245"/>
    <cellStyle name="Moeda 2 3 2 2 8 2" xfId="21049"/>
    <cellStyle name="Moeda 2 3 2 2 8 3" xfId="28226"/>
    <cellStyle name="Moeda 2 3 2 2 8 4" xfId="12269"/>
    <cellStyle name="Moeda 2 3 2 2 9" xfId="3896"/>
    <cellStyle name="Moeda 2 3 2 2 9 2" xfId="26877"/>
    <cellStyle name="Moeda 2 3 2 2 9 3" xfId="17537"/>
    <cellStyle name="Moeda 2 3 2 3" xfId="535"/>
    <cellStyle name="Moeda 2 3 2 3 2" xfId="1818"/>
    <cellStyle name="Moeda 2 3 2 3 2 2" xfId="3574"/>
    <cellStyle name="Moeda 2 3 2 3 2 2 2" xfId="9478"/>
    <cellStyle name="Moeda 2 3 2 3 2 2 2 2" xfId="32459"/>
    <cellStyle name="Moeda 2 3 2 3 2 2 2 3" xfId="20650"/>
    <cellStyle name="Moeda 2 3 2 3 2 2 3" xfId="26555"/>
    <cellStyle name="Moeda 2 3 2 3 2 2 4" xfId="17138"/>
    <cellStyle name="Moeda 2 3 2 3 2 3" xfId="7722"/>
    <cellStyle name="Moeda 2 3 2 3 2 3 2" xfId="11234"/>
    <cellStyle name="Moeda 2 3 2 3 2 3 2 2" xfId="34215"/>
    <cellStyle name="Moeda 2 3 2 3 2 3 2 3" xfId="23043"/>
    <cellStyle name="Moeda 2 3 2 3 2 3 3" xfId="30703"/>
    <cellStyle name="Moeda 2 3 2 3 2 3 4" xfId="15382"/>
    <cellStyle name="Moeda 2 3 2 3 2 4" xfId="4846"/>
    <cellStyle name="Moeda 2 3 2 3 2 4 2" xfId="27827"/>
    <cellStyle name="Moeda 2 3 2 3 2 4 3" xfId="18894"/>
    <cellStyle name="Moeda 2 3 2 3 2 5" xfId="24799"/>
    <cellStyle name="Moeda 2 3 2 3 2 6" xfId="13626"/>
    <cellStyle name="Moeda 2 3 2 3 3" xfId="1182"/>
    <cellStyle name="Moeda 2 3 2 3 3 2" xfId="2938"/>
    <cellStyle name="Moeda 2 3 2 3 3 2 2" xfId="8842"/>
    <cellStyle name="Moeda 2 3 2 3 3 2 2 2" xfId="31823"/>
    <cellStyle name="Moeda 2 3 2 3 3 2 2 3" xfId="20014"/>
    <cellStyle name="Moeda 2 3 2 3 3 2 3" xfId="25919"/>
    <cellStyle name="Moeda 2 3 2 3 3 2 4" xfId="16502"/>
    <cellStyle name="Moeda 2 3 2 3 3 3" xfId="7086"/>
    <cellStyle name="Moeda 2 3 2 3 3 3 2" xfId="10598"/>
    <cellStyle name="Moeda 2 3 2 3 3 3 2 2" xfId="33579"/>
    <cellStyle name="Moeda 2 3 2 3 3 3 2 3" xfId="22407"/>
    <cellStyle name="Moeda 2 3 2 3 3 3 3" xfId="30067"/>
    <cellStyle name="Moeda 2 3 2 3 3 3 4" xfId="14746"/>
    <cellStyle name="Moeda 2 3 2 3 3 4" xfId="5890"/>
    <cellStyle name="Moeda 2 3 2 3 3 4 2" xfId="28871"/>
    <cellStyle name="Moeda 2 3 2 3 3 4 3" xfId="18258"/>
    <cellStyle name="Moeda 2 3 2 3 3 5" xfId="24163"/>
    <cellStyle name="Moeda 2 3 2 3 3 6" xfId="12990"/>
    <cellStyle name="Moeda 2 3 2 3 4" xfId="2293"/>
    <cellStyle name="Moeda 2 3 2 3 4 2" xfId="8197"/>
    <cellStyle name="Moeda 2 3 2 3 4 2 2" xfId="31178"/>
    <cellStyle name="Moeda 2 3 2 3 4 2 3" xfId="19369"/>
    <cellStyle name="Moeda 2 3 2 3 4 3" xfId="25274"/>
    <cellStyle name="Moeda 2 3 2 3 4 4" xfId="15857"/>
    <cellStyle name="Moeda 2 3 2 3 5" xfId="6441"/>
    <cellStyle name="Moeda 2 3 2 3 5 2" xfId="9953"/>
    <cellStyle name="Moeda 2 3 2 3 5 2 2" xfId="32934"/>
    <cellStyle name="Moeda 2 3 2 3 5 2 3" xfId="21762"/>
    <cellStyle name="Moeda 2 3 2 3 5 3" xfId="29422"/>
    <cellStyle name="Moeda 2 3 2 3 5 4" xfId="14101"/>
    <cellStyle name="Moeda 2 3 2 3 6" xfId="5321"/>
    <cellStyle name="Moeda 2 3 2 3 6 2" xfId="21125"/>
    <cellStyle name="Moeda 2 3 2 3 6 3" xfId="28302"/>
    <cellStyle name="Moeda 2 3 2 3 6 4" xfId="12345"/>
    <cellStyle name="Moeda 2 3 2 3 7" xfId="4210"/>
    <cellStyle name="Moeda 2 3 2 3 7 2" xfId="27191"/>
    <cellStyle name="Moeda 2 3 2 3 7 3" xfId="17613"/>
    <cellStyle name="Moeda 2 3 2 3 8" xfId="23518"/>
    <cellStyle name="Moeda 2 3 2 3 9" xfId="11870"/>
    <cellStyle name="Moeda 2 3 2 4" xfId="953"/>
    <cellStyle name="Moeda 2 3 2 4 2" xfId="1589"/>
    <cellStyle name="Moeda 2 3 2 4 2 2" xfId="3345"/>
    <cellStyle name="Moeda 2 3 2 4 2 2 2" xfId="9249"/>
    <cellStyle name="Moeda 2 3 2 4 2 2 2 2" xfId="32230"/>
    <cellStyle name="Moeda 2 3 2 4 2 2 2 3" xfId="20421"/>
    <cellStyle name="Moeda 2 3 2 4 2 2 3" xfId="26326"/>
    <cellStyle name="Moeda 2 3 2 4 2 2 4" xfId="16909"/>
    <cellStyle name="Moeda 2 3 2 4 2 3" xfId="7493"/>
    <cellStyle name="Moeda 2 3 2 4 2 3 2" xfId="11005"/>
    <cellStyle name="Moeda 2 3 2 4 2 3 2 2" xfId="33986"/>
    <cellStyle name="Moeda 2 3 2 4 2 3 2 3" xfId="22814"/>
    <cellStyle name="Moeda 2 3 2 4 2 3 3" xfId="30474"/>
    <cellStyle name="Moeda 2 3 2 4 2 3 4" xfId="15153"/>
    <cellStyle name="Moeda 2 3 2 4 2 4" xfId="4617"/>
    <cellStyle name="Moeda 2 3 2 4 2 4 2" xfId="27598"/>
    <cellStyle name="Moeda 2 3 2 4 2 4 3" xfId="18665"/>
    <cellStyle name="Moeda 2 3 2 4 2 5" xfId="24570"/>
    <cellStyle name="Moeda 2 3 2 4 2 6" xfId="13397"/>
    <cellStyle name="Moeda 2 3 2 4 3" xfId="2709"/>
    <cellStyle name="Moeda 2 3 2 4 3 2" xfId="8613"/>
    <cellStyle name="Moeda 2 3 2 4 3 2 2" xfId="31594"/>
    <cellStyle name="Moeda 2 3 2 4 3 2 3" xfId="19785"/>
    <cellStyle name="Moeda 2 3 2 4 3 3" xfId="25690"/>
    <cellStyle name="Moeda 2 3 2 4 3 4" xfId="16273"/>
    <cellStyle name="Moeda 2 3 2 4 4" xfId="6857"/>
    <cellStyle name="Moeda 2 3 2 4 4 2" xfId="10369"/>
    <cellStyle name="Moeda 2 3 2 4 4 2 2" xfId="33350"/>
    <cellStyle name="Moeda 2 3 2 4 4 2 3" xfId="22178"/>
    <cellStyle name="Moeda 2 3 2 4 4 3" xfId="29838"/>
    <cellStyle name="Moeda 2 3 2 4 4 4" xfId="14517"/>
    <cellStyle name="Moeda 2 3 2 4 5" xfId="5661"/>
    <cellStyle name="Moeda 2 3 2 4 5 2" xfId="21295"/>
    <cellStyle name="Moeda 2 3 2 4 5 3" xfId="28642"/>
    <cellStyle name="Moeda 2 3 2 4 5 4" xfId="12761"/>
    <cellStyle name="Moeda 2 3 2 4 6" xfId="3981"/>
    <cellStyle name="Moeda 2 3 2 4 6 2" xfId="26962"/>
    <cellStyle name="Moeda 2 3 2 4 6 3" xfId="18029"/>
    <cellStyle name="Moeda 2 3 2 4 7" xfId="23934"/>
    <cellStyle name="Moeda 2 3 2 4 8" xfId="11641"/>
    <cellStyle name="Moeda 2 3 2 5" xfId="1343"/>
    <cellStyle name="Moeda 2 3 2 5 2" xfId="1979"/>
    <cellStyle name="Moeda 2 3 2 5 2 2" xfId="3735"/>
    <cellStyle name="Moeda 2 3 2 5 2 2 2" xfId="9639"/>
    <cellStyle name="Moeda 2 3 2 5 2 2 2 2" xfId="32620"/>
    <cellStyle name="Moeda 2 3 2 5 2 2 2 3" xfId="20811"/>
    <cellStyle name="Moeda 2 3 2 5 2 2 3" xfId="26716"/>
    <cellStyle name="Moeda 2 3 2 5 2 2 4" xfId="17299"/>
    <cellStyle name="Moeda 2 3 2 5 2 3" xfId="7883"/>
    <cellStyle name="Moeda 2 3 2 5 2 3 2" xfId="11395"/>
    <cellStyle name="Moeda 2 3 2 5 2 3 2 2" xfId="34376"/>
    <cellStyle name="Moeda 2 3 2 5 2 3 2 3" xfId="23204"/>
    <cellStyle name="Moeda 2 3 2 5 2 3 3" xfId="30864"/>
    <cellStyle name="Moeda 2 3 2 5 2 3 4" xfId="15543"/>
    <cellStyle name="Moeda 2 3 2 5 2 4" xfId="5007"/>
    <cellStyle name="Moeda 2 3 2 5 2 4 2" xfId="27988"/>
    <cellStyle name="Moeda 2 3 2 5 2 4 3" xfId="19055"/>
    <cellStyle name="Moeda 2 3 2 5 2 5" xfId="24960"/>
    <cellStyle name="Moeda 2 3 2 5 2 6" xfId="13787"/>
    <cellStyle name="Moeda 2 3 2 5 3" xfId="3099"/>
    <cellStyle name="Moeda 2 3 2 5 3 2" xfId="9003"/>
    <cellStyle name="Moeda 2 3 2 5 3 2 2" xfId="31984"/>
    <cellStyle name="Moeda 2 3 2 5 3 2 3" xfId="20175"/>
    <cellStyle name="Moeda 2 3 2 5 3 3" xfId="26080"/>
    <cellStyle name="Moeda 2 3 2 5 3 4" xfId="16663"/>
    <cellStyle name="Moeda 2 3 2 5 4" xfId="7247"/>
    <cellStyle name="Moeda 2 3 2 5 4 2" xfId="10759"/>
    <cellStyle name="Moeda 2 3 2 5 4 2 2" xfId="33740"/>
    <cellStyle name="Moeda 2 3 2 5 4 2 3" xfId="22568"/>
    <cellStyle name="Moeda 2 3 2 5 4 3" xfId="30228"/>
    <cellStyle name="Moeda 2 3 2 5 4 4" xfId="14907"/>
    <cellStyle name="Moeda 2 3 2 5 5" xfId="6051"/>
    <cellStyle name="Moeda 2 3 2 5 5 2" xfId="21448"/>
    <cellStyle name="Moeda 2 3 2 5 5 3" xfId="29032"/>
    <cellStyle name="Moeda 2 3 2 5 5 4" xfId="13151"/>
    <cellStyle name="Moeda 2 3 2 5 6" xfId="4371"/>
    <cellStyle name="Moeda 2 3 2 5 6 2" xfId="27352"/>
    <cellStyle name="Moeda 2 3 2 5 6 3" xfId="18419"/>
    <cellStyle name="Moeda 2 3 2 5 7" xfId="24324"/>
    <cellStyle name="Moeda 2 3 2 5 8" xfId="12031"/>
    <cellStyle name="Moeda 2 3 2 6" xfId="783"/>
    <cellStyle name="Moeda 2 3 2 6 2" xfId="2539"/>
    <cellStyle name="Moeda 2 3 2 6 2 2" xfId="8443"/>
    <cellStyle name="Moeda 2 3 2 6 2 2 2" xfId="31424"/>
    <cellStyle name="Moeda 2 3 2 6 2 2 3" xfId="19615"/>
    <cellStyle name="Moeda 2 3 2 6 2 3" xfId="25520"/>
    <cellStyle name="Moeda 2 3 2 6 2 4" xfId="16103"/>
    <cellStyle name="Moeda 2 3 2 6 3" xfId="6687"/>
    <cellStyle name="Moeda 2 3 2 6 3 2" xfId="10199"/>
    <cellStyle name="Moeda 2 3 2 6 3 2 2" xfId="33180"/>
    <cellStyle name="Moeda 2 3 2 6 3 2 3" xfId="22008"/>
    <cellStyle name="Moeda 2 3 2 6 3 3" xfId="29668"/>
    <cellStyle name="Moeda 2 3 2 6 3 4" xfId="14347"/>
    <cellStyle name="Moeda 2 3 2 6 4" xfId="4447"/>
    <cellStyle name="Moeda 2 3 2 6 4 2" xfId="27428"/>
    <cellStyle name="Moeda 2 3 2 6 4 3" xfId="17859"/>
    <cellStyle name="Moeda 2 3 2 6 5" xfId="23764"/>
    <cellStyle name="Moeda 2 3 2 6 6" xfId="12591"/>
    <cellStyle name="Moeda 2 3 2 7" xfId="1419"/>
    <cellStyle name="Moeda 2 3 2 7 2" xfId="3175"/>
    <cellStyle name="Moeda 2 3 2 7 2 2" xfId="9079"/>
    <cellStyle name="Moeda 2 3 2 7 2 2 2" xfId="32060"/>
    <cellStyle name="Moeda 2 3 2 7 2 2 3" xfId="20251"/>
    <cellStyle name="Moeda 2 3 2 7 2 3" xfId="26156"/>
    <cellStyle name="Moeda 2 3 2 7 2 4" xfId="16739"/>
    <cellStyle name="Moeda 2 3 2 7 3" xfId="7323"/>
    <cellStyle name="Moeda 2 3 2 7 3 2" xfId="10835"/>
    <cellStyle name="Moeda 2 3 2 7 3 2 2" xfId="33816"/>
    <cellStyle name="Moeda 2 3 2 7 3 2 3" xfId="22644"/>
    <cellStyle name="Moeda 2 3 2 7 3 3" xfId="30304"/>
    <cellStyle name="Moeda 2 3 2 7 3 4" xfId="14983"/>
    <cellStyle name="Moeda 2 3 2 7 4" xfId="6127"/>
    <cellStyle name="Moeda 2 3 2 7 4 2" xfId="29108"/>
    <cellStyle name="Moeda 2 3 2 7 4 3" xfId="18495"/>
    <cellStyle name="Moeda 2 3 2 7 5" xfId="24400"/>
    <cellStyle name="Moeda 2 3 2 7 6" xfId="13227"/>
    <cellStyle name="Moeda 2 3 2 8" xfId="706"/>
    <cellStyle name="Moeda 2 3 2 8 2" xfId="2463"/>
    <cellStyle name="Moeda 2 3 2 8 2 2" xfId="8367"/>
    <cellStyle name="Moeda 2 3 2 8 2 2 2" xfId="31348"/>
    <cellStyle name="Moeda 2 3 2 8 2 2 3" xfId="19539"/>
    <cellStyle name="Moeda 2 3 2 8 2 3" xfId="25444"/>
    <cellStyle name="Moeda 2 3 2 8 2 4" xfId="16027"/>
    <cellStyle name="Moeda 2 3 2 8 3" xfId="6611"/>
    <cellStyle name="Moeda 2 3 2 8 3 2" xfId="10123"/>
    <cellStyle name="Moeda 2 3 2 8 3 2 2" xfId="33104"/>
    <cellStyle name="Moeda 2 3 2 8 3 2 3" xfId="21932"/>
    <cellStyle name="Moeda 2 3 2 8 3 3" xfId="29592"/>
    <cellStyle name="Moeda 2 3 2 8 3 4" xfId="14271"/>
    <cellStyle name="Moeda 2 3 2 8 4" xfId="5491"/>
    <cellStyle name="Moeda 2 3 2 8 4 2" xfId="28472"/>
    <cellStyle name="Moeda 2 3 2 8 4 3" xfId="17783"/>
    <cellStyle name="Moeda 2 3 2 8 5" xfId="23688"/>
    <cellStyle name="Moeda 2 3 2 8 6" xfId="12515"/>
    <cellStyle name="Moeda 2 3 2 9" xfId="2064"/>
    <cellStyle name="Moeda 2 3 2 9 2" xfId="7968"/>
    <cellStyle name="Moeda 2 3 2 9 2 2" xfId="30949"/>
    <cellStyle name="Moeda 2 3 2 9 2 3" xfId="19140"/>
    <cellStyle name="Moeda 2 3 2 9 3" xfId="25045"/>
    <cellStyle name="Moeda 2 3 2 9 4" xfId="15628"/>
    <cellStyle name="Moeda 2 3 3" xfId="433"/>
    <cellStyle name="Moeda 2 3 3 10" xfId="23416"/>
    <cellStyle name="Moeda 2 3 3 11" xfId="11530"/>
    <cellStyle name="Moeda 2 3 3 2" xfId="594"/>
    <cellStyle name="Moeda 2 3 3 2 2" xfId="1877"/>
    <cellStyle name="Moeda 2 3 3 2 2 2" xfId="3633"/>
    <cellStyle name="Moeda 2 3 3 2 2 2 2" xfId="9537"/>
    <cellStyle name="Moeda 2 3 3 2 2 2 2 2" xfId="32518"/>
    <cellStyle name="Moeda 2 3 3 2 2 2 2 3" xfId="20709"/>
    <cellStyle name="Moeda 2 3 3 2 2 2 3" xfId="26614"/>
    <cellStyle name="Moeda 2 3 3 2 2 2 4" xfId="17197"/>
    <cellStyle name="Moeda 2 3 3 2 2 3" xfId="7781"/>
    <cellStyle name="Moeda 2 3 3 2 2 3 2" xfId="11293"/>
    <cellStyle name="Moeda 2 3 3 2 2 3 2 2" xfId="34274"/>
    <cellStyle name="Moeda 2 3 3 2 2 3 2 3" xfId="23102"/>
    <cellStyle name="Moeda 2 3 3 2 2 3 3" xfId="30762"/>
    <cellStyle name="Moeda 2 3 3 2 2 3 4" xfId="15441"/>
    <cellStyle name="Moeda 2 3 3 2 2 4" xfId="4905"/>
    <cellStyle name="Moeda 2 3 3 2 2 4 2" xfId="27886"/>
    <cellStyle name="Moeda 2 3 3 2 2 4 3" xfId="18953"/>
    <cellStyle name="Moeda 2 3 3 2 2 5" xfId="24858"/>
    <cellStyle name="Moeda 2 3 3 2 2 6" xfId="13685"/>
    <cellStyle name="Moeda 2 3 3 2 3" xfId="1241"/>
    <cellStyle name="Moeda 2 3 3 2 3 2" xfId="2997"/>
    <cellStyle name="Moeda 2 3 3 2 3 2 2" xfId="8901"/>
    <cellStyle name="Moeda 2 3 3 2 3 2 2 2" xfId="31882"/>
    <cellStyle name="Moeda 2 3 3 2 3 2 2 3" xfId="20073"/>
    <cellStyle name="Moeda 2 3 3 2 3 2 3" xfId="25978"/>
    <cellStyle name="Moeda 2 3 3 2 3 2 4" xfId="16561"/>
    <cellStyle name="Moeda 2 3 3 2 3 3" xfId="7145"/>
    <cellStyle name="Moeda 2 3 3 2 3 3 2" xfId="10657"/>
    <cellStyle name="Moeda 2 3 3 2 3 3 2 2" xfId="33638"/>
    <cellStyle name="Moeda 2 3 3 2 3 3 2 3" xfId="22466"/>
    <cellStyle name="Moeda 2 3 3 2 3 3 3" xfId="30126"/>
    <cellStyle name="Moeda 2 3 3 2 3 3 4" xfId="14805"/>
    <cellStyle name="Moeda 2 3 3 2 3 4" xfId="5949"/>
    <cellStyle name="Moeda 2 3 3 2 3 4 2" xfId="28930"/>
    <cellStyle name="Moeda 2 3 3 2 3 4 3" xfId="18317"/>
    <cellStyle name="Moeda 2 3 3 2 3 5" xfId="24222"/>
    <cellStyle name="Moeda 2 3 3 2 3 6" xfId="13049"/>
    <cellStyle name="Moeda 2 3 3 2 4" xfId="2352"/>
    <cellStyle name="Moeda 2 3 3 2 4 2" xfId="8256"/>
    <cellStyle name="Moeda 2 3 3 2 4 2 2" xfId="31237"/>
    <cellStyle name="Moeda 2 3 3 2 4 2 3" xfId="19428"/>
    <cellStyle name="Moeda 2 3 3 2 4 3" xfId="25333"/>
    <cellStyle name="Moeda 2 3 3 2 4 4" xfId="15916"/>
    <cellStyle name="Moeda 2 3 3 2 5" xfId="6500"/>
    <cellStyle name="Moeda 2 3 3 2 5 2" xfId="10012"/>
    <cellStyle name="Moeda 2 3 3 2 5 2 2" xfId="32993"/>
    <cellStyle name="Moeda 2 3 3 2 5 2 3" xfId="21821"/>
    <cellStyle name="Moeda 2 3 3 2 5 3" xfId="29481"/>
    <cellStyle name="Moeda 2 3 3 2 5 4" xfId="14160"/>
    <cellStyle name="Moeda 2 3 3 2 6" xfId="5380"/>
    <cellStyle name="Moeda 2 3 3 2 6 2" xfId="21184"/>
    <cellStyle name="Moeda 2 3 3 2 6 3" xfId="28361"/>
    <cellStyle name="Moeda 2 3 3 2 6 4" xfId="12404"/>
    <cellStyle name="Moeda 2 3 3 2 7" xfId="4269"/>
    <cellStyle name="Moeda 2 3 3 2 7 2" xfId="27250"/>
    <cellStyle name="Moeda 2 3 3 2 7 3" xfId="17672"/>
    <cellStyle name="Moeda 2 3 3 2 8" xfId="23577"/>
    <cellStyle name="Moeda 2 3 3 2 9" xfId="11929"/>
    <cellStyle name="Moeda 2 3 3 3" xfId="1080"/>
    <cellStyle name="Moeda 2 3 3 3 2" xfId="1716"/>
    <cellStyle name="Moeda 2 3 3 3 2 2" xfId="3472"/>
    <cellStyle name="Moeda 2 3 3 3 2 2 2" xfId="9376"/>
    <cellStyle name="Moeda 2 3 3 3 2 2 2 2" xfId="32357"/>
    <cellStyle name="Moeda 2 3 3 3 2 2 2 3" xfId="20548"/>
    <cellStyle name="Moeda 2 3 3 3 2 2 3" xfId="26453"/>
    <cellStyle name="Moeda 2 3 3 3 2 2 4" xfId="17036"/>
    <cellStyle name="Moeda 2 3 3 3 2 3" xfId="7620"/>
    <cellStyle name="Moeda 2 3 3 3 2 3 2" xfId="11132"/>
    <cellStyle name="Moeda 2 3 3 3 2 3 2 2" xfId="34113"/>
    <cellStyle name="Moeda 2 3 3 3 2 3 2 3" xfId="22941"/>
    <cellStyle name="Moeda 2 3 3 3 2 3 3" xfId="30601"/>
    <cellStyle name="Moeda 2 3 3 3 2 3 4" xfId="15280"/>
    <cellStyle name="Moeda 2 3 3 3 2 4" xfId="4744"/>
    <cellStyle name="Moeda 2 3 3 3 2 4 2" xfId="27725"/>
    <cellStyle name="Moeda 2 3 3 3 2 4 3" xfId="18792"/>
    <cellStyle name="Moeda 2 3 3 3 2 5" xfId="24697"/>
    <cellStyle name="Moeda 2 3 3 3 2 6" xfId="13524"/>
    <cellStyle name="Moeda 2 3 3 3 3" xfId="2836"/>
    <cellStyle name="Moeda 2 3 3 3 3 2" xfId="8740"/>
    <cellStyle name="Moeda 2 3 3 3 3 2 2" xfId="31721"/>
    <cellStyle name="Moeda 2 3 3 3 3 2 3" xfId="19912"/>
    <cellStyle name="Moeda 2 3 3 3 3 3" xfId="25817"/>
    <cellStyle name="Moeda 2 3 3 3 3 4" xfId="16400"/>
    <cellStyle name="Moeda 2 3 3 3 4" xfId="6984"/>
    <cellStyle name="Moeda 2 3 3 3 4 2" xfId="10496"/>
    <cellStyle name="Moeda 2 3 3 3 4 2 2" xfId="33477"/>
    <cellStyle name="Moeda 2 3 3 3 4 2 3" xfId="22305"/>
    <cellStyle name="Moeda 2 3 3 3 4 3" xfId="29965"/>
    <cellStyle name="Moeda 2 3 3 3 4 4" xfId="14644"/>
    <cellStyle name="Moeda 2 3 3 3 5" xfId="5788"/>
    <cellStyle name="Moeda 2 3 3 3 5 2" xfId="21346"/>
    <cellStyle name="Moeda 2 3 3 3 5 3" xfId="28769"/>
    <cellStyle name="Moeda 2 3 3 3 5 4" xfId="12888"/>
    <cellStyle name="Moeda 2 3 3 3 6" xfId="4108"/>
    <cellStyle name="Moeda 2 3 3 3 6 2" xfId="27089"/>
    <cellStyle name="Moeda 2 3 3 3 6 3" xfId="18156"/>
    <cellStyle name="Moeda 2 3 3 3 7" xfId="24061"/>
    <cellStyle name="Moeda 2 3 3 3 8" xfId="11768"/>
    <cellStyle name="Moeda 2 3 3 4" xfId="1478"/>
    <cellStyle name="Moeda 2 3 3 4 2" xfId="3234"/>
    <cellStyle name="Moeda 2 3 3 4 2 2" xfId="9138"/>
    <cellStyle name="Moeda 2 3 3 4 2 2 2" xfId="32119"/>
    <cellStyle name="Moeda 2 3 3 4 2 2 3" xfId="20310"/>
    <cellStyle name="Moeda 2 3 3 4 2 3" xfId="26215"/>
    <cellStyle name="Moeda 2 3 3 4 2 4" xfId="16798"/>
    <cellStyle name="Moeda 2 3 3 4 3" xfId="7382"/>
    <cellStyle name="Moeda 2 3 3 4 3 2" xfId="10894"/>
    <cellStyle name="Moeda 2 3 3 4 3 2 2" xfId="33875"/>
    <cellStyle name="Moeda 2 3 3 4 3 2 3" xfId="22703"/>
    <cellStyle name="Moeda 2 3 3 4 3 3" xfId="30363"/>
    <cellStyle name="Moeda 2 3 3 4 3 4" xfId="15042"/>
    <cellStyle name="Moeda 2 3 3 4 4" xfId="4506"/>
    <cellStyle name="Moeda 2 3 3 4 4 2" xfId="27487"/>
    <cellStyle name="Moeda 2 3 3 4 4 3" xfId="18554"/>
    <cellStyle name="Moeda 2 3 3 4 5" xfId="24459"/>
    <cellStyle name="Moeda 2 3 3 4 6" xfId="13286"/>
    <cellStyle name="Moeda 2 3 3 5" xfId="842"/>
    <cellStyle name="Moeda 2 3 3 5 2" xfId="2598"/>
    <cellStyle name="Moeda 2 3 3 5 2 2" xfId="8502"/>
    <cellStyle name="Moeda 2 3 3 5 2 2 2" xfId="31483"/>
    <cellStyle name="Moeda 2 3 3 5 2 2 3" xfId="19674"/>
    <cellStyle name="Moeda 2 3 3 5 2 3" xfId="25579"/>
    <cellStyle name="Moeda 2 3 3 5 2 4" xfId="16162"/>
    <cellStyle name="Moeda 2 3 3 5 3" xfId="6746"/>
    <cellStyle name="Moeda 2 3 3 5 3 2" xfId="10258"/>
    <cellStyle name="Moeda 2 3 3 5 3 2 2" xfId="33239"/>
    <cellStyle name="Moeda 2 3 3 5 3 2 3" xfId="22067"/>
    <cellStyle name="Moeda 2 3 3 5 3 3" xfId="29727"/>
    <cellStyle name="Moeda 2 3 3 5 3 4" xfId="14406"/>
    <cellStyle name="Moeda 2 3 3 5 4" xfId="5550"/>
    <cellStyle name="Moeda 2 3 3 5 4 2" xfId="28531"/>
    <cellStyle name="Moeda 2 3 3 5 4 3" xfId="17918"/>
    <cellStyle name="Moeda 2 3 3 5 5" xfId="23823"/>
    <cellStyle name="Moeda 2 3 3 5 6" xfId="12650"/>
    <cellStyle name="Moeda 2 3 3 6" xfId="2191"/>
    <cellStyle name="Moeda 2 3 3 6 2" xfId="8095"/>
    <cellStyle name="Moeda 2 3 3 6 2 2" xfId="31076"/>
    <cellStyle name="Moeda 2 3 3 6 2 3" xfId="19267"/>
    <cellStyle name="Moeda 2 3 3 6 3" xfId="25172"/>
    <cellStyle name="Moeda 2 3 3 6 4" xfId="15755"/>
    <cellStyle name="Moeda 2 3 3 7" xfId="6339"/>
    <cellStyle name="Moeda 2 3 3 7 2" xfId="9851"/>
    <cellStyle name="Moeda 2 3 3 7 2 2" xfId="32832"/>
    <cellStyle name="Moeda 2 3 3 7 2 3" xfId="21660"/>
    <cellStyle name="Moeda 2 3 3 7 3" xfId="29320"/>
    <cellStyle name="Moeda 2 3 3 7 4" xfId="13999"/>
    <cellStyle name="Moeda 2 3 3 8" xfId="5219"/>
    <cellStyle name="Moeda 2 3 3 8 2" xfId="21023"/>
    <cellStyle name="Moeda 2 3 3 8 3" xfId="28200"/>
    <cellStyle name="Moeda 2 3 3 8 4" xfId="12243"/>
    <cellStyle name="Moeda 2 3 3 9" xfId="3870"/>
    <cellStyle name="Moeda 2 3 3 9 2" xfId="26851"/>
    <cellStyle name="Moeda 2 3 3 9 3" xfId="17511"/>
    <cellStyle name="Moeda 2 3 4" xfId="509"/>
    <cellStyle name="Moeda 2 3 4 2" xfId="1792"/>
    <cellStyle name="Moeda 2 3 4 2 2" xfId="3548"/>
    <cellStyle name="Moeda 2 3 4 2 2 2" xfId="9452"/>
    <cellStyle name="Moeda 2 3 4 2 2 2 2" xfId="32433"/>
    <cellStyle name="Moeda 2 3 4 2 2 2 3" xfId="20624"/>
    <cellStyle name="Moeda 2 3 4 2 2 3" xfId="26529"/>
    <cellStyle name="Moeda 2 3 4 2 2 4" xfId="17112"/>
    <cellStyle name="Moeda 2 3 4 2 3" xfId="7696"/>
    <cellStyle name="Moeda 2 3 4 2 3 2" xfId="11208"/>
    <cellStyle name="Moeda 2 3 4 2 3 2 2" xfId="34189"/>
    <cellStyle name="Moeda 2 3 4 2 3 2 3" xfId="23017"/>
    <cellStyle name="Moeda 2 3 4 2 3 3" xfId="30677"/>
    <cellStyle name="Moeda 2 3 4 2 3 4" xfId="15356"/>
    <cellStyle name="Moeda 2 3 4 2 4" xfId="4820"/>
    <cellStyle name="Moeda 2 3 4 2 4 2" xfId="27801"/>
    <cellStyle name="Moeda 2 3 4 2 4 3" xfId="18868"/>
    <cellStyle name="Moeda 2 3 4 2 5" xfId="24773"/>
    <cellStyle name="Moeda 2 3 4 2 6" xfId="13600"/>
    <cellStyle name="Moeda 2 3 4 3" xfId="1156"/>
    <cellStyle name="Moeda 2 3 4 3 2" xfId="2912"/>
    <cellStyle name="Moeda 2 3 4 3 2 2" xfId="8816"/>
    <cellStyle name="Moeda 2 3 4 3 2 2 2" xfId="31797"/>
    <cellStyle name="Moeda 2 3 4 3 2 2 3" xfId="19988"/>
    <cellStyle name="Moeda 2 3 4 3 2 3" xfId="25893"/>
    <cellStyle name="Moeda 2 3 4 3 2 4" xfId="16476"/>
    <cellStyle name="Moeda 2 3 4 3 3" xfId="7060"/>
    <cellStyle name="Moeda 2 3 4 3 3 2" xfId="10572"/>
    <cellStyle name="Moeda 2 3 4 3 3 2 2" xfId="33553"/>
    <cellStyle name="Moeda 2 3 4 3 3 2 3" xfId="22381"/>
    <cellStyle name="Moeda 2 3 4 3 3 3" xfId="30041"/>
    <cellStyle name="Moeda 2 3 4 3 3 4" xfId="14720"/>
    <cellStyle name="Moeda 2 3 4 3 4" xfId="5864"/>
    <cellStyle name="Moeda 2 3 4 3 4 2" xfId="28845"/>
    <cellStyle name="Moeda 2 3 4 3 4 3" xfId="18232"/>
    <cellStyle name="Moeda 2 3 4 3 5" xfId="24137"/>
    <cellStyle name="Moeda 2 3 4 3 6" xfId="12964"/>
    <cellStyle name="Moeda 2 3 4 4" xfId="2267"/>
    <cellStyle name="Moeda 2 3 4 4 2" xfId="8171"/>
    <cellStyle name="Moeda 2 3 4 4 2 2" xfId="31152"/>
    <cellStyle name="Moeda 2 3 4 4 2 3" xfId="19343"/>
    <cellStyle name="Moeda 2 3 4 4 3" xfId="25248"/>
    <cellStyle name="Moeda 2 3 4 4 4" xfId="15831"/>
    <cellStyle name="Moeda 2 3 4 5" xfId="6415"/>
    <cellStyle name="Moeda 2 3 4 5 2" xfId="9927"/>
    <cellStyle name="Moeda 2 3 4 5 2 2" xfId="32908"/>
    <cellStyle name="Moeda 2 3 4 5 2 3" xfId="21736"/>
    <cellStyle name="Moeda 2 3 4 5 3" xfId="29396"/>
    <cellStyle name="Moeda 2 3 4 5 4" xfId="14075"/>
    <cellStyle name="Moeda 2 3 4 6" xfId="5295"/>
    <cellStyle name="Moeda 2 3 4 6 2" xfId="21099"/>
    <cellStyle name="Moeda 2 3 4 6 3" xfId="28276"/>
    <cellStyle name="Moeda 2 3 4 6 4" xfId="12319"/>
    <cellStyle name="Moeda 2 3 4 7" xfId="4184"/>
    <cellStyle name="Moeda 2 3 4 7 2" xfId="27165"/>
    <cellStyle name="Moeda 2 3 4 7 3" xfId="17587"/>
    <cellStyle name="Moeda 2 3 4 8" xfId="23492"/>
    <cellStyle name="Moeda 2 3 4 9" xfId="11844"/>
    <cellStyle name="Moeda 2 3 5" xfId="927"/>
    <cellStyle name="Moeda 2 3 5 2" xfId="1563"/>
    <cellStyle name="Moeda 2 3 5 2 2" xfId="3319"/>
    <cellStyle name="Moeda 2 3 5 2 2 2" xfId="9223"/>
    <cellStyle name="Moeda 2 3 5 2 2 2 2" xfId="32204"/>
    <cellStyle name="Moeda 2 3 5 2 2 2 3" xfId="20395"/>
    <cellStyle name="Moeda 2 3 5 2 2 3" xfId="26300"/>
    <cellStyle name="Moeda 2 3 5 2 2 4" xfId="16883"/>
    <cellStyle name="Moeda 2 3 5 2 3" xfId="7467"/>
    <cellStyle name="Moeda 2 3 5 2 3 2" xfId="10979"/>
    <cellStyle name="Moeda 2 3 5 2 3 2 2" xfId="33960"/>
    <cellStyle name="Moeda 2 3 5 2 3 2 3" xfId="22788"/>
    <cellStyle name="Moeda 2 3 5 2 3 3" xfId="30448"/>
    <cellStyle name="Moeda 2 3 5 2 3 4" xfId="15127"/>
    <cellStyle name="Moeda 2 3 5 2 4" xfId="4591"/>
    <cellStyle name="Moeda 2 3 5 2 4 2" xfId="27572"/>
    <cellStyle name="Moeda 2 3 5 2 4 3" xfId="18639"/>
    <cellStyle name="Moeda 2 3 5 2 5" xfId="24544"/>
    <cellStyle name="Moeda 2 3 5 2 6" xfId="13371"/>
    <cellStyle name="Moeda 2 3 5 3" xfId="2683"/>
    <cellStyle name="Moeda 2 3 5 3 2" xfId="8587"/>
    <cellStyle name="Moeda 2 3 5 3 2 2" xfId="31568"/>
    <cellStyle name="Moeda 2 3 5 3 2 3" xfId="19759"/>
    <cellStyle name="Moeda 2 3 5 3 3" xfId="25664"/>
    <cellStyle name="Moeda 2 3 5 3 4" xfId="16247"/>
    <cellStyle name="Moeda 2 3 5 4" xfId="6831"/>
    <cellStyle name="Moeda 2 3 5 4 2" xfId="10343"/>
    <cellStyle name="Moeda 2 3 5 4 2 2" xfId="33324"/>
    <cellStyle name="Moeda 2 3 5 4 2 3" xfId="22152"/>
    <cellStyle name="Moeda 2 3 5 4 3" xfId="29812"/>
    <cellStyle name="Moeda 2 3 5 4 4" xfId="14491"/>
    <cellStyle name="Moeda 2 3 5 5" xfId="5635"/>
    <cellStyle name="Moeda 2 3 5 5 2" xfId="21269"/>
    <cellStyle name="Moeda 2 3 5 5 3" xfId="28616"/>
    <cellStyle name="Moeda 2 3 5 5 4" xfId="12735"/>
    <cellStyle name="Moeda 2 3 5 6" xfId="3955"/>
    <cellStyle name="Moeda 2 3 5 6 2" xfId="26936"/>
    <cellStyle name="Moeda 2 3 5 6 3" xfId="18003"/>
    <cellStyle name="Moeda 2 3 5 7" xfId="23908"/>
    <cellStyle name="Moeda 2 3 5 8" xfId="11615"/>
    <cellStyle name="Moeda 2 3 6" xfId="1317"/>
    <cellStyle name="Moeda 2 3 6 2" xfId="1953"/>
    <cellStyle name="Moeda 2 3 6 2 2" xfId="3709"/>
    <cellStyle name="Moeda 2 3 6 2 2 2" xfId="9613"/>
    <cellStyle name="Moeda 2 3 6 2 2 2 2" xfId="32594"/>
    <cellStyle name="Moeda 2 3 6 2 2 2 3" xfId="20785"/>
    <cellStyle name="Moeda 2 3 6 2 2 3" xfId="26690"/>
    <cellStyle name="Moeda 2 3 6 2 2 4" xfId="17273"/>
    <cellStyle name="Moeda 2 3 6 2 3" xfId="7857"/>
    <cellStyle name="Moeda 2 3 6 2 3 2" xfId="11369"/>
    <cellStyle name="Moeda 2 3 6 2 3 2 2" xfId="34350"/>
    <cellStyle name="Moeda 2 3 6 2 3 2 3" xfId="23178"/>
    <cellStyle name="Moeda 2 3 6 2 3 3" xfId="30838"/>
    <cellStyle name="Moeda 2 3 6 2 3 4" xfId="15517"/>
    <cellStyle name="Moeda 2 3 6 2 4" xfId="4981"/>
    <cellStyle name="Moeda 2 3 6 2 4 2" xfId="27962"/>
    <cellStyle name="Moeda 2 3 6 2 4 3" xfId="19029"/>
    <cellStyle name="Moeda 2 3 6 2 5" xfId="24934"/>
    <cellStyle name="Moeda 2 3 6 2 6" xfId="13761"/>
    <cellStyle name="Moeda 2 3 6 3" xfId="3073"/>
    <cellStyle name="Moeda 2 3 6 3 2" xfId="8977"/>
    <cellStyle name="Moeda 2 3 6 3 2 2" xfId="31958"/>
    <cellStyle name="Moeda 2 3 6 3 2 3" xfId="20149"/>
    <cellStyle name="Moeda 2 3 6 3 3" xfId="26054"/>
    <cellStyle name="Moeda 2 3 6 3 4" xfId="16637"/>
    <cellStyle name="Moeda 2 3 6 4" xfId="7221"/>
    <cellStyle name="Moeda 2 3 6 4 2" xfId="10733"/>
    <cellStyle name="Moeda 2 3 6 4 2 2" xfId="33714"/>
    <cellStyle name="Moeda 2 3 6 4 2 3" xfId="22542"/>
    <cellStyle name="Moeda 2 3 6 4 3" xfId="30202"/>
    <cellStyle name="Moeda 2 3 6 4 4" xfId="14881"/>
    <cellStyle name="Moeda 2 3 6 5" xfId="6025"/>
    <cellStyle name="Moeda 2 3 6 5 2" xfId="21422"/>
    <cellStyle name="Moeda 2 3 6 5 3" xfId="29006"/>
    <cellStyle name="Moeda 2 3 6 5 4" xfId="13125"/>
    <cellStyle name="Moeda 2 3 6 6" xfId="4345"/>
    <cellStyle name="Moeda 2 3 6 6 2" xfId="27326"/>
    <cellStyle name="Moeda 2 3 6 6 3" xfId="18393"/>
    <cellStyle name="Moeda 2 3 6 7" xfId="24298"/>
    <cellStyle name="Moeda 2 3 6 8" xfId="12005"/>
    <cellStyle name="Moeda 2 3 7" xfId="757"/>
    <cellStyle name="Moeda 2 3 7 2" xfId="2513"/>
    <cellStyle name="Moeda 2 3 7 2 2" xfId="8417"/>
    <cellStyle name="Moeda 2 3 7 2 2 2" xfId="31398"/>
    <cellStyle name="Moeda 2 3 7 2 2 3" xfId="19589"/>
    <cellStyle name="Moeda 2 3 7 2 3" xfId="25494"/>
    <cellStyle name="Moeda 2 3 7 2 4" xfId="16077"/>
    <cellStyle name="Moeda 2 3 7 3" xfId="6661"/>
    <cellStyle name="Moeda 2 3 7 3 2" xfId="10173"/>
    <cellStyle name="Moeda 2 3 7 3 2 2" xfId="33154"/>
    <cellStyle name="Moeda 2 3 7 3 2 3" xfId="21982"/>
    <cellStyle name="Moeda 2 3 7 3 3" xfId="29642"/>
    <cellStyle name="Moeda 2 3 7 3 4" xfId="14321"/>
    <cellStyle name="Moeda 2 3 7 4" xfId="4421"/>
    <cellStyle name="Moeda 2 3 7 4 2" xfId="27402"/>
    <cellStyle name="Moeda 2 3 7 4 3" xfId="17833"/>
    <cellStyle name="Moeda 2 3 7 5" xfId="23738"/>
    <cellStyle name="Moeda 2 3 7 6" xfId="12565"/>
    <cellStyle name="Moeda 2 3 8" xfId="1393"/>
    <cellStyle name="Moeda 2 3 8 2" xfId="3149"/>
    <cellStyle name="Moeda 2 3 8 2 2" xfId="9053"/>
    <cellStyle name="Moeda 2 3 8 2 2 2" xfId="32034"/>
    <cellStyle name="Moeda 2 3 8 2 2 3" xfId="20225"/>
    <cellStyle name="Moeda 2 3 8 2 3" xfId="26130"/>
    <cellStyle name="Moeda 2 3 8 2 4" xfId="16713"/>
    <cellStyle name="Moeda 2 3 8 3" xfId="7297"/>
    <cellStyle name="Moeda 2 3 8 3 2" xfId="10809"/>
    <cellStyle name="Moeda 2 3 8 3 2 2" xfId="33790"/>
    <cellStyle name="Moeda 2 3 8 3 2 3" xfId="22618"/>
    <cellStyle name="Moeda 2 3 8 3 3" xfId="30278"/>
    <cellStyle name="Moeda 2 3 8 3 4" xfId="14957"/>
    <cellStyle name="Moeda 2 3 8 4" xfId="6101"/>
    <cellStyle name="Moeda 2 3 8 4 2" xfId="29082"/>
    <cellStyle name="Moeda 2 3 8 4 3" xfId="18469"/>
    <cellStyle name="Moeda 2 3 8 5" xfId="24374"/>
    <cellStyle name="Moeda 2 3 8 6" xfId="13201"/>
    <cellStyle name="Moeda 2 3 9" xfId="680"/>
    <cellStyle name="Moeda 2 3 9 2" xfId="2437"/>
    <cellStyle name="Moeda 2 3 9 2 2" xfId="8341"/>
    <cellStyle name="Moeda 2 3 9 2 2 2" xfId="31322"/>
    <cellStyle name="Moeda 2 3 9 2 2 3" xfId="19513"/>
    <cellStyle name="Moeda 2 3 9 2 3" xfId="25418"/>
    <cellStyle name="Moeda 2 3 9 2 4" xfId="16001"/>
    <cellStyle name="Moeda 2 3 9 3" xfId="6585"/>
    <cellStyle name="Moeda 2 3 9 3 2" xfId="10097"/>
    <cellStyle name="Moeda 2 3 9 3 2 2" xfId="33078"/>
    <cellStyle name="Moeda 2 3 9 3 2 3" xfId="21906"/>
    <cellStyle name="Moeda 2 3 9 3 3" xfId="29566"/>
    <cellStyle name="Moeda 2 3 9 3 4" xfId="14245"/>
    <cellStyle name="Moeda 2 3 9 4" xfId="5465"/>
    <cellStyle name="Moeda 2 3 9 4 2" xfId="28446"/>
    <cellStyle name="Moeda 2 3 9 4 3" xfId="17757"/>
    <cellStyle name="Moeda 2 3 9 5" xfId="23662"/>
    <cellStyle name="Moeda 2 3 9 6" xfId="12489"/>
    <cellStyle name="Moeda 2 4" xfId="158"/>
    <cellStyle name="Moeda 2 4 10" xfId="6162"/>
    <cellStyle name="Moeda 2 4 10 2" xfId="9674"/>
    <cellStyle name="Moeda 2 4 10 2 2" xfId="32655"/>
    <cellStyle name="Moeda 2 4 10 2 3" xfId="21483"/>
    <cellStyle name="Moeda 2 4 10 3" xfId="29143"/>
    <cellStyle name="Moeda 2 4 10 4" xfId="13822"/>
    <cellStyle name="Moeda 2 4 11" xfId="5042"/>
    <cellStyle name="Moeda 2 4 11 2" xfId="20846"/>
    <cellStyle name="Moeda 2 4 11 3" xfId="28023"/>
    <cellStyle name="Moeda 2 4 11 4" xfId="12066"/>
    <cellStyle name="Moeda 2 4 12" xfId="3761"/>
    <cellStyle name="Moeda 2 4 12 2" xfId="26742"/>
    <cellStyle name="Moeda 2 4 12 3" xfId="17334"/>
    <cellStyle name="Moeda 2 4 13" xfId="23239"/>
    <cellStyle name="Moeda 2 4 14" xfId="11421"/>
    <cellStyle name="Moeda 2 4 2" xfId="409"/>
    <cellStyle name="Moeda 2 4 2 10" xfId="23392"/>
    <cellStyle name="Moeda 2 4 2 11" xfId="11506"/>
    <cellStyle name="Moeda 2 4 2 2" xfId="570"/>
    <cellStyle name="Moeda 2 4 2 2 2" xfId="1853"/>
    <cellStyle name="Moeda 2 4 2 2 2 2" xfId="3609"/>
    <cellStyle name="Moeda 2 4 2 2 2 2 2" xfId="9513"/>
    <cellStyle name="Moeda 2 4 2 2 2 2 2 2" xfId="32494"/>
    <cellStyle name="Moeda 2 4 2 2 2 2 2 3" xfId="20685"/>
    <cellStyle name="Moeda 2 4 2 2 2 2 3" xfId="26590"/>
    <cellStyle name="Moeda 2 4 2 2 2 2 4" xfId="17173"/>
    <cellStyle name="Moeda 2 4 2 2 2 3" xfId="7757"/>
    <cellStyle name="Moeda 2 4 2 2 2 3 2" xfId="11269"/>
    <cellStyle name="Moeda 2 4 2 2 2 3 2 2" xfId="34250"/>
    <cellStyle name="Moeda 2 4 2 2 2 3 2 3" xfId="23078"/>
    <cellStyle name="Moeda 2 4 2 2 2 3 3" xfId="30738"/>
    <cellStyle name="Moeda 2 4 2 2 2 3 4" xfId="15417"/>
    <cellStyle name="Moeda 2 4 2 2 2 4" xfId="4881"/>
    <cellStyle name="Moeda 2 4 2 2 2 4 2" xfId="27862"/>
    <cellStyle name="Moeda 2 4 2 2 2 4 3" xfId="18929"/>
    <cellStyle name="Moeda 2 4 2 2 2 5" xfId="24834"/>
    <cellStyle name="Moeda 2 4 2 2 2 6" xfId="13661"/>
    <cellStyle name="Moeda 2 4 2 2 3" xfId="1217"/>
    <cellStyle name="Moeda 2 4 2 2 3 2" xfId="2973"/>
    <cellStyle name="Moeda 2 4 2 2 3 2 2" xfId="8877"/>
    <cellStyle name="Moeda 2 4 2 2 3 2 2 2" xfId="31858"/>
    <cellStyle name="Moeda 2 4 2 2 3 2 2 3" xfId="20049"/>
    <cellStyle name="Moeda 2 4 2 2 3 2 3" xfId="25954"/>
    <cellStyle name="Moeda 2 4 2 2 3 2 4" xfId="16537"/>
    <cellStyle name="Moeda 2 4 2 2 3 3" xfId="7121"/>
    <cellStyle name="Moeda 2 4 2 2 3 3 2" xfId="10633"/>
    <cellStyle name="Moeda 2 4 2 2 3 3 2 2" xfId="33614"/>
    <cellStyle name="Moeda 2 4 2 2 3 3 2 3" xfId="22442"/>
    <cellStyle name="Moeda 2 4 2 2 3 3 3" xfId="30102"/>
    <cellStyle name="Moeda 2 4 2 2 3 3 4" xfId="14781"/>
    <cellStyle name="Moeda 2 4 2 2 3 4" xfId="5925"/>
    <cellStyle name="Moeda 2 4 2 2 3 4 2" xfId="28906"/>
    <cellStyle name="Moeda 2 4 2 2 3 4 3" xfId="18293"/>
    <cellStyle name="Moeda 2 4 2 2 3 5" xfId="24198"/>
    <cellStyle name="Moeda 2 4 2 2 3 6" xfId="13025"/>
    <cellStyle name="Moeda 2 4 2 2 4" xfId="2328"/>
    <cellStyle name="Moeda 2 4 2 2 4 2" xfId="8232"/>
    <cellStyle name="Moeda 2 4 2 2 4 2 2" xfId="31213"/>
    <cellStyle name="Moeda 2 4 2 2 4 2 3" xfId="19404"/>
    <cellStyle name="Moeda 2 4 2 2 4 3" xfId="25309"/>
    <cellStyle name="Moeda 2 4 2 2 4 4" xfId="15892"/>
    <cellStyle name="Moeda 2 4 2 2 5" xfId="6476"/>
    <cellStyle name="Moeda 2 4 2 2 5 2" xfId="9988"/>
    <cellStyle name="Moeda 2 4 2 2 5 2 2" xfId="32969"/>
    <cellStyle name="Moeda 2 4 2 2 5 2 3" xfId="21797"/>
    <cellStyle name="Moeda 2 4 2 2 5 3" xfId="29457"/>
    <cellStyle name="Moeda 2 4 2 2 5 4" xfId="14136"/>
    <cellStyle name="Moeda 2 4 2 2 6" xfId="5356"/>
    <cellStyle name="Moeda 2 4 2 2 6 2" xfId="21160"/>
    <cellStyle name="Moeda 2 4 2 2 6 3" xfId="28337"/>
    <cellStyle name="Moeda 2 4 2 2 6 4" xfId="12380"/>
    <cellStyle name="Moeda 2 4 2 2 7" xfId="4245"/>
    <cellStyle name="Moeda 2 4 2 2 7 2" xfId="27226"/>
    <cellStyle name="Moeda 2 4 2 2 7 3" xfId="17648"/>
    <cellStyle name="Moeda 2 4 2 2 8" xfId="23553"/>
    <cellStyle name="Moeda 2 4 2 2 9" xfId="11905"/>
    <cellStyle name="Moeda 2 4 2 3" xfId="1056"/>
    <cellStyle name="Moeda 2 4 2 3 2" xfId="1692"/>
    <cellStyle name="Moeda 2 4 2 3 2 2" xfId="3448"/>
    <cellStyle name="Moeda 2 4 2 3 2 2 2" xfId="9352"/>
    <cellStyle name="Moeda 2 4 2 3 2 2 2 2" xfId="32333"/>
    <cellStyle name="Moeda 2 4 2 3 2 2 2 3" xfId="20524"/>
    <cellStyle name="Moeda 2 4 2 3 2 2 3" xfId="26429"/>
    <cellStyle name="Moeda 2 4 2 3 2 2 4" xfId="17012"/>
    <cellStyle name="Moeda 2 4 2 3 2 3" xfId="7596"/>
    <cellStyle name="Moeda 2 4 2 3 2 3 2" xfId="11108"/>
    <cellStyle name="Moeda 2 4 2 3 2 3 2 2" xfId="34089"/>
    <cellStyle name="Moeda 2 4 2 3 2 3 2 3" xfId="22917"/>
    <cellStyle name="Moeda 2 4 2 3 2 3 3" xfId="30577"/>
    <cellStyle name="Moeda 2 4 2 3 2 3 4" xfId="15256"/>
    <cellStyle name="Moeda 2 4 2 3 2 4" xfId="4720"/>
    <cellStyle name="Moeda 2 4 2 3 2 4 2" xfId="27701"/>
    <cellStyle name="Moeda 2 4 2 3 2 4 3" xfId="18768"/>
    <cellStyle name="Moeda 2 4 2 3 2 5" xfId="24673"/>
    <cellStyle name="Moeda 2 4 2 3 2 6" xfId="13500"/>
    <cellStyle name="Moeda 2 4 2 3 3" xfId="2812"/>
    <cellStyle name="Moeda 2 4 2 3 3 2" xfId="8716"/>
    <cellStyle name="Moeda 2 4 2 3 3 2 2" xfId="31697"/>
    <cellStyle name="Moeda 2 4 2 3 3 2 3" xfId="19888"/>
    <cellStyle name="Moeda 2 4 2 3 3 3" xfId="25793"/>
    <cellStyle name="Moeda 2 4 2 3 3 4" xfId="16376"/>
    <cellStyle name="Moeda 2 4 2 3 4" xfId="6960"/>
    <cellStyle name="Moeda 2 4 2 3 4 2" xfId="10472"/>
    <cellStyle name="Moeda 2 4 2 3 4 2 2" xfId="33453"/>
    <cellStyle name="Moeda 2 4 2 3 4 2 3" xfId="22281"/>
    <cellStyle name="Moeda 2 4 2 3 4 3" xfId="29941"/>
    <cellStyle name="Moeda 2 4 2 3 4 4" xfId="14620"/>
    <cellStyle name="Moeda 2 4 2 3 5" xfId="5764"/>
    <cellStyle name="Moeda 2 4 2 3 5 2" xfId="21322"/>
    <cellStyle name="Moeda 2 4 2 3 5 3" xfId="28745"/>
    <cellStyle name="Moeda 2 4 2 3 5 4" xfId="12864"/>
    <cellStyle name="Moeda 2 4 2 3 6" xfId="4084"/>
    <cellStyle name="Moeda 2 4 2 3 6 2" xfId="27065"/>
    <cellStyle name="Moeda 2 4 2 3 6 3" xfId="18132"/>
    <cellStyle name="Moeda 2 4 2 3 7" xfId="24037"/>
    <cellStyle name="Moeda 2 4 2 3 8" xfId="11744"/>
    <cellStyle name="Moeda 2 4 2 4" xfId="1454"/>
    <cellStyle name="Moeda 2 4 2 4 2" xfId="3210"/>
    <cellStyle name="Moeda 2 4 2 4 2 2" xfId="9114"/>
    <cellStyle name="Moeda 2 4 2 4 2 2 2" xfId="32095"/>
    <cellStyle name="Moeda 2 4 2 4 2 2 3" xfId="20286"/>
    <cellStyle name="Moeda 2 4 2 4 2 3" xfId="26191"/>
    <cellStyle name="Moeda 2 4 2 4 2 4" xfId="16774"/>
    <cellStyle name="Moeda 2 4 2 4 3" xfId="7358"/>
    <cellStyle name="Moeda 2 4 2 4 3 2" xfId="10870"/>
    <cellStyle name="Moeda 2 4 2 4 3 2 2" xfId="33851"/>
    <cellStyle name="Moeda 2 4 2 4 3 2 3" xfId="22679"/>
    <cellStyle name="Moeda 2 4 2 4 3 3" xfId="30339"/>
    <cellStyle name="Moeda 2 4 2 4 3 4" xfId="15018"/>
    <cellStyle name="Moeda 2 4 2 4 4" xfId="4482"/>
    <cellStyle name="Moeda 2 4 2 4 4 2" xfId="27463"/>
    <cellStyle name="Moeda 2 4 2 4 4 3" xfId="18530"/>
    <cellStyle name="Moeda 2 4 2 4 5" xfId="24435"/>
    <cellStyle name="Moeda 2 4 2 4 6" xfId="13262"/>
    <cellStyle name="Moeda 2 4 2 5" xfId="818"/>
    <cellStyle name="Moeda 2 4 2 5 2" xfId="2574"/>
    <cellStyle name="Moeda 2 4 2 5 2 2" xfId="8478"/>
    <cellStyle name="Moeda 2 4 2 5 2 2 2" xfId="31459"/>
    <cellStyle name="Moeda 2 4 2 5 2 2 3" xfId="19650"/>
    <cellStyle name="Moeda 2 4 2 5 2 3" xfId="25555"/>
    <cellStyle name="Moeda 2 4 2 5 2 4" xfId="16138"/>
    <cellStyle name="Moeda 2 4 2 5 3" xfId="6722"/>
    <cellStyle name="Moeda 2 4 2 5 3 2" xfId="10234"/>
    <cellStyle name="Moeda 2 4 2 5 3 2 2" xfId="33215"/>
    <cellStyle name="Moeda 2 4 2 5 3 2 3" xfId="22043"/>
    <cellStyle name="Moeda 2 4 2 5 3 3" xfId="29703"/>
    <cellStyle name="Moeda 2 4 2 5 3 4" xfId="14382"/>
    <cellStyle name="Moeda 2 4 2 5 4" xfId="5526"/>
    <cellStyle name="Moeda 2 4 2 5 4 2" xfId="28507"/>
    <cellStyle name="Moeda 2 4 2 5 4 3" xfId="17894"/>
    <cellStyle name="Moeda 2 4 2 5 5" xfId="23799"/>
    <cellStyle name="Moeda 2 4 2 5 6" xfId="12626"/>
    <cellStyle name="Moeda 2 4 2 6" xfId="2167"/>
    <cellStyle name="Moeda 2 4 2 6 2" xfId="8071"/>
    <cellStyle name="Moeda 2 4 2 6 2 2" xfId="31052"/>
    <cellStyle name="Moeda 2 4 2 6 2 3" xfId="19243"/>
    <cellStyle name="Moeda 2 4 2 6 3" xfId="25148"/>
    <cellStyle name="Moeda 2 4 2 6 4" xfId="15731"/>
    <cellStyle name="Moeda 2 4 2 7" xfId="6315"/>
    <cellStyle name="Moeda 2 4 2 7 2" xfId="9827"/>
    <cellStyle name="Moeda 2 4 2 7 2 2" xfId="32808"/>
    <cellStyle name="Moeda 2 4 2 7 2 3" xfId="21636"/>
    <cellStyle name="Moeda 2 4 2 7 3" xfId="29296"/>
    <cellStyle name="Moeda 2 4 2 7 4" xfId="13975"/>
    <cellStyle name="Moeda 2 4 2 8" xfId="5195"/>
    <cellStyle name="Moeda 2 4 2 8 2" xfId="20999"/>
    <cellStyle name="Moeda 2 4 2 8 3" xfId="28176"/>
    <cellStyle name="Moeda 2 4 2 8 4" xfId="12219"/>
    <cellStyle name="Moeda 2 4 2 9" xfId="3846"/>
    <cellStyle name="Moeda 2 4 2 9 2" xfId="26827"/>
    <cellStyle name="Moeda 2 4 2 9 3" xfId="17487"/>
    <cellStyle name="Moeda 2 4 3" xfId="485"/>
    <cellStyle name="Moeda 2 4 3 2" xfId="1768"/>
    <cellStyle name="Moeda 2 4 3 2 2" xfId="3524"/>
    <cellStyle name="Moeda 2 4 3 2 2 2" xfId="9428"/>
    <cellStyle name="Moeda 2 4 3 2 2 2 2" xfId="32409"/>
    <cellStyle name="Moeda 2 4 3 2 2 2 3" xfId="20600"/>
    <cellStyle name="Moeda 2 4 3 2 2 3" xfId="26505"/>
    <cellStyle name="Moeda 2 4 3 2 2 4" xfId="17088"/>
    <cellStyle name="Moeda 2 4 3 2 3" xfId="7672"/>
    <cellStyle name="Moeda 2 4 3 2 3 2" xfId="11184"/>
    <cellStyle name="Moeda 2 4 3 2 3 2 2" xfId="34165"/>
    <cellStyle name="Moeda 2 4 3 2 3 2 3" xfId="22993"/>
    <cellStyle name="Moeda 2 4 3 2 3 3" xfId="30653"/>
    <cellStyle name="Moeda 2 4 3 2 3 4" xfId="15332"/>
    <cellStyle name="Moeda 2 4 3 2 4" xfId="4796"/>
    <cellStyle name="Moeda 2 4 3 2 4 2" xfId="27777"/>
    <cellStyle name="Moeda 2 4 3 2 4 3" xfId="18844"/>
    <cellStyle name="Moeda 2 4 3 2 5" xfId="24749"/>
    <cellStyle name="Moeda 2 4 3 2 6" xfId="13576"/>
    <cellStyle name="Moeda 2 4 3 3" xfId="1132"/>
    <cellStyle name="Moeda 2 4 3 3 2" xfId="2888"/>
    <cellStyle name="Moeda 2 4 3 3 2 2" xfId="8792"/>
    <cellStyle name="Moeda 2 4 3 3 2 2 2" xfId="31773"/>
    <cellStyle name="Moeda 2 4 3 3 2 2 3" xfId="19964"/>
    <cellStyle name="Moeda 2 4 3 3 2 3" xfId="25869"/>
    <cellStyle name="Moeda 2 4 3 3 2 4" xfId="16452"/>
    <cellStyle name="Moeda 2 4 3 3 3" xfId="7036"/>
    <cellStyle name="Moeda 2 4 3 3 3 2" xfId="10548"/>
    <cellStyle name="Moeda 2 4 3 3 3 2 2" xfId="33529"/>
    <cellStyle name="Moeda 2 4 3 3 3 2 3" xfId="22357"/>
    <cellStyle name="Moeda 2 4 3 3 3 3" xfId="30017"/>
    <cellStyle name="Moeda 2 4 3 3 3 4" xfId="14696"/>
    <cellStyle name="Moeda 2 4 3 3 4" xfId="5840"/>
    <cellStyle name="Moeda 2 4 3 3 4 2" xfId="28821"/>
    <cellStyle name="Moeda 2 4 3 3 4 3" xfId="18208"/>
    <cellStyle name="Moeda 2 4 3 3 5" xfId="24113"/>
    <cellStyle name="Moeda 2 4 3 3 6" xfId="12940"/>
    <cellStyle name="Moeda 2 4 3 4" xfId="2243"/>
    <cellStyle name="Moeda 2 4 3 4 2" xfId="8147"/>
    <cellStyle name="Moeda 2 4 3 4 2 2" xfId="31128"/>
    <cellStyle name="Moeda 2 4 3 4 2 3" xfId="19319"/>
    <cellStyle name="Moeda 2 4 3 4 3" xfId="25224"/>
    <cellStyle name="Moeda 2 4 3 4 4" xfId="15807"/>
    <cellStyle name="Moeda 2 4 3 5" xfId="6391"/>
    <cellStyle name="Moeda 2 4 3 5 2" xfId="9903"/>
    <cellStyle name="Moeda 2 4 3 5 2 2" xfId="32884"/>
    <cellStyle name="Moeda 2 4 3 5 2 3" xfId="21712"/>
    <cellStyle name="Moeda 2 4 3 5 3" xfId="29372"/>
    <cellStyle name="Moeda 2 4 3 5 4" xfId="14051"/>
    <cellStyle name="Moeda 2 4 3 6" xfId="5271"/>
    <cellStyle name="Moeda 2 4 3 6 2" xfId="21075"/>
    <cellStyle name="Moeda 2 4 3 6 3" xfId="28252"/>
    <cellStyle name="Moeda 2 4 3 6 4" xfId="12295"/>
    <cellStyle name="Moeda 2 4 3 7" xfId="4160"/>
    <cellStyle name="Moeda 2 4 3 7 2" xfId="27141"/>
    <cellStyle name="Moeda 2 4 3 7 3" xfId="17563"/>
    <cellStyle name="Moeda 2 4 3 8" xfId="23468"/>
    <cellStyle name="Moeda 2 4 3 9" xfId="11820"/>
    <cellStyle name="Moeda 2 4 4" xfId="903"/>
    <cellStyle name="Moeda 2 4 4 2" xfId="1539"/>
    <cellStyle name="Moeda 2 4 4 2 2" xfId="3295"/>
    <cellStyle name="Moeda 2 4 4 2 2 2" xfId="9199"/>
    <cellStyle name="Moeda 2 4 4 2 2 2 2" xfId="32180"/>
    <cellStyle name="Moeda 2 4 4 2 2 2 3" xfId="20371"/>
    <cellStyle name="Moeda 2 4 4 2 2 3" xfId="26276"/>
    <cellStyle name="Moeda 2 4 4 2 2 4" xfId="16859"/>
    <cellStyle name="Moeda 2 4 4 2 3" xfId="7443"/>
    <cellStyle name="Moeda 2 4 4 2 3 2" xfId="10955"/>
    <cellStyle name="Moeda 2 4 4 2 3 2 2" xfId="33936"/>
    <cellStyle name="Moeda 2 4 4 2 3 2 3" xfId="22764"/>
    <cellStyle name="Moeda 2 4 4 2 3 3" xfId="30424"/>
    <cellStyle name="Moeda 2 4 4 2 3 4" xfId="15103"/>
    <cellStyle name="Moeda 2 4 4 2 4" xfId="4567"/>
    <cellStyle name="Moeda 2 4 4 2 4 2" xfId="27548"/>
    <cellStyle name="Moeda 2 4 4 2 4 3" xfId="18615"/>
    <cellStyle name="Moeda 2 4 4 2 5" xfId="24520"/>
    <cellStyle name="Moeda 2 4 4 2 6" xfId="13347"/>
    <cellStyle name="Moeda 2 4 4 3" xfId="2659"/>
    <cellStyle name="Moeda 2 4 4 3 2" xfId="8563"/>
    <cellStyle name="Moeda 2 4 4 3 2 2" xfId="31544"/>
    <cellStyle name="Moeda 2 4 4 3 2 3" xfId="19735"/>
    <cellStyle name="Moeda 2 4 4 3 3" xfId="25640"/>
    <cellStyle name="Moeda 2 4 4 3 4" xfId="16223"/>
    <cellStyle name="Moeda 2 4 4 4" xfId="6807"/>
    <cellStyle name="Moeda 2 4 4 4 2" xfId="10319"/>
    <cellStyle name="Moeda 2 4 4 4 2 2" xfId="33300"/>
    <cellStyle name="Moeda 2 4 4 4 2 3" xfId="22128"/>
    <cellStyle name="Moeda 2 4 4 4 3" xfId="29788"/>
    <cellStyle name="Moeda 2 4 4 4 4" xfId="14467"/>
    <cellStyle name="Moeda 2 4 4 5" xfId="5611"/>
    <cellStyle name="Moeda 2 4 4 5 2" xfId="21245"/>
    <cellStyle name="Moeda 2 4 4 5 3" xfId="28592"/>
    <cellStyle name="Moeda 2 4 4 5 4" xfId="12711"/>
    <cellStyle name="Moeda 2 4 4 6" xfId="3931"/>
    <cellStyle name="Moeda 2 4 4 6 2" xfId="26912"/>
    <cellStyle name="Moeda 2 4 4 6 3" xfId="17979"/>
    <cellStyle name="Moeda 2 4 4 7" xfId="23884"/>
    <cellStyle name="Moeda 2 4 4 8" xfId="11591"/>
    <cellStyle name="Moeda 2 4 5" xfId="1293"/>
    <cellStyle name="Moeda 2 4 5 2" xfId="1929"/>
    <cellStyle name="Moeda 2 4 5 2 2" xfId="3685"/>
    <cellStyle name="Moeda 2 4 5 2 2 2" xfId="9589"/>
    <cellStyle name="Moeda 2 4 5 2 2 2 2" xfId="32570"/>
    <cellStyle name="Moeda 2 4 5 2 2 2 3" xfId="20761"/>
    <cellStyle name="Moeda 2 4 5 2 2 3" xfId="26666"/>
    <cellStyle name="Moeda 2 4 5 2 2 4" xfId="17249"/>
    <cellStyle name="Moeda 2 4 5 2 3" xfId="7833"/>
    <cellStyle name="Moeda 2 4 5 2 3 2" xfId="11345"/>
    <cellStyle name="Moeda 2 4 5 2 3 2 2" xfId="34326"/>
    <cellStyle name="Moeda 2 4 5 2 3 2 3" xfId="23154"/>
    <cellStyle name="Moeda 2 4 5 2 3 3" xfId="30814"/>
    <cellStyle name="Moeda 2 4 5 2 3 4" xfId="15493"/>
    <cellStyle name="Moeda 2 4 5 2 4" xfId="4957"/>
    <cellStyle name="Moeda 2 4 5 2 4 2" xfId="27938"/>
    <cellStyle name="Moeda 2 4 5 2 4 3" xfId="19005"/>
    <cellStyle name="Moeda 2 4 5 2 5" xfId="24910"/>
    <cellStyle name="Moeda 2 4 5 2 6" xfId="13737"/>
    <cellStyle name="Moeda 2 4 5 3" xfId="3049"/>
    <cellStyle name="Moeda 2 4 5 3 2" xfId="8953"/>
    <cellStyle name="Moeda 2 4 5 3 2 2" xfId="31934"/>
    <cellStyle name="Moeda 2 4 5 3 2 3" xfId="20125"/>
    <cellStyle name="Moeda 2 4 5 3 3" xfId="26030"/>
    <cellStyle name="Moeda 2 4 5 3 4" xfId="16613"/>
    <cellStyle name="Moeda 2 4 5 4" xfId="7197"/>
    <cellStyle name="Moeda 2 4 5 4 2" xfId="10709"/>
    <cellStyle name="Moeda 2 4 5 4 2 2" xfId="33690"/>
    <cellStyle name="Moeda 2 4 5 4 2 3" xfId="22518"/>
    <cellStyle name="Moeda 2 4 5 4 3" xfId="30178"/>
    <cellStyle name="Moeda 2 4 5 4 4" xfId="14857"/>
    <cellStyle name="Moeda 2 4 5 5" xfId="6001"/>
    <cellStyle name="Moeda 2 4 5 5 2" xfId="21398"/>
    <cellStyle name="Moeda 2 4 5 5 3" xfId="28982"/>
    <cellStyle name="Moeda 2 4 5 5 4" xfId="13101"/>
    <cellStyle name="Moeda 2 4 5 6" xfId="4321"/>
    <cellStyle name="Moeda 2 4 5 6 2" xfId="27302"/>
    <cellStyle name="Moeda 2 4 5 6 3" xfId="18369"/>
    <cellStyle name="Moeda 2 4 5 7" xfId="24274"/>
    <cellStyle name="Moeda 2 4 5 8" xfId="11981"/>
    <cellStyle name="Moeda 2 4 6" xfId="733"/>
    <cellStyle name="Moeda 2 4 6 2" xfId="2489"/>
    <cellStyle name="Moeda 2 4 6 2 2" xfId="8393"/>
    <cellStyle name="Moeda 2 4 6 2 2 2" xfId="31374"/>
    <cellStyle name="Moeda 2 4 6 2 2 3" xfId="19565"/>
    <cellStyle name="Moeda 2 4 6 2 3" xfId="25470"/>
    <cellStyle name="Moeda 2 4 6 2 4" xfId="16053"/>
    <cellStyle name="Moeda 2 4 6 3" xfId="6637"/>
    <cellStyle name="Moeda 2 4 6 3 2" xfId="10149"/>
    <cellStyle name="Moeda 2 4 6 3 2 2" xfId="33130"/>
    <cellStyle name="Moeda 2 4 6 3 2 3" xfId="21958"/>
    <cellStyle name="Moeda 2 4 6 3 3" xfId="29618"/>
    <cellStyle name="Moeda 2 4 6 3 4" xfId="14297"/>
    <cellStyle name="Moeda 2 4 6 4" xfId="4397"/>
    <cellStyle name="Moeda 2 4 6 4 2" xfId="27378"/>
    <cellStyle name="Moeda 2 4 6 4 3" xfId="17809"/>
    <cellStyle name="Moeda 2 4 6 5" xfId="23714"/>
    <cellStyle name="Moeda 2 4 6 6" xfId="12541"/>
    <cellStyle name="Moeda 2 4 7" xfId="1369"/>
    <cellStyle name="Moeda 2 4 7 2" xfId="3125"/>
    <cellStyle name="Moeda 2 4 7 2 2" xfId="9029"/>
    <cellStyle name="Moeda 2 4 7 2 2 2" xfId="32010"/>
    <cellStyle name="Moeda 2 4 7 2 2 3" xfId="20201"/>
    <cellStyle name="Moeda 2 4 7 2 3" xfId="26106"/>
    <cellStyle name="Moeda 2 4 7 2 4" xfId="16689"/>
    <cellStyle name="Moeda 2 4 7 3" xfId="7273"/>
    <cellStyle name="Moeda 2 4 7 3 2" xfId="10785"/>
    <cellStyle name="Moeda 2 4 7 3 2 2" xfId="33766"/>
    <cellStyle name="Moeda 2 4 7 3 2 3" xfId="22594"/>
    <cellStyle name="Moeda 2 4 7 3 3" xfId="30254"/>
    <cellStyle name="Moeda 2 4 7 3 4" xfId="14933"/>
    <cellStyle name="Moeda 2 4 7 4" xfId="6077"/>
    <cellStyle name="Moeda 2 4 7 4 2" xfId="29058"/>
    <cellStyle name="Moeda 2 4 7 4 3" xfId="18445"/>
    <cellStyle name="Moeda 2 4 7 5" xfId="24350"/>
    <cellStyle name="Moeda 2 4 7 6" xfId="13177"/>
    <cellStyle name="Moeda 2 4 8" xfId="656"/>
    <cellStyle name="Moeda 2 4 8 2" xfId="2413"/>
    <cellStyle name="Moeda 2 4 8 2 2" xfId="8317"/>
    <cellStyle name="Moeda 2 4 8 2 2 2" xfId="31298"/>
    <cellStyle name="Moeda 2 4 8 2 2 3" xfId="19489"/>
    <cellStyle name="Moeda 2 4 8 2 3" xfId="25394"/>
    <cellStyle name="Moeda 2 4 8 2 4" xfId="15977"/>
    <cellStyle name="Moeda 2 4 8 3" xfId="6561"/>
    <cellStyle name="Moeda 2 4 8 3 2" xfId="10073"/>
    <cellStyle name="Moeda 2 4 8 3 2 2" xfId="33054"/>
    <cellStyle name="Moeda 2 4 8 3 2 3" xfId="21882"/>
    <cellStyle name="Moeda 2 4 8 3 3" xfId="29542"/>
    <cellStyle name="Moeda 2 4 8 3 4" xfId="14221"/>
    <cellStyle name="Moeda 2 4 8 4" xfId="5441"/>
    <cellStyle name="Moeda 2 4 8 4 2" xfId="28422"/>
    <cellStyle name="Moeda 2 4 8 4 3" xfId="17733"/>
    <cellStyle name="Moeda 2 4 8 5" xfId="23638"/>
    <cellStyle name="Moeda 2 4 8 6" xfId="12465"/>
    <cellStyle name="Moeda 2 4 9" xfId="2014"/>
    <cellStyle name="Moeda 2 4 9 2" xfId="7918"/>
    <cellStyle name="Moeda 2 4 9 2 2" xfId="30899"/>
    <cellStyle name="Moeda 2 4 9 2 3" xfId="19090"/>
    <cellStyle name="Moeda 2 4 9 3" xfId="24995"/>
    <cellStyle name="Moeda 2 4 9 4" xfId="15578"/>
    <cellStyle name="Moeda 2 5" xfId="301"/>
    <cellStyle name="Moeda 2 5 10" xfId="6208"/>
    <cellStyle name="Moeda 2 5 10 2" xfId="9720"/>
    <cellStyle name="Moeda 2 5 10 2 2" xfId="32701"/>
    <cellStyle name="Moeda 2 5 10 2 3" xfId="21529"/>
    <cellStyle name="Moeda 2 5 10 3" xfId="29189"/>
    <cellStyle name="Moeda 2 5 10 4" xfId="13868"/>
    <cellStyle name="Moeda 2 5 11" xfId="5088"/>
    <cellStyle name="Moeda 2 5 11 2" xfId="20892"/>
    <cellStyle name="Moeda 2 5 11 3" xfId="28069"/>
    <cellStyle name="Moeda 2 5 11 4" xfId="12112"/>
    <cellStyle name="Moeda 2 5 12" xfId="3807"/>
    <cellStyle name="Moeda 2 5 12 2" xfId="26788"/>
    <cellStyle name="Moeda 2 5 12 3" xfId="17380"/>
    <cellStyle name="Moeda 2 5 13" xfId="23285"/>
    <cellStyle name="Moeda 2 5 14" xfId="11467"/>
    <cellStyle name="Moeda 2 5 2" xfId="455"/>
    <cellStyle name="Moeda 2 5 2 10" xfId="23438"/>
    <cellStyle name="Moeda 2 5 2 11" xfId="11552"/>
    <cellStyle name="Moeda 2 5 2 2" xfId="616"/>
    <cellStyle name="Moeda 2 5 2 2 2" xfId="1899"/>
    <cellStyle name="Moeda 2 5 2 2 2 2" xfId="3655"/>
    <cellStyle name="Moeda 2 5 2 2 2 2 2" xfId="9559"/>
    <cellStyle name="Moeda 2 5 2 2 2 2 2 2" xfId="32540"/>
    <cellStyle name="Moeda 2 5 2 2 2 2 2 3" xfId="20731"/>
    <cellStyle name="Moeda 2 5 2 2 2 2 3" xfId="26636"/>
    <cellStyle name="Moeda 2 5 2 2 2 2 4" xfId="17219"/>
    <cellStyle name="Moeda 2 5 2 2 2 3" xfId="7803"/>
    <cellStyle name="Moeda 2 5 2 2 2 3 2" xfId="11315"/>
    <cellStyle name="Moeda 2 5 2 2 2 3 2 2" xfId="34296"/>
    <cellStyle name="Moeda 2 5 2 2 2 3 2 3" xfId="23124"/>
    <cellStyle name="Moeda 2 5 2 2 2 3 3" xfId="30784"/>
    <cellStyle name="Moeda 2 5 2 2 2 3 4" xfId="15463"/>
    <cellStyle name="Moeda 2 5 2 2 2 4" xfId="4927"/>
    <cellStyle name="Moeda 2 5 2 2 2 4 2" xfId="27908"/>
    <cellStyle name="Moeda 2 5 2 2 2 4 3" xfId="18975"/>
    <cellStyle name="Moeda 2 5 2 2 2 5" xfId="24880"/>
    <cellStyle name="Moeda 2 5 2 2 2 6" xfId="13707"/>
    <cellStyle name="Moeda 2 5 2 2 3" xfId="1263"/>
    <cellStyle name="Moeda 2 5 2 2 3 2" xfId="3019"/>
    <cellStyle name="Moeda 2 5 2 2 3 2 2" xfId="8923"/>
    <cellStyle name="Moeda 2 5 2 2 3 2 2 2" xfId="31904"/>
    <cellStyle name="Moeda 2 5 2 2 3 2 2 3" xfId="20095"/>
    <cellStyle name="Moeda 2 5 2 2 3 2 3" xfId="26000"/>
    <cellStyle name="Moeda 2 5 2 2 3 2 4" xfId="16583"/>
    <cellStyle name="Moeda 2 5 2 2 3 3" xfId="7167"/>
    <cellStyle name="Moeda 2 5 2 2 3 3 2" xfId="10679"/>
    <cellStyle name="Moeda 2 5 2 2 3 3 2 2" xfId="33660"/>
    <cellStyle name="Moeda 2 5 2 2 3 3 2 3" xfId="22488"/>
    <cellStyle name="Moeda 2 5 2 2 3 3 3" xfId="30148"/>
    <cellStyle name="Moeda 2 5 2 2 3 3 4" xfId="14827"/>
    <cellStyle name="Moeda 2 5 2 2 3 4" xfId="5971"/>
    <cellStyle name="Moeda 2 5 2 2 3 4 2" xfId="28952"/>
    <cellStyle name="Moeda 2 5 2 2 3 4 3" xfId="18339"/>
    <cellStyle name="Moeda 2 5 2 2 3 5" xfId="24244"/>
    <cellStyle name="Moeda 2 5 2 2 3 6" xfId="13071"/>
    <cellStyle name="Moeda 2 5 2 2 4" xfId="2374"/>
    <cellStyle name="Moeda 2 5 2 2 4 2" xfId="8278"/>
    <cellStyle name="Moeda 2 5 2 2 4 2 2" xfId="31259"/>
    <cellStyle name="Moeda 2 5 2 2 4 2 3" xfId="19450"/>
    <cellStyle name="Moeda 2 5 2 2 4 3" xfId="25355"/>
    <cellStyle name="Moeda 2 5 2 2 4 4" xfId="15938"/>
    <cellStyle name="Moeda 2 5 2 2 5" xfId="6522"/>
    <cellStyle name="Moeda 2 5 2 2 5 2" xfId="10034"/>
    <cellStyle name="Moeda 2 5 2 2 5 2 2" xfId="33015"/>
    <cellStyle name="Moeda 2 5 2 2 5 2 3" xfId="21843"/>
    <cellStyle name="Moeda 2 5 2 2 5 3" xfId="29503"/>
    <cellStyle name="Moeda 2 5 2 2 5 4" xfId="14182"/>
    <cellStyle name="Moeda 2 5 2 2 6" xfId="5402"/>
    <cellStyle name="Moeda 2 5 2 2 6 2" xfId="21206"/>
    <cellStyle name="Moeda 2 5 2 2 6 3" xfId="28383"/>
    <cellStyle name="Moeda 2 5 2 2 6 4" xfId="12426"/>
    <cellStyle name="Moeda 2 5 2 2 7" xfId="4291"/>
    <cellStyle name="Moeda 2 5 2 2 7 2" xfId="27272"/>
    <cellStyle name="Moeda 2 5 2 2 7 3" xfId="17694"/>
    <cellStyle name="Moeda 2 5 2 2 8" xfId="23599"/>
    <cellStyle name="Moeda 2 5 2 2 9" xfId="11951"/>
    <cellStyle name="Moeda 2 5 2 3" xfId="1102"/>
    <cellStyle name="Moeda 2 5 2 3 2" xfId="1738"/>
    <cellStyle name="Moeda 2 5 2 3 2 2" xfId="3494"/>
    <cellStyle name="Moeda 2 5 2 3 2 2 2" xfId="9398"/>
    <cellStyle name="Moeda 2 5 2 3 2 2 2 2" xfId="32379"/>
    <cellStyle name="Moeda 2 5 2 3 2 2 2 3" xfId="20570"/>
    <cellStyle name="Moeda 2 5 2 3 2 2 3" xfId="26475"/>
    <cellStyle name="Moeda 2 5 2 3 2 2 4" xfId="17058"/>
    <cellStyle name="Moeda 2 5 2 3 2 3" xfId="7642"/>
    <cellStyle name="Moeda 2 5 2 3 2 3 2" xfId="11154"/>
    <cellStyle name="Moeda 2 5 2 3 2 3 2 2" xfId="34135"/>
    <cellStyle name="Moeda 2 5 2 3 2 3 2 3" xfId="22963"/>
    <cellStyle name="Moeda 2 5 2 3 2 3 3" xfId="30623"/>
    <cellStyle name="Moeda 2 5 2 3 2 3 4" xfId="15302"/>
    <cellStyle name="Moeda 2 5 2 3 2 4" xfId="4766"/>
    <cellStyle name="Moeda 2 5 2 3 2 4 2" xfId="27747"/>
    <cellStyle name="Moeda 2 5 2 3 2 4 3" xfId="18814"/>
    <cellStyle name="Moeda 2 5 2 3 2 5" xfId="24719"/>
    <cellStyle name="Moeda 2 5 2 3 2 6" xfId="13546"/>
    <cellStyle name="Moeda 2 5 2 3 3" xfId="2858"/>
    <cellStyle name="Moeda 2 5 2 3 3 2" xfId="8762"/>
    <cellStyle name="Moeda 2 5 2 3 3 2 2" xfId="31743"/>
    <cellStyle name="Moeda 2 5 2 3 3 2 3" xfId="19934"/>
    <cellStyle name="Moeda 2 5 2 3 3 3" xfId="25839"/>
    <cellStyle name="Moeda 2 5 2 3 3 4" xfId="16422"/>
    <cellStyle name="Moeda 2 5 2 3 4" xfId="7006"/>
    <cellStyle name="Moeda 2 5 2 3 4 2" xfId="10518"/>
    <cellStyle name="Moeda 2 5 2 3 4 2 2" xfId="33499"/>
    <cellStyle name="Moeda 2 5 2 3 4 2 3" xfId="22327"/>
    <cellStyle name="Moeda 2 5 2 3 4 3" xfId="29987"/>
    <cellStyle name="Moeda 2 5 2 3 4 4" xfId="14666"/>
    <cellStyle name="Moeda 2 5 2 3 5" xfId="5810"/>
    <cellStyle name="Moeda 2 5 2 3 5 2" xfId="21368"/>
    <cellStyle name="Moeda 2 5 2 3 5 3" xfId="28791"/>
    <cellStyle name="Moeda 2 5 2 3 5 4" xfId="12910"/>
    <cellStyle name="Moeda 2 5 2 3 6" xfId="4130"/>
    <cellStyle name="Moeda 2 5 2 3 6 2" xfId="27111"/>
    <cellStyle name="Moeda 2 5 2 3 6 3" xfId="18178"/>
    <cellStyle name="Moeda 2 5 2 3 7" xfId="24083"/>
    <cellStyle name="Moeda 2 5 2 3 8" xfId="11790"/>
    <cellStyle name="Moeda 2 5 2 4" xfId="1500"/>
    <cellStyle name="Moeda 2 5 2 4 2" xfId="3256"/>
    <cellStyle name="Moeda 2 5 2 4 2 2" xfId="9160"/>
    <cellStyle name="Moeda 2 5 2 4 2 2 2" xfId="32141"/>
    <cellStyle name="Moeda 2 5 2 4 2 2 3" xfId="20332"/>
    <cellStyle name="Moeda 2 5 2 4 2 3" xfId="26237"/>
    <cellStyle name="Moeda 2 5 2 4 2 4" xfId="16820"/>
    <cellStyle name="Moeda 2 5 2 4 3" xfId="7404"/>
    <cellStyle name="Moeda 2 5 2 4 3 2" xfId="10916"/>
    <cellStyle name="Moeda 2 5 2 4 3 2 2" xfId="33897"/>
    <cellStyle name="Moeda 2 5 2 4 3 2 3" xfId="22725"/>
    <cellStyle name="Moeda 2 5 2 4 3 3" xfId="30385"/>
    <cellStyle name="Moeda 2 5 2 4 3 4" xfId="15064"/>
    <cellStyle name="Moeda 2 5 2 4 4" xfId="4528"/>
    <cellStyle name="Moeda 2 5 2 4 4 2" xfId="27509"/>
    <cellStyle name="Moeda 2 5 2 4 4 3" xfId="18576"/>
    <cellStyle name="Moeda 2 5 2 4 5" xfId="24481"/>
    <cellStyle name="Moeda 2 5 2 4 6" xfId="13308"/>
    <cellStyle name="Moeda 2 5 2 5" xfId="864"/>
    <cellStyle name="Moeda 2 5 2 5 2" xfId="2620"/>
    <cellStyle name="Moeda 2 5 2 5 2 2" xfId="8524"/>
    <cellStyle name="Moeda 2 5 2 5 2 2 2" xfId="31505"/>
    <cellStyle name="Moeda 2 5 2 5 2 2 3" xfId="19696"/>
    <cellStyle name="Moeda 2 5 2 5 2 3" xfId="25601"/>
    <cellStyle name="Moeda 2 5 2 5 2 4" xfId="16184"/>
    <cellStyle name="Moeda 2 5 2 5 3" xfId="6768"/>
    <cellStyle name="Moeda 2 5 2 5 3 2" xfId="10280"/>
    <cellStyle name="Moeda 2 5 2 5 3 2 2" xfId="33261"/>
    <cellStyle name="Moeda 2 5 2 5 3 2 3" xfId="22089"/>
    <cellStyle name="Moeda 2 5 2 5 3 3" xfId="29749"/>
    <cellStyle name="Moeda 2 5 2 5 3 4" xfId="14428"/>
    <cellStyle name="Moeda 2 5 2 5 4" xfId="5572"/>
    <cellStyle name="Moeda 2 5 2 5 4 2" xfId="28553"/>
    <cellStyle name="Moeda 2 5 2 5 4 3" xfId="17940"/>
    <cellStyle name="Moeda 2 5 2 5 5" xfId="23845"/>
    <cellStyle name="Moeda 2 5 2 5 6" xfId="12672"/>
    <cellStyle name="Moeda 2 5 2 6" xfId="2213"/>
    <cellStyle name="Moeda 2 5 2 6 2" xfId="8117"/>
    <cellStyle name="Moeda 2 5 2 6 2 2" xfId="31098"/>
    <cellStyle name="Moeda 2 5 2 6 2 3" xfId="19289"/>
    <cellStyle name="Moeda 2 5 2 6 3" xfId="25194"/>
    <cellStyle name="Moeda 2 5 2 6 4" xfId="15777"/>
    <cellStyle name="Moeda 2 5 2 7" xfId="6361"/>
    <cellStyle name="Moeda 2 5 2 7 2" xfId="9873"/>
    <cellStyle name="Moeda 2 5 2 7 2 2" xfId="32854"/>
    <cellStyle name="Moeda 2 5 2 7 2 3" xfId="21682"/>
    <cellStyle name="Moeda 2 5 2 7 3" xfId="29342"/>
    <cellStyle name="Moeda 2 5 2 7 4" xfId="14021"/>
    <cellStyle name="Moeda 2 5 2 8" xfId="5241"/>
    <cellStyle name="Moeda 2 5 2 8 2" xfId="21045"/>
    <cellStyle name="Moeda 2 5 2 8 3" xfId="28222"/>
    <cellStyle name="Moeda 2 5 2 8 4" xfId="12265"/>
    <cellStyle name="Moeda 2 5 2 9" xfId="3892"/>
    <cellStyle name="Moeda 2 5 2 9 2" xfId="26873"/>
    <cellStyle name="Moeda 2 5 2 9 3" xfId="17533"/>
    <cellStyle name="Moeda 2 5 3" xfId="531"/>
    <cellStyle name="Moeda 2 5 3 2" xfId="1814"/>
    <cellStyle name="Moeda 2 5 3 2 2" xfId="3570"/>
    <cellStyle name="Moeda 2 5 3 2 2 2" xfId="9474"/>
    <cellStyle name="Moeda 2 5 3 2 2 2 2" xfId="32455"/>
    <cellStyle name="Moeda 2 5 3 2 2 2 3" xfId="20646"/>
    <cellStyle name="Moeda 2 5 3 2 2 3" xfId="26551"/>
    <cellStyle name="Moeda 2 5 3 2 2 4" xfId="17134"/>
    <cellStyle name="Moeda 2 5 3 2 3" xfId="7718"/>
    <cellStyle name="Moeda 2 5 3 2 3 2" xfId="11230"/>
    <cellStyle name="Moeda 2 5 3 2 3 2 2" xfId="34211"/>
    <cellStyle name="Moeda 2 5 3 2 3 2 3" xfId="23039"/>
    <cellStyle name="Moeda 2 5 3 2 3 3" xfId="30699"/>
    <cellStyle name="Moeda 2 5 3 2 3 4" xfId="15378"/>
    <cellStyle name="Moeda 2 5 3 2 4" xfId="4842"/>
    <cellStyle name="Moeda 2 5 3 2 4 2" xfId="27823"/>
    <cellStyle name="Moeda 2 5 3 2 4 3" xfId="18890"/>
    <cellStyle name="Moeda 2 5 3 2 5" xfId="24795"/>
    <cellStyle name="Moeda 2 5 3 2 6" xfId="13622"/>
    <cellStyle name="Moeda 2 5 3 3" xfId="1178"/>
    <cellStyle name="Moeda 2 5 3 3 2" xfId="2934"/>
    <cellStyle name="Moeda 2 5 3 3 2 2" xfId="8838"/>
    <cellStyle name="Moeda 2 5 3 3 2 2 2" xfId="31819"/>
    <cellStyle name="Moeda 2 5 3 3 2 2 3" xfId="20010"/>
    <cellStyle name="Moeda 2 5 3 3 2 3" xfId="25915"/>
    <cellStyle name="Moeda 2 5 3 3 2 4" xfId="16498"/>
    <cellStyle name="Moeda 2 5 3 3 3" xfId="7082"/>
    <cellStyle name="Moeda 2 5 3 3 3 2" xfId="10594"/>
    <cellStyle name="Moeda 2 5 3 3 3 2 2" xfId="33575"/>
    <cellStyle name="Moeda 2 5 3 3 3 2 3" xfId="22403"/>
    <cellStyle name="Moeda 2 5 3 3 3 3" xfId="30063"/>
    <cellStyle name="Moeda 2 5 3 3 3 4" xfId="14742"/>
    <cellStyle name="Moeda 2 5 3 3 4" xfId="5886"/>
    <cellStyle name="Moeda 2 5 3 3 4 2" xfId="28867"/>
    <cellStyle name="Moeda 2 5 3 3 4 3" xfId="18254"/>
    <cellStyle name="Moeda 2 5 3 3 5" xfId="24159"/>
    <cellStyle name="Moeda 2 5 3 3 6" xfId="12986"/>
    <cellStyle name="Moeda 2 5 3 4" xfId="2289"/>
    <cellStyle name="Moeda 2 5 3 4 2" xfId="8193"/>
    <cellStyle name="Moeda 2 5 3 4 2 2" xfId="31174"/>
    <cellStyle name="Moeda 2 5 3 4 2 3" xfId="19365"/>
    <cellStyle name="Moeda 2 5 3 4 3" xfId="25270"/>
    <cellStyle name="Moeda 2 5 3 4 4" xfId="15853"/>
    <cellStyle name="Moeda 2 5 3 5" xfId="6437"/>
    <cellStyle name="Moeda 2 5 3 5 2" xfId="9949"/>
    <cellStyle name="Moeda 2 5 3 5 2 2" xfId="32930"/>
    <cellStyle name="Moeda 2 5 3 5 2 3" xfId="21758"/>
    <cellStyle name="Moeda 2 5 3 5 3" xfId="29418"/>
    <cellStyle name="Moeda 2 5 3 5 4" xfId="14097"/>
    <cellStyle name="Moeda 2 5 3 6" xfId="5317"/>
    <cellStyle name="Moeda 2 5 3 6 2" xfId="21121"/>
    <cellStyle name="Moeda 2 5 3 6 3" xfId="28298"/>
    <cellStyle name="Moeda 2 5 3 6 4" xfId="12341"/>
    <cellStyle name="Moeda 2 5 3 7" xfId="4206"/>
    <cellStyle name="Moeda 2 5 3 7 2" xfId="27187"/>
    <cellStyle name="Moeda 2 5 3 7 3" xfId="17609"/>
    <cellStyle name="Moeda 2 5 3 8" xfId="23514"/>
    <cellStyle name="Moeda 2 5 3 9" xfId="11866"/>
    <cellStyle name="Moeda 2 5 4" xfId="949"/>
    <cellStyle name="Moeda 2 5 4 2" xfId="1585"/>
    <cellStyle name="Moeda 2 5 4 2 2" xfId="3341"/>
    <cellStyle name="Moeda 2 5 4 2 2 2" xfId="9245"/>
    <cellStyle name="Moeda 2 5 4 2 2 2 2" xfId="32226"/>
    <cellStyle name="Moeda 2 5 4 2 2 2 3" xfId="20417"/>
    <cellStyle name="Moeda 2 5 4 2 2 3" xfId="26322"/>
    <cellStyle name="Moeda 2 5 4 2 2 4" xfId="16905"/>
    <cellStyle name="Moeda 2 5 4 2 3" xfId="7489"/>
    <cellStyle name="Moeda 2 5 4 2 3 2" xfId="11001"/>
    <cellStyle name="Moeda 2 5 4 2 3 2 2" xfId="33982"/>
    <cellStyle name="Moeda 2 5 4 2 3 2 3" xfId="22810"/>
    <cellStyle name="Moeda 2 5 4 2 3 3" xfId="30470"/>
    <cellStyle name="Moeda 2 5 4 2 3 4" xfId="15149"/>
    <cellStyle name="Moeda 2 5 4 2 4" xfId="4613"/>
    <cellStyle name="Moeda 2 5 4 2 4 2" xfId="27594"/>
    <cellStyle name="Moeda 2 5 4 2 4 3" xfId="18661"/>
    <cellStyle name="Moeda 2 5 4 2 5" xfId="24566"/>
    <cellStyle name="Moeda 2 5 4 2 6" xfId="13393"/>
    <cellStyle name="Moeda 2 5 4 3" xfId="2705"/>
    <cellStyle name="Moeda 2 5 4 3 2" xfId="8609"/>
    <cellStyle name="Moeda 2 5 4 3 2 2" xfId="31590"/>
    <cellStyle name="Moeda 2 5 4 3 2 3" xfId="19781"/>
    <cellStyle name="Moeda 2 5 4 3 3" xfId="25686"/>
    <cellStyle name="Moeda 2 5 4 3 4" xfId="16269"/>
    <cellStyle name="Moeda 2 5 4 4" xfId="6853"/>
    <cellStyle name="Moeda 2 5 4 4 2" xfId="10365"/>
    <cellStyle name="Moeda 2 5 4 4 2 2" xfId="33346"/>
    <cellStyle name="Moeda 2 5 4 4 2 3" xfId="22174"/>
    <cellStyle name="Moeda 2 5 4 4 3" xfId="29834"/>
    <cellStyle name="Moeda 2 5 4 4 4" xfId="14513"/>
    <cellStyle name="Moeda 2 5 4 5" xfId="5657"/>
    <cellStyle name="Moeda 2 5 4 5 2" xfId="21291"/>
    <cellStyle name="Moeda 2 5 4 5 3" xfId="28638"/>
    <cellStyle name="Moeda 2 5 4 5 4" xfId="12757"/>
    <cellStyle name="Moeda 2 5 4 6" xfId="3977"/>
    <cellStyle name="Moeda 2 5 4 6 2" xfId="26958"/>
    <cellStyle name="Moeda 2 5 4 6 3" xfId="18025"/>
    <cellStyle name="Moeda 2 5 4 7" xfId="23930"/>
    <cellStyle name="Moeda 2 5 4 8" xfId="11637"/>
    <cellStyle name="Moeda 2 5 5" xfId="1339"/>
    <cellStyle name="Moeda 2 5 5 2" xfId="1975"/>
    <cellStyle name="Moeda 2 5 5 2 2" xfId="3731"/>
    <cellStyle name="Moeda 2 5 5 2 2 2" xfId="9635"/>
    <cellStyle name="Moeda 2 5 5 2 2 2 2" xfId="32616"/>
    <cellStyle name="Moeda 2 5 5 2 2 2 3" xfId="20807"/>
    <cellStyle name="Moeda 2 5 5 2 2 3" xfId="26712"/>
    <cellStyle name="Moeda 2 5 5 2 2 4" xfId="17295"/>
    <cellStyle name="Moeda 2 5 5 2 3" xfId="7879"/>
    <cellStyle name="Moeda 2 5 5 2 3 2" xfId="11391"/>
    <cellStyle name="Moeda 2 5 5 2 3 2 2" xfId="34372"/>
    <cellStyle name="Moeda 2 5 5 2 3 2 3" xfId="23200"/>
    <cellStyle name="Moeda 2 5 5 2 3 3" xfId="30860"/>
    <cellStyle name="Moeda 2 5 5 2 3 4" xfId="15539"/>
    <cellStyle name="Moeda 2 5 5 2 4" xfId="5003"/>
    <cellStyle name="Moeda 2 5 5 2 4 2" xfId="27984"/>
    <cellStyle name="Moeda 2 5 5 2 4 3" xfId="19051"/>
    <cellStyle name="Moeda 2 5 5 2 5" xfId="24956"/>
    <cellStyle name="Moeda 2 5 5 2 6" xfId="13783"/>
    <cellStyle name="Moeda 2 5 5 3" xfId="3095"/>
    <cellStyle name="Moeda 2 5 5 3 2" xfId="8999"/>
    <cellStyle name="Moeda 2 5 5 3 2 2" xfId="31980"/>
    <cellStyle name="Moeda 2 5 5 3 2 3" xfId="20171"/>
    <cellStyle name="Moeda 2 5 5 3 3" xfId="26076"/>
    <cellStyle name="Moeda 2 5 5 3 4" xfId="16659"/>
    <cellStyle name="Moeda 2 5 5 4" xfId="7243"/>
    <cellStyle name="Moeda 2 5 5 4 2" xfId="10755"/>
    <cellStyle name="Moeda 2 5 5 4 2 2" xfId="33736"/>
    <cellStyle name="Moeda 2 5 5 4 2 3" xfId="22564"/>
    <cellStyle name="Moeda 2 5 5 4 3" xfId="30224"/>
    <cellStyle name="Moeda 2 5 5 4 4" xfId="14903"/>
    <cellStyle name="Moeda 2 5 5 5" xfId="6047"/>
    <cellStyle name="Moeda 2 5 5 5 2" xfId="21444"/>
    <cellStyle name="Moeda 2 5 5 5 3" xfId="29028"/>
    <cellStyle name="Moeda 2 5 5 5 4" xfId="13147"/>
    <cellStyle name="Moeda 2 5 5 6" xfId="4367"/>
    <cellStyle name="Moeda 2 5 5 6 2" xfId="27348"/>
    <cellStyle name="Moeda 2 5 5 6 3" xfId="18415"/>
    <cellStyle name="Moeda 2 5 5 7" xfId="24320"/>
    <cellStyle name="Moeda 2 5 5 8" xfId="12027"/>
    <cellStyle name="Moeda 2 5 6" xfId="779"/>
    <cellStyle name="Moeda 2 5 6 2" xfId="2535"/>
    <cellStyle name="Moeda 2 5 6 2 2" xfId="8439"/>
    <cellStyle name="Moeda 2 5 6 2 2 2" xfId="31420"/>
    <cellStyle name="Moeda 2 5 6 2 2 3" xfId="19611"/>
    <cellStyle name="Moeda 2 5 6 2 3" xfId="25516"/>
    <cellStyle name="Moeda 2 5 6 2 4" xfId="16099"/>
    <cellStyle name="Moeda 2 5 6 3" xfId="6683"/>
    <cellStyle name="Moeda 2 5 6 3 2" xfId="10195"/>
    <cellStyle name="Moeda 2 5 6 3 2 2" xfId="33176"/>
    <cellStyle name="Moeda 2 5 6 3 2 3" xfId="22004"/>
    <cellStyle name="Moeda 2 5 6 3 3" xfId="29664"/>
    <cellStyle name="Moeda 2 5 6 3 4" xfId="14343"/>
    <cellStyle name="Moeda 2 5 6 4" xfId="4443"/>
    <cellStyle name="Moeda 2 5 6 4 2" xfId="27424"/>
    <cellStyle name="Moeda 2 5 6 4 3" xfId="17855"/>
    <cellStyle name="Moeda 2 5 6 5" xfId="23760"/>
    <cellStyle name="Moeda 2 5 6 6" xfId="12587"/>
    <cellStyle name="Moeda 2 5 7" xfId="1415"/>
    <cellStyle name="Moeda 2 5 7 2" xfId="3171"/>
    <cellStyle name="Moeda 2 5 7 2 2" xfId="9075"/>
    <cellStyle name="Moeda 2 5 7 2 2 2" xfId="32056"/>
    <cellStyle name="Moeda 2 5 7 2 2 3" xfId="20247"/>
    <cellStyle name="Moeda 2 5 7 2 3" xfId="26152"/>
    <cellStyle name="Moeda 2 5 7 2 4" xfId="16735"/>
    <cellStyle name="Moeda 2 5 7 3" xfId="7319"/>
    <cellStyle name="Moeda 2 5 7 3 2" xfId="10831"/>
    <cellStyle name="Moeda 2 5 7 3 2 2" xfId="33812"/>
    <cellStyle name="Moeda 2 5 7 3 2 3" xfId="22640"/>
    <cellStyle name="Moeda 2 5 7 3 3" xfId="30300"/>
    <cellStyle name="Moeda 2 5 7 3 4" xfId="14979"/>
    <cellStyle name="Moeda 2 5 7 4" xfId="6123"/>
    <cellStyle name="Moeda 2 5 7 4 2" xfId="29104"/>
    <cellStyle name="Moeda 2 5 7 4 3" xfId="18491"/>
    <cellStyle name="Moeda 2 5 7 5" xfId="24396"/>
    <cellStyle name="Moeda 2 5 7 6" xfId="13223"/>
    <cellStyle name="Moeda 2 5 8" xfId="702"/>
    <cellStyle name="Moeda 2 5 8 2" xfId="2459"/>
    <cellStyle name="Moeda 2 5 8 2 2" xfId="8363"/>
    <cellStyle name="Moeda 2 5 8 2 2 2" xfId="31344"/>
    <cellStyle name="Moeda 2 5 8 2 2 3" xfId="19535"/>
    <cellStyle name="Moeda 2 5 8 2 3" xfId="25440"/>
    <cellStyle name="Moeda 2 5 8 2 4" xfId="16023"/>
    <cellStyle name="Moeda 2 5 8 3" xfId="6607"/>
    <cellStyle name="Moeda 2 5 8 3 2" xfId="10119"/>
    <cellStyle name="Moeda 2 5 8 3 2 2" xfId="33100"/>
    <cellStyle name="Moeda 2 5 8 3 2 3" xfId="21928"/>
    <cellStyle name="Moeda 2 5 8 3 3" xfId="29588"/>
    <cellStyle name="Moeda 2 5 8 3 4" xfId="14267"/>
    <cellStyle name="Moeda 2 5 8 4" xfId="5487"/>
    <cellStyle name="Moeda 2 5 8 4 2" xfId="28468"/>
    <cellStyle name="Moeda 2 5 8 4 3" xfId="17779"/>
    <cellStyle name="Moeda 2 5 8 5" xfId="23684"/>
    <cellStyle name="Moeda 2 5 8 6" xfId="12511"/>
    <cellStyle name="Moeda 2 5 9" xfId="2060"/>
    <cellStyle name="Moeda 2 5 9 2" xfId="7964"/>
    <cellStyle name="Moeda 2 5 9 2 2" xfId="30945"/>
    <cellStyle name="Moeda 2 5 9 2 3" xfId="19136"/>
    <cellStyle name="Moeda 2 5 9 3" xfId="25041"/>
    <cellStyle name="Moeda 2 5 9 4" xfId="15624"/>
    <cellStyle name="Moeda 3" xfId="8"/>
    <cellStyle name="Moeda 3 2" xfId="250"/>
    <cellStyle name="Moeda 3 2 10" xfId="2039"/>
    <cellStyle name="Moeda 3 2 10 2" xfId="7943"/>
    <cellStyle name="Moeda 3 2 10 2 2" xfId="30924"/>
    <cellStyle name="Moeda 3 2 10 2 3" xfId="19115"/>
    <cellStyle name="Moeda 3 2 10 3" xfId="25020"/>
    <cellStyle name="Moeda 3 2 10 4" xfId="15603"/>
    <cellStyle name="Moeda 3 2 11" xfId="6187"/>
    <cellStyle name="Moeda 3 2 11 2" xfId="9699"/>
    <cellStyle name="Moeda 3 2 11 2 2" xfId="32680"/>
    <cellStyle name="Moeda 3 2 11 2 3" xfId="21508"/>
    <cellStyle name="Moeda 3 2 11 3" xfId="29168"/>
    <cellStyle name="Moeda 3 2 11 4" xfId="13847"/>
    <cellStyle name="Moeda 3 2 12" xfId="5067"/>
    <cellStyle name="Moeda 3 2 12 2" xfId="20871"/>
    <cellStyle name="Moeda 3 2 12 3" xfId="28048"/>
    <cellStyle name="Moeda 3 2 12 4" xfId="12091"/>
    <cellStyle name="Moeda 3 2 13" xfId="3786"/>
    <cellStyle name="Moeda 3 2 13 2" xfId="26767"/>
    <cellStyle name="Moeda 3 2 13 3" xfId="17359"/>
    <cellStyle name="Moeda 3 2 14" xfId="23264"/>
    <cellStyle name="Moeda 3 2 15" xfId="11446"/>
    <cellStyle name="Moeda 3 2 2" xfId="306"/>
    <cellStyle name="Moeda 3 2 2 10" xfId="6213"/>
    <cellStyle name="Moeda 3 2 2 10 2" xfId="9725"/>
    <cellStyle name="Moeda 3 2 2 10 2 2" xfId="32706"/>
    <cellStyle name="Moeda 3 2 2 10 2 3" xfId="21534"/>
    <cellStyle name="Moeda 3 2 2 10 3" xfId="29194"/>
    <cellStyle name="Moeda 3 2 2 10 4" xfId="13873"/>
    <cellStyle name="Moeda 3 2 2 11" xfId="5093"/>
    <cellStyle name="Moeda 3 2 2 11 2" xfId="20897"/>
    <cellStyle name="Moeda 3 2 2 11 3" xfId="28074"/>
    <cellStyle name="Moeda 3 2 2 11 4" xfId="12117"/>
    <cellStyle name="Moeda 3 2 2 12" xfId="3812"/>
    <cellStyle name="Moeda 3 2 2 12 2" xfId="26793"/>
    <cellStyle name="Moeda 3 2 2 12 3" xfId="17385"/>
    <cellStyle name="Moeda 3 2 2 13" xfId="23290"/>
    <cellStyle name="Moeda 3 2 2 14" xfId="11472"/>
    <cellStyle name="Moeda 3 2 2 2" xfId="460"/>
    <cellStyle name="Moeda 3 2 2 2 10" xfId="23443"/>
    <cellStyle name="Moeda 3 2 2 2 11" xfId="11557"/>
    <cellStyle name="Moeda 3 2 2 2 2" xfId="621"/>
    <cellStyle name="Moeda 3 2 2 2 2 2" xfId="1904"/>
    <cellStyle name="Moeda 3 2 2 2 2 2 2" xfId="3660"/>
    <cellStyle name="Moeda 3 2 2 2 2 2 2 2" xfId="9564"/>
    <cellStyle name="Moeda 3 2 2 2 2 2 2 2 2" xfId="32545"/>
    <cellStyle name="Moeda 3 2 2 2 2 2 2 2 3" xfId="20736"/>
    <cellStyle name="Moeda 3 2 2 2 2 2 2 3" xfId="26641"/>
    <cellStyle name="Moeda 3 2 2 2 2 2 2 4" xfId="17224"/>
    <cellStyle name="Moeda 3 2 2 2 2 2 3" xfId="7808"/>
    <cellStyle name="Moeda 3 2 2 2 2 2 3 2" xfId="11320"/>
    <cellStyle name="Moeda 3 2 2 2 2 2 3 2 2" xfId="34301"/>
    <cellStyle name="Moeda 3 2 2 2 2 2 3 2 3" xfId="23129"/>
    <cellStyle name="Moeda 3 2 2 2 2 2 3 3" xfId="30789"/>
    <cellStyle name="Moeda 3 2 2 2 2 2 3 4" xfId="15468"/>
    <cellStyle name="Moeda 3 2 2 2 2 2 4" xfId="4932"/>
    <cellStyle name="Moeda 3 2 2 2 2 2 4 2" xfId="27913"/>
    <cellStyle name="Moeda 3 2 2 2 2 2 4 3" xfId="18980"/>
    <cellStyle name="Moeda 3 2 2 2 2 2 5" xfId="24885"/>
    <cellStyle name="Moeda 3 2 2 2 2 2 6" xfId="13712"/>
    <cellStyle name="Moeda 3 2 2 2 2 3" xfId="1268"/>
    <cellStyle name="Moeda 3 2 2 2 2 3 2" xfId="3024"/>
    <cellStyle name="Moeda 3 2 2 2 2 3 2 2" xfId="8928"/>
    <cellStyle name="Moeda 3 2 2 2 2 3 2 2 2" xfId="31909"/>
    <cellStyle name="Moeda 3 2 2 2 2 3 2 2 3" xfId="20100"/>
    <cellStyle name="Moeda 3 2 2 2 2 3 2 3" xfId="26005"/>
    <cellStyle name="Moeda 3 2 2 2 2 3 2 4" xfId="16588"/>
    <cellStyle name="Moeda 3 2 2 2 2 3 3" xfId="7172"/>
    <cellStyle name="Moeda 3 2 2 2 2 3 3 2" xfId="10684"/>
    <cellStyle name="Moeda 3 2 2 2 2 3 3 2 2" xfId="33665"/>
    <cellStyle name="Moeda 3 2 2 2 2 3 3 2 3" xfId="22493"/>
    <cellStyle name="Moeda 3 2 2 2 2 3 3 3" xfId="30153"/>
    <cellStyle name="Moeda 3 2 2 2 2 3 3 4" xfId="14832"/>
    <cellStyle name="Moeda 3 2 2 2 2 3 4" xfId="5976"/>
    <cellStyle name="Moeda 3 2 2 2 2 3 4 2" xfId="28957"/>
    <cellStyle name="Moeda 3 2 2 2 2 3 4 3" xfId="18344"/>
    <cellStyle name="Moeda 3 2 2 2 2 3 5" xfId="24249"/>
    <cellStyle name="Moeda 3 2 2 2 2 3 6" xfId="13076"/>
    <cellStyle name="Moeda 3 2 2 2 2 4" xfId="2379"/>
    <cellStyle name="Moeda 3 2 2 2 2 4 2" xfId="8283"/>
    <cellStyle name="Moeda 3 2 2 2 2 4 2 2" xfId="31264"/>
    <cellStyle name="Moeda 3 2 2 2 2 4 2 3" xfId="19455"/>
    <cellStyle name="Moeda 3 2 2 2 2 4 3" xfId="25360"/>
    <cellStyle name="Moeda 3 2 2 2 2 4 4" xfId="15943"/>
    <cellStyle name="Moeda 3 2 2 2 2 5" xfId="6527"/>
    <cellStyle name="Moeda 3 2 2 2 2 5 2" xfId="10039"/>
    <cellStyle name="Moeda 3 2 2 2 2 5 2 2" xfId="33020"/>
    <cellStyle name="Moeda 3 2 2 2 2 5 2 3" xfId="21848"/>
    <cellStyle name="Moeda 3 2 2 2 2 5 3" xfId="29508"/>
    <cellStyle name="Moeda 3 2 2 2 2 5 4" xfId="14187"/>
    <cellStyle name="Moeda 3 2 2 2 2 6" xfId="5407"/>
    <cellStyle name="Moeda 3 2 2 2 2 6 2" xfId="21211"/>
    <cellStyle name="Moeda 3 2 2 2 2 6 3" xfId="28388"/>
    <cellStyle name="Moeda 3 2 2 2 2 6 4" xfId="12431"/>
    <cellStyle name="Moeda 3 2 2 2 2 7" xfId="4296"/>
    <cellStyle name="Moeda 3 2 2 2 2 7 2" xfId="27277"/>
    <cellStyle name="Moeda 3 2 2 2 2 7 3" xfId="17699"/>
    <cellStyle name="Moeda 3 2 2 2 2 8" xfId="23604"/>
    <cellStyle name="Moeda 3 2 2 2 2 9" xfId="11956"/>
    <cellStyle name="Moeda 3 2 2 2 3" xfId="1107"/>
    <cellStyle name="Moeda 3 2 2 2 3 2" xfId="1743"/>
    <cellStyle name="Moeda 3 2 2 2 3 2 2" xfId="3499"/>
    <cellStyle name="Moeda 3 2 2 2 3 2 2 2" xfId="9403"/>
    <cellStyle name="Moeda 3 2 2 2 3 2 2 2 2" xfId="32384"/>
    <cellStyle name="Moeda 3 2 2 2 3 2 2 2 3" xfId="20575"/>
    <cellStyle name="Moeda 3 2 2 2 3 2 2 3" xfId="26480"/>
    <cellStyle name="Moeda 3 2 2 2 3 2 2 4" xfId="17063"/>
    <cellStyle name="Moeda 3 2 2 2 3 2 3" xfId="7647"/>
    <cellStyle name="Moeda 3 2 2 2 3 2 3 2" xfId="11159"/>
    <cellStyle name="Moeda 3 2 2 2 3 2 3 2 2" xfId="34140"/>
    <cellStyle name="Moeda 3 2 2 2 3 2 3 2 3" xfId="22968"/>
    <cellStyle name="Moeda 3 2 2 2 3 2 3 3" xfId="30628"/>
    <cellStyle name="Moeda 3 2 2 2 3 2 3 4" xfId="15307"/>
    <cellStyle name="Moeda 3 2 2 2 3 2 4" xfId="4771"/>
    <cellStyle name="Moeda 3 2 2 2 3 2 4 2" xfId="27752"/>
    <cellStyle name="Moeda 3 2 2 2 3 2 4 3" xfId="18819"/>
    <cellStyle name="Moeda 3 2 2 2 3 2 5" xfId="24724"/>
    <cellStyle name="Moeda 3 2 2 2 3 2 6" xfId="13551"/>
    <cellStyle name="Moeda 3 2 2 2 3 3" xfId="2863"/>
    <cellStyle name="Moeda 3 2 2 2 3 3 2" xfId="8767"/>
    <cellStyle name="Moeda 3 2 2 2 3 3 2 2" xfId="31748"/>
    <cellStyle name="Moeda 3 2 2 2 3 3 2 3" xfId="19939"/>
    <cellStyle name="Moeda 3 2 2 2 3 3 3" xfId="25844"/>
    <cellStyle name="Moeda 3 2 2 2 3 3 4" xfId="16427"/>
    <cellStyle name="Moeda 3 2 2 2 3 4" xfId="7011"/>
    <cellStyle name="Moeda 3 2 2 2 3 4 2" xfId="10523"/>
    <cellStyle name="Moeda 3 2 2 2 3 4 2 2" xfId="33504"/>
    <cellStyle name="Moeda 3 2 2 2 3 4 2 3" xfId="22332"/>
    <cellStyle name="Moeda 3 2 2 2 3 4 3" xfId="29992"/>
    <cellStyle name="Moeda 3 2 2 2 3 4 4" xfId="14671"/>
    <cellStyle name="Moeda 3 2 2 2 3 5" xfId="5815"/>
    <cellStyle name="Moeda 3 2 2 2 3 5 2" xfId="21373"/>
    <cellStyle name="Moeda 3 2 2 2 3 5 3" xfId="28796"/>
    <cellStyle name="Moeda 3 2 2 2 3 5 4" xfId="12915"/>
    <cellStyle name="Moeda 3 2 2 2 3 6" xfId="4135"/>
    <cellStyle name="Moeda 3 2 2 2 3 6 2" xfId="27116"/>
    <cellStyle name="Moeda 3 2 2 2 3 6 3" xfId="18183"/>
    <cellStyle name="Moeda 3 2 2 2 3 7" xfId="24088"/>
    <cellStyle name="Moeda 3 2 2 2 3 8" xfId="11795"/>
    <cellStyle name="Moeda 3 2 2 2 4" xfId="1505"/>
    <cellStyle name="Moeda 3 2 2 2 4 2" xfId="3261"/>
    <cellStyle name="Moeda 3 2 2 2 4 2 2" xfId="9165"/>
    <cellStyle name="Moeda 3 2 2 2 4 2 2 2" xfId="32146"/>
    <cellStyle name="Moeda 3 2 2 2 4 2 2 3" xfId="20337"/>
    <cellStyle name="Moeda 3 2 2 2 4 2 3" xfId="26242"/>
    <cellStyle name="Moeda 3 2 2 2 4 2 4" xfId="16825"/>
    <cellStyle name="Moeda 3 2 2 2 4 3" xfId="7409"/>
    <cellStyle name="Moeda 3 2 2 2 4 3 2" xfId="10921"/>
    <cellStyle name="Moeda 3 2 2 2 4 3 2 2" xfId="33902"/>
    <cellStyle name="Moeda 3 2 2 2 4 3 2 3" xfId="22730"/>
    <cellStyle name="Moeda 3 2 2 2 4 3 3" xfId="30390"/>
    <cellStyle name="Moeda 3 2 2 2 4 3 4" xfId="15069"/>
    <cellStyle name="Moeda 3 2 2 2 4 4" xfId="4533"/>
    <cellStyle name="Moeda 3 2 2 2 4 4 2" xfId="27514"/>
    <cellStyle name="Moeda 3 2 2 2 4 4 3" xfId="18581"/>
    <cellStyle name="Moeda 3 2 2 2 4 5" xfId="24486"/>
    <cellStyle name="Moeda 3 2 2 2 4 6" xfId="13313"/>
    <cellStyle name="Moeda 3 2 2 2 5" xfId="869"/>
    <cellStyle name="Moeda 3 2 2 2 5 2" xfId="2625"/>
    <cellStyle name="Moeda 3 2 2 2 5 2 2" xfId="8529"/>
    <cellStyle name="Moeda 3 2 2 2 5 2 2 2" xfId="31510"/>
    <cellStyle name="Moeda 3 2 2 2 5 2 2 3" xfId="19701"/>
    <cellStyle name="Moeda 3 2 2 2 5 2 3" xfId="25606"/>
    <cellStyle name="Moeda 3 2 2 2 5 2 4" xfId="16189"/>
    <cellStyle name="Moeda 3 2 2 2 5 3" xfId="6773"/>
    <cellStyle name="Moeda 3 2 2 2 5 3 2" xfId="10285"/>
    <cellStyle name="Moeda 3 2 2 2 5 3 2 2" xfId="33266"/>
    <cellStyle name="Moeda 3 2 2 2 5 3 2 3" xfId="22094"/>
    <cellStyle name="Moeda 3 2 2 2 5 3 3" xfId="29754"/>
    <cellStyle name="Moeda 3 2 2 2 5 3 4" xfId="14433"/>
    <cellStyle name="Moeda 3 2 2 2 5 4" xfId="5577"/>
    <cellStyle name="Moeda 3 2 2 2 5 4 2" xfId="28558"/>
    <cellStyle name="Moeda 3 2 2 2 5 4 3" xfId="17945"/>
    <cellStyle name="Moeda 3 2 2 2 5 5" xfId="23850"/>
    <cellStyle name="Moeda 3 2 2 2 5 6" xfId="12677"/>
    <cellStyle name="Moeda 3 2 2 2 6" xfId="2218"/>
    <cellStyle name="Moeda 3 2 2 2 6 2" xfId="8122"/>
    <cellStyle name="Moeda 3 2 2 2 6 2 2" xfId="31103"/>
    <cellStyle name="Moeda 3 2 2 2 6 2 3" xfId="19294"/>
    <cellStyle name="Moeda 3 2 2 2 6 3" xfId="25199"/>
    <cellStyle name="Moeda 3 2 2 2 6 4" xfId="15782"/>
    <cellStyle name="Moeda 3 2 2 2 7" xfId="6366"/>
    <cellStyle name="Moeda 3 2 2 2 7 2" xfId="9878"/>
    <cellStyle name="Moeda 3 2 2 2 7 2 2" xfId="32859"/>
    <cellStyle name="Moeda 3 2 2 2 7 2 3" xfId="21687"/>
    <cellStyle name="Moeda 3 2 2 2 7 3" xfId="29347"/>
    <cellStyle name="Moeda 3 2 2 2 7 4" xfId="14026"/>
    <cellStyle name="Moeda 3 2 2 2 8" xfId="5246"/>
    <cellStyle name="Moeda 3 2 2 2 8 2" xfId="21050"/>
    <cellStyle name="Moeda 3 2 2 2 8 3" xfId="28227"/>
    <cellStyle name="Moeda 3 2 2 2 8 4" xfId="12270"/>
    <cellStyle name="Moeda 3 2 2 2 9" xfId="3897"/>
    <cellStyle name="Moeda 3 2 2 2 9 2" xfId="26878"/>
    <cellStyle name="Moeda 3 2 2 2 9 3" xfId="17538"/>
    <cellStyle name="Moeda 3 2 2 3" xfId="536"/>
    <cellStyle name="Moeda 3 2 2 3 2" xfId="1819"/>
    <cellStyle name="Moeda 3 2 2 3 2 2" xfId="3575"/>
    <cellStyle name="Moeda 3 2 2 3 2 2 2" xfId="9479"/>
    <cellStyle name="Moeda 3 2 2 3 2 2 2 2" xfId="32460"/>
    <cellStyle name="Moeda 3 2 2 3 2 2 2 3" xfId="20651"/>
    <cellStyle name="Moeda 3 2 2 3 2 2 3" xfId="26556"/>
    <cellStyle name="Moeda 3 2 2 3 2 2 4" xfId="17139"/>
    <cellStyle name="Moeda 3 2 2 3 2 3" xfId="7723"/>
    <cellStyle name="Moeda 3 2 2 3 2 3 2" xfId="11235"/>
    <cellStyle name="Moeda 3 2 2 3 2 3 2 2" xfId="34216"/>
    <cellStyle name="Moeda 3 2 2 3 2 3 2 3" xfId="23044"/>
    <cellStyle name="Moeda 3 2 2 3 2 3 3" xfId="30704"/>
    <cellStyle name="Moeda 3 2 2 3 2 3 4" xfId="15383"/>
    <cellStyle name="Moeda 3 2 2 3 2 4" xfId="4847"/>
    <cellStyle name="Moeda 3 2 2 3 2 4 2" xfId="27828"/>
    <cellStyle name="Moeda 3 2 2 3 2 4 3" xfId="18895"/>
    <cellStyle name="Moeda 3 2 2 3 2 5" xfId="24800"/>
    <cellStyle name="Moeda 3 2 2 3 2 6" xfId="13627"/>
    <cellStyle name="Moeda 3 2 2 3 3" xfId="1183"/>
    <cellStyle name="Moeda 3 2 2 3 3 2" xfId="2939"/>
    <cellStyle name="Moeda 3 2 2 3 3 2 2" xfId="8843"/>
    <cellStyle name="Moeda 3 2 2 3 3 2 2 2" xfId="31824"/>
    <cellStyle name="Moeda 3 2 2 3 3 2 2 3" xfId="20015"/>
    <cellStyle name="Moeda 3 2 2 3 3 2 3" xfId="25920"/>
    <cellStyle name="Moeda 3 2 2 3 3 2 4" xfId="16503"/>
    <cellStyle name="Moeda 3 2 2 3 3 3" xfId="7087"/>
    <cellStyle name="Moeda 3 2 2 3 3 3 2" xfId="10599"/>
    <cellStyle name="Moeda 3 2 2 3 3 3 2 2" xfId="33580"/>
    <cellStyle name="Moeda 3 2 2 3 3 3 2 3" xfId="22408"/>
    <cellStyle name="Moeda 3 2 2 3 3 3 3" xfId="30068"/>
    <cellStyle name="Moeda 3 2 2 3 3 3 4" xfId="14747"/>
    <cellStyle name="Moeda 3 2 2 3 3 4" xfId="5891"/>
    <cellStyle name="Moeda 3 2 2 3 3 4 2" xfId="28872"/>
    <cellStyle name="Moeda 3 2 2 3 3 4 3" xfId="18259"/>
    <cellStyle name="Moeda 3 2 2 3 3 5" xfId="24164"/>
    <cellStyle name="Moeda 3 2 2 3 3 6" xfId="12991"/>
    <cellStyle name="Moeda 3 2 2 3 4" xfId="2294"/>
    <cellStyle name="Moeda 3 2 2 3 4 2" xfId="8198"/>
    <cellStyle name="Moeda 3 2 2 3 4 2 2" xfId="31179"/>
    <cellStyle name="Moeda 3 2 2 3 4 2 3" xfId="19370"/>
    <cellStyle name="Moeda 3 2 2 3 4 3" xfId="25275"/>
    <cellStyle name="Moeda 3 2 2 3 4 4" xfId="15858"/>
    <cellStyle name="Moeda 3 2 2 3 5" xfId="6442"/>
    <cellStyle name="Moeda 3 2 2 3 5 2" xfId="9954"/>
    <cellStyle name="Moeda 3 2 2 3 5 2 2" xfId="32935"/>
    <cellStyle name="Moeda 3 2 2 3 5 2 3" xfId="21763"/>
    <cellStyle name="Moeda 3 2 2 3 5 3" xfId="29423"/>
    <cellStyle name="Moeda 3 2 2 3 5 4" xfId="14102"/>
    <cellStyle name="Moeda 3 2 2 3 6" xfId="5322"/>
    <cellStyle name="Moeda 3 2 2 3 6 2" xfId="21126"/>
    <cellStyle name="Moeda 3 2 2 3 6 3" xfId="28303"/>
    <cellStyle name="Moeda 3 2 2 3 6 4" xfId="12346"/>
    <cellStyle name="Moeda 3 2 2 3 7" xfId="4211"/>
    <cellStyle name="Moeda 3 2 2 3 7 2" xfId="27192"/>
    <cellStyle name="Moeda 3 2 2 3 7 3" xfId="17614"/>
    <cellStyle name="Moeda 3 2 2 3 8" xfId="23519"/>
    <cellStyle name="Moeda 3 2 2 3 9" xfId="11871"/>
    <cellStyle name="Moeda 3 2 2 4" xfId="954"/>
    <cellStyle name="Moeda 3 2 2 4 2" xfId="1590"/>
    <cellStyle name="Moeda 3 2 2 4 2 2" xfId="3346"/>
    <cellStyle name="Moeda 3 2 2 4 2 2 2" xfId="9250"/>
    <cellStyle name="Moeda 3 2 2 4 2 2 2 2" xfId="32231"/>
    <cellStyle name="Moeda 3 2 2 4 2 2 2 3" xfId="20422"/>
    <cellStyle name="Moeda 3 2 2 4 2 2 3" xfId="26327"/>
    <cellStyle name="Moeda 3 2 2 4 2 2 4" xfId="16910"/>
    <cellStyle name="Moeda 3 2 2 4 2 3" xfId="7494"/>
    <cellStyle name="Moeda 3 2 2 4 2 3 2" xfId="11006"/>
    <cellStyle name="Moeda 3 2 2 4 2 3 2 2" xfId="33987"/>
    <cellStyle name="Moeda 3 2 2 4 2 3 2 3" xfId="22815"/>
    <cellStyle name="Moeda 3 2 2 4 2 3 3" xfId="30475"/>
    <cellStyle name="Moeda 3 2 2 4 2 3 4" xfId="15154"/>
    <cellStyle name="Moeda 3 2 2 4 2 4" xfId="4618"/>
    <cellStyle name="Moeda 3 2 2 4 2 4 2" xfId="27599"/>
    <cellStyle name="Moeda 3 2 2 4 2 4 3" xfId="18666"/>
    <cellStyle name="Moeda 3 2 2 4 2 5" xfId="24571"/>
    <cellStyle name="Moeda 3 2 2 4 2 6" xfId="13398"/>
    <cellStyle name="Moeda 3 2 2 4 3" xfId="2710"/>
    <cellStyle name="Moeda 3 2 2 4 3 2" xfId="8614"/>
    <cellStyle name="Moeda 3 2 2 4 3 2 2" xfId="31595"/>
    <cellStyle name="Moeda 3 2 2 4 3 2 3" xfId="19786"/>
    <cellStyle name="Moeda 3 2 2 4 3 3" xfId="25691"/>
    <cellStyle name="Moeda 3 2 2 4 3 4" xfId="16274"/>
    <cellStyle name="Moeda 3 2 2 4 4" xfId="6858"/>
    <cellStyle name="Moeda 3 2 2 4 4 2" xfId="10370"/>
    <cellStyle name="Moeda 3 2 2 4 4 2 2" xfId="33351"/>
    <cellStyle name="Moeda 3 2 2 4 4 2 3" xfId="22179"/>
    <cellStyle name="Moeda 3 2 2 4 4 3" xfId="29839"/>
    <cellStyle name="Moeda 3 2 2 4 4 4" xfId="14518"/>
    <cellStyle name="Moeda 3 2 2 4 5" xfId="5662"/>
    <cellStyle name="Moeda 3 2 2 4 5 2" xfId="21296"/>
    <cellStyle name="Moeda 3 2 2 4 5 3" xfId="28643"/>
    <cellStyle name="Moeda 3 2 2 4 5 4" xfId="12762"/>
    <cellStyle name="Moeda 3 2 2 4 6" xfId="3982"/>
    <cellStyle name="Moeda 3 2 2 4 6 2" xfId="26963"/>
    <cellStyle name="Moeda 3 2 2 4 6 3" xfId="18030"/>
    <cellStyle name="Moeda 3 2 2 4 7" xfId="23935"/>
    <cellStyle name="Moeda 3 2 2 4 8" xfId="11642"/>
    <cellStyle name="Moeda 3 2 2 5" xfId="1344"/>
    <cellStyle name="Moeda 3 2 2 5 2" xfId="1980"/>
    <cellStyle name="Moeda 3 2 2 5 2 2" xfId="3736"/>
    <cellStyle name="Moeda 3 2 2 5 2 2 2" xfId="9640"/>
    <cellStyle name="Moeda 3 2 2 5 2 2 2 2" xfId="32621"/>
    <cellStyle name="Moeda 3 2 2 5 2 2 2 3" xfId="20812"/>
    <cellStyle name="Moeda 3 2 2 5 2 2 3" xfId="26717"/>
    <cellStyle name="Moeda 3 2 2 5 2 2 4" xfId="17300"/>
    <cellStyle name="Moeda 3 2 2 5 2 3" xfId="7884"/>
    <cellStyle name="Moeda 3 2 2 5 2 3 2" xfId="11396"/>
    <cellStyle name="Moeda 3 2 2 5 2 3 2 2" xfId="34377"/>
    <cellStyle name="Moeda 3 2 2 5 2 3 2 3" xfId="23205"/>
    <cellStyle name="Moeda 3 2 2 5 2 3 3" xfId="30865"/>
    <cellStyle name="Moeda 3 2 2 5 2 3 4" xfId="15544"/>
    <cellStyle name="Moeda 3 2 2 5 2 4" xfId="5008"/>
    <cellStyle name="Moeda 3 2 2 5 2 4 2" xfId="27989"/>
    <cellStyle name="Moeda 3 2 2 5 2 4 3" xfId="19056"/>
    <cellStyle name="Moeda 3 2 2 5 2 5" xfId="24961"/>
    <cellStyle name="Moeda 3 2 2 5 2 6" xfId="13788"/>
    <cellStyle name="Moeda 3 2 2 5 3" xfId="3100"/>
    <cellStyle name="Moeda 3 2 2 5 3 2" xfId="9004"/>
    <cellStyle name="Moeda 3 2 2 5 3 2 2" xfId="31985"/>
    <cellStyle name="Moeda 3 2 2 5 3 2 3" xfId="20176"/>
    <cellStyle name="Moeda 3 2 2 5 3 3" xfId="26081"/>
    <cellStyle name="Moeda 3 2 2 5 3 4" xfId="16664"/>
    <cellStyle name="Moeda 3 2 2 5 4" xfId="7248"/>
    <cellStyle name="Moeda 3 2 2 5 4 2" xfId="10760"/>
    <cellStyle name="Moeda 3 2 2 5 4 2 2" xfId="33741"/>
    <cellStyle name="Moeda 3 2 2 5 4 2 3" xfId="22569"/>
    <cellStyle name="Moeda 3 2 2 5 4 3" xfId="30229"/>
    <cellStyle name="Moeda 3 2 2 5 4 4" xfId="14908"/>
    <cellStyle name="Moeda 3 2 2 5 5" xfId="6052"/>
    <cellStyle name="Moeda 3 2 2 5 5 2" xfId="21449"/>
    <cellStyle name="Moeda 3 2 2 5 5 3" xfId="29033"/>
    <cellStyle name="Moeda 3 2 2 5 5 4" xfId="13152"/>
    <cellStyle name="Moeda 3 2 2 5 6" xfId="4372"/>
    <cellStyle name="Moeda 3 2 2 5 6 2" xfId="27353"/>
    <cellStyle name="Moeda 3 2 2 5 6 3" xfId="18420"/>
    <cellStyle name="Moeda 3 2 2 5 7" xfId="24325"/>
    <cellStyle name="Moeda 3 2 2 5 8" xfId="12032"/>
    <cellStyle name="Moeda 3 2 2 6" xfId="784"/>
    <cellStyle name="Moeda 3 2 2 6 2" xfId="2540"/>
    <cellStyle name="Moeda 3 2 2 6 2 2" xfId="8444"/>
    <cellStyle name="Moeda 3 2 2 6 2 2 2" xfId="31425"/>
    <cellStyle name="Moeda 3 2 2 6 2 2 3" xfId="19616"/>
    <cellStyle name="Moeda 3 2 2 6 2 3" xfId="25521"/>
    <cellStyle name="Moeda 3 2 2 6 2 4" xfId="16104"/>
    <cellStyle name="Moeda 3 2 2 6 3" xfId="6688"/>
    <cellStyle name="Moeda 3 2 2 6 3 2" xfId="10200"/>
    <cellStyle name="Moeda 3 2 2 6 3 2 2" xfId="33181"/>
    <cellStyle name="Moeda 3 2 2 6 3 2 3" xfId="22009"/>
    <cellStyle name="Moeda 3 2 2 6 3 3" xfId="29669"/>
    <cellStyle name="Moeda 3 2 2 6 3 4" xfId="14348"/>
    <cellStyle name="Moeda 3 2 2 6 4" xfId="4448"/>
    <cellStyle name="Moeda 3 2 2 6 4 2" xfId="27429"/>
    <cellStyle name="Moeda 3 2 2 6 4 3" xfId="17860"/>
    <cellStyle name="Moeda 3 2 2 6 5" xfId="23765"/>
    <cellStyle name="Moeda 3 2 2 6 6" xfId="12592"/>
    <cellStyle name="Moeda 3 2 2 7" xfId="1420"/>
    <cellStyle name="Moeda 3 2 2 7 2" xfId="3176"/>
    <cellStyle name="Moeda 3 2 2 7 2 2" xfId="9080"/>
    <cellStyle name="Moeda 3 2 2 7 2 2 2" xfId="32061"/>
    <cellStyle name="Moeda 3 2 2 7 2 2 3" xfId="20252"/>
    <cellStyle name="Moeda 3 2 2 7 2 3" xfId="26157"/>
    <cellStyle name="Moeda 3 2 2 7 2 4" xfId="16740"/>
    <cellStyle name="Moeda 3 2 2 7 3" xfId="7324"/>
    <cellStyle name="Moeda 3 2 2 7 3 2" xfId="10836"/>
    <cellStyle name="Moeda 3 2 2 7 3 2 2" xfId="33817"/>
    <cellStyle name="Moeda 3 2 2 7 3 2 3" xfId="22645"/>
    <cellStyle name="Moeda 3 2 2 7 3 3" xfId="30305"/>
    <cellStyle name="Moeda 3 2 2 7 3 4" xfId="14984"/>
    <cellStyle name="Moeda 3 2 2 7 4" xfId="6128"/>
    <cellStyle name="Moeda 3 2 2 7 4 2" xfId="29109"/>
    <cellStyle name="Moeda 3 2 2 7 4 3" xfId="18496"/>
    <cellStyle name="Moeda 3 2 2 7 5" xfId="24401"/>
    <cellStyle name="Moeda 3 2 2 7 6" xfId="13228"/>
    <cellStyle name="Moeda 3 2 2 8" xfId="707"/>
    <cellStyle name="Moeda 3 2 2 8 2" xfId="2464"/>
    <cellStyle name="Moeda 3 2 2 8 2 2" xfId="8368"/>
    <cellStyle name="Moeda 3 2 2 8 2 2 2" xfId="31349"/>
    <cellStyle name="Moeda 3 2 2 8 2 2 3" xfId="19540"/>
    <cellStyle name="Moeda 3 2 2 8 2 3" xfId="25445"/>
    <cellStyle name="Moeda 3 2 2 8 2 4" xfId="16028"/>
    <cellStyle name="Moeda 3 2 2 8 3" xfId="6612"/>
    <cellStyle name="Moeda 3 2 2 8 3 2" xfId="10124"/>
    <cellStyle name="Moeda 3 2 2 8 3 2 2" xfId="33105"/>
    <cellStyle name="Moeda 3 2 2 8 3 2 3" xfId="21933"/>
    <cellStyle name="Moeda 3 2 2 8 3 3" xfId="29593"/>
    <cellStyle name="Moeda 3 2 2 8 3 4" xfId="14272"/>
    <cellStyle name="Moeda 3 2 2 8 4" xfId="5492"/>
    <cellStyle name="Moeda 3 2 2 8 4 2" xfId="28473"/>
    <cellStyle name="Moeda 3 2 2 8 4 3" xfId="17784"/>
    <cellStyle name="Moeda 3 2 2 8 5" xfId="23689"/>
    <cellStyle name="Moeda 3 2 2 8 6" xfId="12516"/>
    <cellStyle name="Moeda 3 2 2 9" xfId="2065"/>
    <cellStyle name="Moeda 3 2 2 9 2" xfId="7969"/>
    <cellStyle name="Moeda 3 2 2 9 2 2" xfId="30950"/>
    <cellStyle name="Moeda 3 2 2 9 2 3" xfId="19141"/>
    <cellStyle name="Moeda 3 2 2 9 3" xfId="25046"/>
    <cellStyle name="Moeda 3 2 2 9 4" xfId="15629"/>
    <cellStyle name="Moeda 3 2 3" xfId="434"/>
    <cellStyle name="Moeda 3 2 3 10" xfId="23417"/>
    <cellStyle name="Moeda 3 2 3 11" xfId="11531"/>
    <cellStyle name="Moeda 3 2 3 2" xfId="595"/>
    <cellStyle name="Moeda 3 2 3 2 2" xfId="1878"/>
    <cellStyle name="Moeda 3 2 3 2 2 2" xfId="3634"/>
    <cellStyle name="Moeda 3 2 3 2 2 2 2" xfId="9538"/>
    <cellStyle name="Moeda 3 2 3 2 2 2 2 2" xfId="32519"/>
    <cellStyle name="Moeda 3 2 3 2 2 2 2 3" xfId="20710"/>
    <cellStyle name="Moeda 3 2 3 2 2 2 3" xfId="26615"/>
    <cellStyle name="Moeda 3 2 3 2 2 2 4" xfId="17198"/>
    <cellStyle name="Moeda 3 2 3 2 2 3" xfId="7782"/>
    <cellStyle name="Moeda 3 2 3 2 2 3 2" xfId="11294"/>
    <cellStyle name="Moeda 3 2 3 2 2 3 2 2" xfId="34275"/>
    <cellStyle name="Moeda 3 2 3 2 2 3 2 3" xfId="23103"/>
    <cellStyle name="Moeda 3 2 3 2 2 3 3" xfId="30763"/>
    <cellStyle name="Moeda 3 2 3 2 2 3 4" xfId="15442"/>
    <cellStyle name="Moeda 3 2 3 2 2 4" xfId="4906"/>
    <cellStyle name="Moeda 3 2 3 2 2 4 2" xfId="27887"/>
    <cellStyle name="Moeda 3 2 3 2 2 4 3" xfId="18954"/>
    <cellStyle name="Moeda 3 2 3 2 2 5" xfId="24859"/>
    <cellStyle name="Moeda 3 2 3 2 2 6" xfId="13686"/>
    <cellStyle name="Moeda 3 2 3 2 3" xfId="1242"/>
    <cellStyle name="Moeda 3 2 3 2 3 2" xfId="2998"/>
    <cellStyle name="Moeda 3 2 3 2 3 2 2" xfId="8902"/>
    <cellStyle name="Moeda 3 2 3 2 3 2 2 2" xfId="31883"/>
    <cellStyle name="Moeda 3 2 3 2 3 2 2 3" xfId="20074"/>
    <cellStyle name="Moeda 3 2 3 2 3 2 3" xfId="25979"/>
    <cellStyle name="Moeda 3 2 3 2 3 2 4" xfId="16562"/>
    <cellStyle name="Moeda 3 2 3 2 3 3" xfId="7146"/>
    <cellStyle name="Moeda 3 2 3 2 3 3 2" xfId="10658"/>
    <cellStyle name="Moeda 3 2 3 2 3 3 2 2" xfId="33639"/>
    <cellStyle name="Moeda 3 2 3 2 3 3 2 3" xfId="22467"/>
    <cellStyle name="Moeda 3 2 3 2 3 3 3" xfId="30127"/>
    <cellStyle name="Moeda 3 2 3 2 3 3 4" xfId="14806"/>
    <cellStyle name="Moeda 3 2 3 2 3 4" xfId="5950"/>
    <cellStyle name="Moeda 3 2 3 2 3 4 2" xfId="28931"/>
    <cellStyle name="Moeda 3 2 3 2 3 4 3" xfId="18318"/>
    <cellStyle name="Moeda 3 2 3 2 3 5" xfId="24223"/>
    <cellStyle name="Moeda 3 2 3 2 3 6" xfId="13050"/>
    <cellStyle name="Moeda 3 2 3 2 4" xfId="2353"/>
    <cellStyle name="Moeda 3 2 3 2 4 2" xfId="8257"/>
    <cellStyle name="Moeda 3 2 3 2 4 2 2" xfId="31238"/>
    <cellStyle name="Moeda 3 2 3 2 4 2 3" xfId="19429"/>
    <cellStyle name="Moeda 3 2 3 2 4 3" xfId="25334"/>
    <cellStyle name="Moeda 3 2 3 2 4 4" xfId="15917"/>
    <cellStyle name="Moeda 3 2 3 2 5" xfId="6501"/>
    <cellStyle name="Moeda 3 2 3 2 5 2" xfId="10013"/>
    <cellStyle name="Moeda 3 2 3 2 5 2 2" xfId="32994"/>
    <cellStyle name="Moeda 3 2 3 2 5 2 3" xfId="21822"/>
    <cellStyle name="Moeda 3 2 3 2 5 3" xfId="29482"/>
    <cellStyle name="Moeda 3 2 3 2 5 4" xfId="14161"/>
    <cellStyle name="Moeda 3 2 3 2 6" xfId="5381"/>
    <cellStyle name="Moeda 3 2 3 2 6 2" xfId="21185"/>
    <cellStyle name="Moeda 3 2 3 2 6 3" xfId="28362"/>
    <cellStyle name="Moeda 3 2 3 2 6 4" xfId="12405"/>
    <cellStyle name="Moeda 3 2 3 2 7" xfId="4270"/>
    <cellStyle name="Moeda 3 2 3 2 7 2" xfId="27251"/>
    <cellStyle name="Moeda 3 2 3 2 7 3" xfId="17673"/>
    <cellStyle name="Moeda 3 2 3 2 8" xfId="23578"/>
    <cellStyle name="Moeda 3 2 3 2 9" xfId="11930"/>
    <cellStyle name="Moeda 3 2 3 3" xfId="1081"/>
    <cellStyle name="Moeda 3 2 3 3 2" xfId="1717"/>
    <cellStyle name="Moeda 3 2 3 3 2 2" xfId="3473"/>
    <cellStyle name="Moeda 3 2 3 3 2 2 2" xfId="9377"/>
    <cellStyle name="Moeda 3 2 3 3 2 2 2 2" xfId="32358"/>
    <cellStyle name="Moeda 3 2 3 3 2 2 2 3" xfId="20549"/>
    <cellStyle name="Moeda 3 2 3 3 2 2 3" xfId="26454"/>
    <cellStyle name="Moeda 3 2 3 3 2 2 4" xfId="17037"/>
    <cellStyle name="Moeda 3 2 3 3 2 3" xfId="7621"/>
    <cellStyle name="Moeda 3 2 3 3 2 3 2" xfId="11133"/>
    <cellStyle name="Moeda 3 2 3 3 2 3 2 2" xfId="34114"/>
    <cellStyle name="Moeda 3 2 3 3 2 3 2 3" xfId="22942"/>
    <cellStyle name="Moeda 3 2 3 3 2 3 3" xfId="30602"/>
    <cellStyle name="Moeda 3 2 3 3 2 3 4" xfId="15281"/>
    <cellStyle name="Moeda 3 2 3 3 2 4" xfId="4745"/>
    <cellStyle name="Moeda 3 2 3 3 2 4 2" xfId="27726"/>
    <cellStyle name="Moeda 3 2 3 3 2 4 3" xfId="18793"/>
    <cellStyle name="Moeda 3 2 3 3 2 5" xfId="24698"/>
    <cellStyle name="Moeda 3 2 3 3 2 6" xfId="13525"/>
    <cellStyle name="Moeda 3 2 3 3 3" xfId="2837"/>
    <cellStyle name="Moeda 3 2 3 3 3 2" xfId="8741"/>
    <cellStyle name="Moeda 3 2 3 3 3 2 2" xfId="31722"/>
    <cellStyle name="Moeda 3 2 3 3 3 2 3" xfId="19913"/>
    <cellStyle name="Moeda 3 2 3 3 3 3" xfId="25818"/>
    <cellStyle name="Moeda 3 2 3 3 3 4" xfId="16401"/>
    <cellStyle name="Moeda 3 2 3 3 4" xfId="6985"/>
    <cellStyle name="Moeda 3 2 3 3 4 2" xfId="10497"/>
    <cellStyle name="Moeda 3 2 3 3 4 2 2" xfId="33478"/>
    <cellStyle name="Moeda 3 2 3 3 4 2 3" xfId="22306"/>
    <cellStyle name="Moeda 3 2 3 3 4 3" xfId="29966"/>
    <cellStyle name="Moeda 3 2 3 3 4 4" xfId="14645"/>
    <cellStyle name="Moeda 3 2 3 3 5" xfId="5789"/>
    <cellStyle name="Moeda 3 2 3 3 5 2" xfId="21347"/>
    <cellStyle name="Moeda 3 2 3 3 5 3" xfId="28770"/>
    <cellStyle name="Moeda 3 2 3 3 5 4" xfId="12889"/>
    <cellStyle name="Moeda 3 2 3 3 6" xfId="4109"/>
    <cellStyle name="Moeda 3 2 3 3 6 2" xfId="27090"/>
    <cellStyle name="Moeda 3 2 3 3 6 3" xfId="18157"/>
    <cellStyle name="Moeda 3 2 3 3 7" xfId="24062"/>
    <cellStyle name="Moeda 3 2 3 3 8" xfId="11769"/>
    <cellStyle name="Moeda 3 2 3 4" xfId="1479"/>
    <cellStyle name="Moeda 3 2 3 4 2" xfId="3235"/>
    <cellStyle name="Moeda 3 2 3 4 2 2" xfId="9139"/>
    <cellStyle name="Moeda 3 2 3 4 2 2 2" xfId="32120"/>
    <cellStyle name="Moeda 3 2 3 4 2 2 3" xfId="20311"/>
    <cellStyle name="Moeda 3 2 3 4 2 3" xfId="26216"/>
    <cellStyle name="Moeda 3 2 3 4 2 4" xfId="16799"/>
    <cellStyle name="Moeda 3 2 3 4 3" xfId="7383"/>
    <cellStyle name="Moeda 3 2 3 4 3 2" xfId="10895"/>
    <cellStyle name="Moeda 3 2 3 4 3 2 2" xfId="33876"/>
    <cellStyle name="Moeda 3 2 3 4 3 2 3" xfId="22704"/>
    <cellStyle name="Moeda 3 2 3 4 3 3" xfId="30364"/>
    <cellStyle name="Moeda 3 2 3 4 3 4" xfId="15043"/>
    <cellStyle name="Moeda 3 2 3 4 4" xfId="4507"/>
    <cellStyle name="Moeda 3 2 3 4 4 2" xfId="27488"/>
    <cellStyle name="Moeda 3 2 3 4 4 3" xfId="18555"/>
    <cellStyle name="Moeda 3 2 3 4 5" xfId="24460"/>
    <cellStyle name="Moeda 3 2 3 4 6" xfId="13287"/>
    <cellStyle name="Moeda 3 2 3 5" xfId="843"/>
    <cellStyle name="Moeda 3 2 3 5 2" xfId="2599"/>
    <cellStyle name="Moeda 3 2 3 5 2 2" xfId="8503"/>
    <cellStyle name="Moeda 3 2 3 5 2 2 2" xfId="31484"/>
    <cellStyle name="Moeda 3 2 3 5 2 2 3" xfId="19675"/>
    <cellStyle name="Moeda 3 2 3 5 2 3" xfId="25580"/>
    <cellStyle name="Moeda 3 2 3 5 2 4" xfId="16163"/>
    <cellStyle name="Moeda 3 2 3 5 3" xfId="6747"/>
    <cellStyle name="Moeda 3 2 3 5 3 2" xfId="10259"/>
    <cellStyle name="Moeda 3 2 3 5 3 2 2" xfId="33240"/>
    <cellStyle name="Moeda 3 2 3 5 3 2 3" xfId="22068"/>
    <cellStyle name="Moeda 3 2 3 5 3 3" xfId="29728"/>
    <cellStyle name="Moeda 3 2 3 5 3 4" xfId="14407"/>
    <cellStyle name="Moeda 3 2 3 5 4" xfId="5551"/>
    <cellStyle name="Moeda 3 2 3 5 4 2" xfId="28532"/>
    <cellStyle name="Moeda 3 2 3 5 4 3" xfId="17919"/>
    <cellStyle name="Moeda 3 2 3 5 5" xfId="23824"/>
    <cellStyle name="Moeda 3 2 3 5 6" xfId="12651"/>
    <cellStyle name="Moeda 3 2 3 6" xfId="2192"/>
    <cellStyle name="Moeda 3 2 3 6 2" xfId="8096"/>
    <cellStyle name="Moeda 3 2 3 6 2 2" xfId="31077"/>
    <cellStyle name="Moeda 3 2 3 6 2 3" xfId="19268"/>
    <cellStyle name="Moeda 3 2 3 6 3" xfId="25173"/>
    <cellStyle name="Moeda 3 2 3 6 4" xfId="15756"/>
    <cellStyle name="Moeda 3 2 3 7" xfId="6340"/>
    <cellStyle name="Moeda 3 2 3 7 2" xfId="9852"/>
    <cellStyle name="Moeda 3 2 3 7 2 2" xfId="32833"/>
    <cellStyle name="Moeda 3 2 3 7 2 3" xfId="21661"/>
    <cellStyle name="Moeda 3 2 3 7 3" xfId="29321"/>
    <cellStyle name="Moeda 3 2 3 7 4" xfId="14000"/>
    <cellStyle name="Moeda 3 2 3 8" xfId="5220"/>
    <cellStyle name="Moeda 3 2 3 8 2" xfId="21024"/>
    <cellStyle name="Moeda 3 2 3 8 3" xfId="28201"/>
    <cellStyle name="Moeda 3 2 3 8 4" xfId="12244"/>
    <cellStyle name="Moeda 3 2 3 9" xfId="3871"/>
    <cellStyle name="Moeda 3 2 3 9 2" xfId="26852"/>
    <cellStyle name="Moeda 3 2 3 9 3" xfId="17512"/>
    <cellStyle name="Moeda 3 2 4" xfId="510"/>
    <cellStyle name="Moeda 3 2 4 2" xfId="1793"/>
    <cellStyle name="Moeda 3 2 4 2 2" xfId="3549"/>
    <cellStyle name="Moeda 3 2 4 2 2 2" xfId="9453"/>
    <cellStyle name="Moeda 3 2 4 2 2 2 2" xfId="32434"/>
    <cellStyle name="Moeda 3 2 4 2 2 2 3" xfId="20625"/>
    <cellStyle name="Moeda 3 2 4 2 2 3" xfId="26530"/>
    <cellStyle name="Moeda 3 2 4 2 2 4" xfId="17113"/>
    <cellStyle name="Moeda 3 2 4 2 3" xfId="7697"/>
    <cellStyle name="Moeda 3 2 4 2 3 2" xfId="11209"/>
    <cellStyle name="Moeda 3 2 4 2 3 2 2" xfId="34190"/>
    <cellStyle name="Moeda 3 2 4 2 3 2 3" xfId="23018"/>
    <cellStyle name="Moeda 3 2 4 2 3 3" xfId="30678"/>
    <cellStyle name="Moeda 3 2 4 2 3 4" xfId="15357"/>
    <cellStyle name="Moeda 3 2 4 2 4" xfId="4821"/>
    <cellStyle name="Moeda 3 2 4 2 4 2" xfId="27802"/>
    <cellStyle name="Moeda 3 2 4 2 4 3" xfId="18869"/>
    <cellStyle name="Moeda 3 2 4 2 5" xfId="24774"/>
    <cellStyle name="Moeda 3 2 4 2 6" xfId="13601"/>
    <cellStyle name="Moeda 3 2 4 3" xfId="1157"/>
    <cellStyle name="Moeda 3 2 4 3 2" xfId="2913"/>
    <cellStyle name="Moeda 3 2 4 3 2 2" xfId="8817"/>
    <cellStyle name="Moeda 3 2 4 3 2 2 2" xfId="31798"/>
    <cellStyle name="Moeda 3 2 4 3 2 2 3" xfId="19989"/>
    <cellStyle name="Moeda 3 2 4 3 2 3" xfId="25894"/>
    <cellStyle name="Moeda 3 2 4 3 2 4" xfId="16477"/>
    <cellStyle name="Moeda 3 2 4 3 3" xfId="7061"/>
    <cellStyle name="Moeda 3 2 4 3 3 2" xfId="10573"/>
    <cellStyle name="Moeda 3 2 4 3 3 2 2" xfId="33554"/>
    <cellStyle name="Moeda 3 2 4 3 3 2 3" xfId="22382"/>
    <cellStyle name="Moeda 3 2 4 3 3 3" xfId="30042"/>
    <cellStyle name="Moeda 3 2 4 3 3 4" xfId="14721"/>
    <cellStyle name="Moeda 3 2 4 3 4" xfId="5865"/>
    <cellStyle name="Moeda 3 2 4 3 4 2" xfId="28846"/>
    <cellStyle name="Moeda 3 2 4 3 4 3" xfId="18233"/>
    <cellStyle name="Moeda 3 2 4 3 5" xfId="24138"/>
    <cellStyle name="Moeda 3 2 4 3 6" xfId="12965"/>
    <cellStyle name="Moeda 3 2 4 4" xfId="2268"/>
    <cellStyle name="Moeda 3 2 4 4 2" xfId="8172"/>
    <cellStyle name="Moeda 3 2 4 4 2 2" xfId="31153"/>
    <cellStyle name="Moeda 3 2 4 4 2 3" xfId="19344"/>
    <cellStyle name="Moeda 3 2 4 4 3" xfId="25249"/>
    <cellStyle name="Moeda 3 2 4 4 4" xfId="15832"/>
    <cellStyle name="Moeda 3 2 4 5" xfId="6416"/>
    <cellStyle name="Moeda 3 2 4 5 2" xfId="9928"/>
    <cellStyle name="Moeda 3 2 4 5 2 2" xfId="32909"/>
    <cellStyle name="Moeda 3 2 4 5 2 3" xfId="21737"/>
    <cellStyle name="Moeda 3 2 4 5 3" xfId="29397"/>
    <cellStyle name="Moeda 3 2 4 5 4" xfId="14076"/>
    <cellStyle name="Moeda 3 2 4 6" xfId="5296"/>
    <cellStyle name="Moeda 3 2 4 6 2" xfId="21100"/>
    <cellStyle name="Moeda 3 2 4 6 3" xfId="28277"/>
    <cellStyle name="Moeda 3 2 4 6 4" xfId="12320"/>
    <cellStyle name="Moeda 3 2 4 7" xfId="4185"/>
    <cellStyle name="Moeda 3 2 4 7 2" xfId="27166"/>
    <cellStyle name="Moeda 3 2 4 7 3" xfId="17588"/>
    <cellStyle name="Moeda 3 2 4 8" xfId="23493"/>
    <cellStyle name="Moeda 3 2 4 9" xfId="11845"/>
    <cellStyle name="Moeda 3 2 5" xfId="928"/>
    <cellStyle name="Moeda 3 2 5 2" xfId="1564"/>
    <cellStyle name="Moeda 3 2 5 2 2" xfId="3320"/>
    <cellStyle name="Moeda 3 2 5 2 2 2" xfId="9224"/>
    <cellStyle name="Moeda 3 2 5 2 2 2 2" xfId="32205"/>
    <cellStyle name="Moeda 3 2 5 2 2 2 3" xfId="20396"/>
    <cellStyle name="Moeda 3 2 5 2 2 3" xfId="26301"/>
    <cellStyle name="Moeda 3 2 5 2 2 4" xfId="16884"/>
    <cellStyle name="Moeda 3 2 5 2 3" xfId="7468"/>
    <cellStyle name="Moeda 3 2 5 2 3 2" xfId="10980"/>
    <cellStyle name="Moeda 3 2 5 2 3 2 2" xfId="33961"/>
    <cellStyle name="Moeda 3 2 5 2 3 2 3" xfId="22789"/>
    <cellStyle name="Moeda 3 2 5 2 3 3" xfId="30449"/>
    <cellStyle name="Moeda 3 2 5 2 3 4" xfId="15128"/>
    <cellStyle name="Moeda 3 2 5 2 4" xfId="4592"/>
    <cellStyle name="Moeda 3 2 5 2 4 2" xfId="27573"/>
    <cellStyle name="Moeda 3 2 5 2 4 3" xfId="18640"/>
    <cellStyle name="Moeda 3 2 5 2 5" xfId="24545"/>
    <cellStyle name="Moeda 3 2 5 2 6" xfId="13372"/>
    <cellStyle name="Moeda 3 2 5 3" xfId="2684"/>
    <cellStyle name="Moeda 3 2 5 3 2" xfId="8588"/>
    <cellStyle name="Moeda 3 2 5 3 2 2" xfId="31569"/>
    <cellStyle name="Moeda 3 2 5 3 2 3" xfId="19760"/>
    <cellStyle name="Moeda 3 2 5 3 3" xfId="25665"/>
    <cellStyle name="Moeda 3 2 5 3 4" xfId="16248"/>
    <cellStyle name="Moeda 3 2 5 4" xfId="6832"/>
    <cellStyle name="Moeda 3 2 5 4 2" xfId="10344"/>
    <cellStyle name="Moeda 3 2 5 4 2 2" xfId="33325"/>
    <cellStyle name="Moeda 3 2 5 4 2 3" xfId="22153"/>
    <cellStyle name="Moeda 3 2 5 4 3" xfId="29813"/>
    <cellStyle name="Moeda 3 2 5 4 4" xfId="14492"/>
    <cellStyle name="Moeda 3 2 5 5" xfId="5636"/>
    <cellStyle name="Moeda 3 2 5 5 2" xfId="21270"/>
    <cellStyle name="Moeda 3 2 5 5 3" xfId="28617"/>
    <cellStyle name="Moeda 3 2 5 5 4" xfId="12736"/>
    <cellStyle name="Moeda 3 2 5 6" xfId="3956"/>
    <cellStyle name="Moeda 3 2 5 6 2" xfId="26937"/>
    <cellStyle name="Moeda 3 2 5 6 3" xfId="18004"/>
    <cellStyle name="Moeda 3 2 5 7" xfId="23909"/>
    <cellStyle name="Moeda 3 2 5 8" xfId="11616"/>
    <cellStyle name="Moeda 3 2 6" xfId="1318"/>
    <cellStyle name="Moeda 3 2 6 2" xfId="1954"/>
    <cellStyle name="Moeda 3 2 6 2 2" xfId="3710"/>
    <cellStyle name="Moeda 3 2 6 2 2 2" xfId="9614"/>
    <cellStyle name="Moeda 3 2 6 2 2 2 2" xfId="32595"/>
    <cellStyle name="Moeda 3 2 6 2 2 2 3" xfId="20786"/>
    <cellStyle name="Moeda 3 2 6 2 2 3" xfId="26691"/>
    <cellStyle name="Moeda 3 2 6 2 2 4" xfId="17274"/>
    <cellStyle name="Moeda 3 2 6 2 3" xfId="7858"/>
    <cellStyle name="Moeda 3 2 6 2 3 2" xfId="11370"/>
    <cellStyle name="Moeda 3 2 6 2 3 2 2" xfId="34351"/>
    <cellStyle name="Moeda 3 2 6 2 3 2 3" xfId="23179"/>
    <cellStyle name="Moeda 3 2 6 2 3 3" xfId="30839"/>
    <cellStyle name="Moeda 3 2 6 2 3 4" xfId="15518"/>
    <cellStyle name="Moeda 3 2 6 2 4" xfId="4982"/>
    <cellStyle name="Moeda 3 2 6 2 4 2" xfId="27963"/>
    <cellStyle name="Moeda 3 2 6 2 4 3" xfId="19030"/>
    <cellStyle name="Moeda 3 2 6 2 5" xfId="24935"/>
    <cellStyle name="Moeda 3 2 6 2 6" xfId="13762"/>
    <cellStyle name="Moeda 3 2 6 3" xfId="3074"/>
    <cellStyle name="Moeda 3 2 6 3 2" xfId="8978"/>
    <cellStyle name="Moeda 3 2 6 3 2 2" xfId="31959"/>
    <cellStyle name="Moeda 3 2 6 3 2 3" xfId="20150"/>
    <cellStyle name="Moeda 3 2 6 3 3" xfId="26055"/>
    <cellStyle name="Moeda 3 2 6 3 4" xfId="16638"/>
    <cellStyle name="Moeda 3 2 6 4" xfId="7222"/>
    <cellStyle name="Moeda 3 2 6 4 2" xfId="10734"/>
    <cellStyle name="Moeda 3 2 6 4 2 2" xfId="33715"/>
    <cellStyle name="Moeda 3 2 6 4 2 3" xfId="22543"/>
    <cellStyle name="Moeda 3 2 6 4 3" xfId="30203"/>
    <cellStyle name="Moeda 3 2 6 4 4" xfId="14882"/>
    <cellStyle name="Moeda 3 2 6 5" xfId="6026"/>
    <cellStyle name="Moeda 3 2 6 5 2" xfId="21423"/>
    <cellStyle name="Moeda 3 2 6 5 3" xfId="29007"/>
    <cellStyle name="Moeda 3 2 6 5 4" xfId="13126"/>
    <cellStyle name="Moeda 3 2 6 6" xfId="4346"/>
    <cellStyle name="Moeda 3 2 6 6 2" xfId="27327"/>
    <cellStyle name="Moeda 3 2 6 6 3" xfId="18394"/>
    <cellStyle name="Moeda 3 2 6 7" xfId="24299"/>
    <cellStyle name="Moeda 3 2 6 8" xfId="12006"/>
    <cellStyle name="Moeda 3 2 7" xfId="758"/>
    <cellStyle name="Moeda 3 2 7 2" xfId="2514"/>
    <cellStyle name="Moeda 3 2 7 2 2" xfId="8418"/>
    <cellStyle name="Moeda 3 2 7 2 2 2" xfId="31399"/>
    <cellStyle name="Moeda 3 2 7 2 2 3" xfId="19590"/>
    <cellStyle name="Moeda 3 2 7 2 3" xfId="25495"/>
    <cellStyle name="Moeda 3 2 7 2 4" xfId="16078"/>
    <cellStyle name="Moeda 3 2 7 3" xfId="6662"/>
    <cellStyle name="Moeda 3 2 7 3 2" xfId="10174"/>
    <cellStyle name="Moeda 3 2 7 3 2 2" xfId="33155"/>
    <cellStyle name="Moeda 3 2 7 3 2 3" xfId="21983"/>
    <cellStyle name="Moeda 3 2 7 3 3" xfId="29643"/>
    <cellStyle name="Moeda 3 2 7 3 4" xfId="14322"/>
    <cellStyle name="Moeda 3 2 7 4" xfId="4422"/>
    <cellStyle name="Moeda 3 2 7 4 2" xfId="27403"/>
    <cellStyle name="Moeda 3 2 7 4 3" xfId="17834"/>
    <cellStyle name="Moeda 3 2 7 5" xfId="23739"/>
    <cellStyle name="Moeda 3 2 7 6" xfId="12566"/>
    <cellStyle name="Moeda 3 2 8" xfId="1394"/>
    <cellStyle name="Moeda 3 2 8 2" xfId="3150"/>
    <cellStyle name="Moeda 3 2 8 2 2" xfId="9054"/>
    <cellStyle name="Moeda 3 2 8 2 2 2" xfId="32035"/>
    <cellStyle name="Moeda 3 2 8 2 2 3" xfId="20226"/>
    <cellStyle name="Moeda 3 2 8 2 3" xfId="26131"/>
    <cellStyle name="Moeda 3 2 8 2 4" xfId="16714"/>
    <cellStyle name="Moeda 3 2 8 3" xfId="7298"/>
    <cellStyle name="Moeda 3 2 8 3 2" xfId="10810"/>
    <cellStyle name="Moeda 3 2 8 3 2 2" xfId="33791"/>
    <cellStyle name="Moeda 3 2 8 3 2 3" xfId="22619"/>
    <cellStyle name="Moeda 3 2 8 3 3" xfId="30279"/>
    <cellStyle name="Moeda 3 2 8 3 4" xfId="14958"/>
    <cellStyle name="Moeda 3 2 8 4" xfId="6102"/>
    <cellStyle name="Moeda 3 2 8 4 2" xfId="29083"/>
    <cellStyle name="Moeda 3 2 8 4 3" xfId="18470"/>
    <cellStyle name="Moeda 3 2 8 5" xfId="24375"/>
    <cellStyle name="Moeda 3 2 8 6" xfId="13202"/>
    <cellStyle name="Moeda 3 2 9" xfId="681"/>
    <cellStyle name="Moeda 3 2 9 2" xfId="2438"/>
    <cellStyle name="Moeda 3 2 9 2 2" xfId="8342"/>
    <cellStyle name="Moeda 3 2 9 2 2 2" xfId="31323"/>
    <cellStyle name="Moeda 3 2 9 2 2 3" xfId="19514"/>
    <cellStyle name="Moeda 3 2 9 2 3" xfId="25419"/>
    <cellStyle name="Moeda 3 2 9 2 4" xfId="16002"/>
    <cellStyle name="Moeda 3 2 9 3" xfId="6586"/>
    <cellStyle name="Moeda 3 2 9 3 2" xfId="10098"/>
    <cellStyle name="Moeda 3 2 9 3 2 2" xfId="33079"/>
    <cellStyle name="Moeda 3 2 9 3 2 3" xfId="21907"/>
    <cellStyle name="Moeda 3 2 9 3 3" xfId="29567"/>
    <cellStyle name="Moeda 3 2 9 3 4" xfId="14246"/>
    <cellStyle name="Moeda 3 2 9 4" xfId="5466"/>
    <cellStyle name="Moeda 3 2 9 4 2" xfId="28447"/>
    <cellStyle name="Moeda 3 2 9 4 3" xfId="17758"/>
    <cellStyle name="Moeda 3 2 9 5" xfId="23663"/>
    <cellStyle name="Moeda 3 2 9 6" xfId="12490"/>
    <cellStyle name="Moeda 3 3" xfId="159"/>
    <cellStyle name="Moeda 3 3 10" xfId="6163"/>
    <cellStyle name="Moeda 3 3 10 2" xfId="9675"/>
    <cellStyle name="Moeda 3 3 10 2 2" xfId="32656"/>
    <cellStyle name="Moeda 3 3 10 2 3" xfId="21484"/>
    <cellStyle name="Moeda 3 3 10 3" xfId="29144"/>
    <cellStyle name="Moeda 3 3 10 4" xfId="13823"/>
    <cellStyle name="Moeda 3 3 11" xfId="5043"/>
    <cellStyle name="Moeda 3 3 11 2" xfId="20847"/>
    <cellStyle name="Moeda 3 3 11 3" xfId="28024"/>
    <cellStyle name="Moeda 3 3 11 4" xfId="12067"/>
    <cellStyle name="Moeda 3 3 12" xfId="3762"/>
    <cellStyle name="Moeda 3 3 12 2" xfId="26743"/>
    <cellStyle name="Moeda 3 3 12 3" xfId="17335"/>
    <cellStyle name="Moeda 3 3 13" xfId="23240"/>
    <cellStyle name="Moeda 3 3 14" xfId="11422"/>
    <cellStyle name="Moeda 3 3 2" xfId="410"/>
    <cellStyle name="Moeda 3 3 2 10" xfId="23393"/>
    <cellStyle name="Moeda 3 3 2 11" xfId="11507"/>
    <cellStyle name="Moeda 3 3 2 2" xfId="571"/>
    <cellStyle name="Moeda 3 3 2 2 2" xfId="1854"/>
    <cellStyle name="Moeda 3 3 2 2 2 2" xfId="3610"/>
    <cellStyle name="Moeda 3 3 2 2 2 2 2" xfId="9514"/>
    <cellStyle name="Moeda 3 3 2 2 2 2 2 2" xfId="32495"/>
    <cellStyle name="Moeda 3 3 2 2 2 2 2 3" xfId="20686"/>
    <cellStyle name="Moeda 3 3 2 2 2 2 3" xfId="26591"/>
    <cellStyle name="Moeda 3 3 2 2 2 2 4" xfId="17174"/>
    <cellStyle name="Moeda 3 3 2 2 2 3" xfId="7758"/>
    <cellStyle name="Moeda 3 3 2 2 2 3 2" xfId="11270"/>
    <cellStyle name="Moeda 3 3 2 2 2 3 2 2" xfId="34251"/>
    <cellStyle name="Moeda 3 3 2 2 2 3 2 3" xfId="23079"/>
    <cellStyle name="Moeda 3 3 2 2 2 3 3" xfId="30739"/>
    <cellStyle name="Moeda 3 3 2 2 2 3 4" xfId="15418"/>
    <cellStyle name="Moeda 3 3 2 2 2 4" xfId="4882"/>
    <cellStyle name="Moeda 3 3 2 2 2 4 2" xfId="27863"/>
    <cellStyle name="Moeda 3 3 2 2 2 4 3" xfId="18930"/>
    <cellStyle name="Moeda 3 3 2 2 2 5" xfId="24835"/>
    <cellStyle name="Moeda 3 3 2 2 2 6" xfId="13662"/>
    <cellStyle name="Moeda 3 3 2 2 3" xfId="1218"/>
    <cellStyle name="Moeda 3 3 2 2 3 2" xfId="2974"/>
    <cellStyle name="Moeda 3 3 2 2 3 2 2" xfId="8878"/>
    <cellStyle name="Moeda 3 3 2 2 3 2 2 2" xfId="31859"/>
    <cellStyle name="Moeda 3 3 2 2 3 2 2 3" xfId="20050"/>
    <cellStyle name="Moeda 3 3 2 2 3 2 3" xfId="25955"/>
    <cellStyle name="Moeda 3 3 2 2 3 2 4" xfId="16538"/>
    <cellStyle name="Moeda 3 3 2 2 3 3" xfId="7122"/>
    <cellStyle name="Moeda 3 3 2 2 3 3 2" xfId="10634"/>
    <cellStyle name="Moeda 3 3 2 2 3 3 2 2" xfId="33615"/>
    <cellStyle name="Moeda 3 3 2 2 3 3 2 3" xfId="22443"/>
    <cellStyle name="Moeda 3 3 2 2 3 3 3" xfId="30103"/>
    <cellStyle name="Moeda 3 3 2 2 3 3 4" xfId="14782"/>
    <cellStyle name="Moeda 3 3 2 2 3 4" xfId="5926"/>
    <cellStyle name="Moeda 3 3 2 2 3 4 2" xfId="28907"/>
    <cellStyle name="Moeda 3 3 2 2 3 4 3" xfId="18294"/>
    <cellStyle name="Moeda 3 3 2 2 3 5" xfId="24199"/>
    <cellStyle name="Moeda 3 3 2 2 3 6" xfId="13026"/>
    <cellStyle name="Moeda 3 3 2 2 4" xfId="2329"/>
    <cellStyle name="Moeda 3 3 2 2 4 2" xfId="8233"/>
    <cellStyle name="Moeda 3 3 2 2 4 2 2" xfId="31214"/>
    <cellStyle name="Moeda 3 3 2 2 4 2 3" xfId="19405"/>
    <cellStyle name="Moeda 3 3 2 2 4 3" xfId="25310"/>
    <cellStyle name="Moeda 3 3 2 2 4 4" xfId="15893"/>
    <cellStyle name="Moeda 3 3 2 2 5" xfId="6477"/>
    <cellStyle name="Moeda 3 3 2 2 5 2" xfId="9989"/>
    <cellStyle name="Moeda 3 3 2 2 5 2 2" xfId="32970"/>
    <cellStyle name="Moeda 3 3 2 2 5 2 3" xfId="21798"/>
    <cellStyle name="Moeda 3 3 2 2 5 3" xfId="29458"/>
    <cellStyle name="Moeda 3 3 2 2 5 4" xfId="14137"/>
    <cellStyle name="Moeda 3 3 2 2 6" xfId="5357"/>
    <cellStyle name="Moeda 3 3 2 2 6 2" xfId="21161"/>
    <cellStyle name="Moeda 3 3 2 2 6 3" xfId="28338"/>
    <cellStyle name="Moeda 3 3 2 2 6 4" xfId="12381"/>
    <cellStyle name="Moeda 3 3 2 2 7" xfId="4246"/>
    <cellStyle name="Moeda 3 3 2 2 7 2" xfId="27227"/>
    <cellStyle name="Moeda 3 3 2 2 7 3" xfId="17649"/>
    <cellStyle name="Moeda 3 3 2 2 8" xfId="23554"/>
    <cellStyle name="Moeda 3 3 2 2 9" xfId="11906"/>
    <cellStyle name="Moeda 3 3 2 3" xfId="1057"/>
    <cellStyle name="Moeda 3 3 2 3 2" xfId="1693"/>
    <cellStyle name="Moeda 3 3 2 3 2 2" xfId="3449"/>
    <cellStyle name="Moeda 3 3 2 3 2 2 2" xfId="9353"/>
    <cellStyle name="Moeda 3 3 2 3 2 2 2 2" xfId="32334"/>
    <cellStyle name="Moeda 3 3 2 3 2 2 2 3" xfId="20525"/>
    <cellStyle name="Moeda 3 3 2 3 2 2 3" xfId="26430"/>
    <cellStyle name="Moeda 3 3 2 3 2 2 4" xfId="17013"/>
    <cellStyle name="Moeda 3 3 2 3 2 3" xfId="7597"/>
    <cellStyle name="Moeda 3 3 2 3 2 3 2" xfId="11109"/>
    <cellStyle name="Moeda 3 3 2 3 2 3 2 2" xfId="34090"/>
    <cellStyle name="Moeda 3 3 2 3 2 3 2 3" xfId="22918"/>
    <cellStyle name="Moeda 3 3 2 3 2 3 3" xfId="30578"/>
    <cellStyle name="Moeda 3 3 2 3 2 3 4" xfId="15257"/>
    <cellStyle name="Moeda 3 3 2 3 2 4" xfId="4721"/>
    <cellStyle name="Moeda 3 3 2 3 2 4 2" xfId="27702"/>
    <cellStyle name="Moeda 3 3 2 3 2 4 3" xfId="18769"/>
    <cellStyle name="Moeda 3 3 2 3 2 5" xfId="24674"/>
    <cellStyle name="Moeda 3 3 2 3 2 6" xfId="13501"/>
    <cellStyle name="Moeda 3 3 2 3 3" xfId="2813"/>
    <cellStyle name="Moeda 3 3 2 3 3 2" xfId="8717"/>
    <cellStyle name="Moeda 3 3 2 3 3 2 2" xfId="31698"/>
    <cellStyle name="Moeda 3 3 2 3 3 2 3" xfId="19889"/>
    <cellStyle name="Moeda 3 3 2 3 3 3" xfId="25794"/>
    <cellStyle name="Moeda 3 3 2 3 3 4" xfId="16377"/>
    <cellStyle name="Moeda 3 3 2 3 4" xfId="6961"/>
    <cellStyle name="Moeda 3 3 2 3 4 2" xfId="10473"/>
    <cellStyle name="Moeda 3 3 2 3 4 2 2" xfId="33454"/>
    <cellStyle name="Moeda 3 3 2 3 4 2 3" xfId="22282"/>
    <cellStyle name="Moeda 3 3 2 3 4 3" xfId="29942"/>
    <cellStyle name="Moeda 3 3 2 3 4 4" xfId="14621"/>
    <cellStyle name="Moeda 3 3 2 3 5" xfId="5765"/>
    <cellStyle name="Moeda 3 3 2 3 5 2" xfId="21323"/>
    <cellStyle name="Moeda 3 3 2 3 5 3" xfId="28746"/>
    <cellStyle name="Moeda 3 3 2 3 5 4" xfId="12865"/>
    <cellStyle name="Moeda 3 3 2 3 6" xfId="4085"/>
    <cellStyle name="Moeda 3 3 2 3 6 2" xfId="27066"/>
    <cellStyle name="Moeda 3 3 2 3 6 3" xfId="18133"/>
    <cellStyle name="Moeda 3 3 2 3 7" xfId="24038"/>
    <cellStyle name="Moeda 3 3 2 3 8" xfId="11745"/>
    <cellStyle name="Moeda 3 3 2 4" xfId="1455"/>
    <cellStyle name="Moeda 3 3 2 4 2" xfId="3211"/>
    <cellStyle name="Moeda 3 3 2 4 2 2" xfId="9115"/>
    <cellStyle name="Moeda 3 3 2 4 2 2 2" xfId="32096"/>
    <cellStyle name="Moeda 3 3 2 4 2 2 3" xfId="20287"/>
    <cellStyle name="Moeda 3 3 2 4 2 3" xfId="26192"/>
    <cellStyle name="Moeda 3 3 2 4 2 4" xfId="16775"/>
    <cellStyle name="Moeda 3 3 2 4 3" xfId="7359"/>
    <cellStyle name="Moeda 3 3 2 4 3 2" xfId="10871"/>
    <cellStyle name="Moeda 3 3 2 4 3 2 2" xfId="33852"/>
    <cellStyle name="Moeda 3 3 2 4 3 2 3" xfId="22680"/>
    <cellStyle name="Moeda 3 3 2 4 3 3" xfId="30340"/>
    <cellStyle name="Moeda 3 3 2 4 3 4" xfId="15019"/>
    <cellStyle name="Moeda 3 3 2 4 4" xfId="4483"/>
    <cellStyle name="Moeda 3 3 2 4 4 2" xfId="27464"/>
    <cellStyle name="Moeda 3 3 2 4 4 3" xfId="18531"/>
    <cellStyle name="Moeda 3 3 2 4 5" xfId="24436"/>
    <cellStyle name="Moeda 3 3 2 4 6" xfId="13263"/>
    <cellStyle name="Moeda 3 3 2 5" xfId="819"/>
    <cellStyle name="Moeda 3 3 2 5 2" xfId="2575"/>
    <cellStyle name="Moeda 3 3 2 5 2 2" xfId="8479"/>
    <cellStyle name="Moeda 3 3 2 5 2 2 2" xfId="31460"/>
    <cellStyle name="Moeda 3 3 2 5 2 2 3" xfId="19651"/>
    <cellStyle name="Moeda 3 3 2 5 2 3" xfId="25556"/>
    <cellStyle name="Moeda 3 3 2 5 2 4" xfId="16139"/>
    <cellStyle name="Moeda 3 3 2 5 3" xfId="6723"/>
    <cellStyle name="Moeda 3 3 2 5 3 2" xfId="10235"/>
    <cellStyle name="Moeda 3 3 2 5 3 2 2" xfId="33216"/>
    <cellStyle name="Moeda 3 3 2 5 3 2 3" xfId="22044"/>
    <cellStyle name="Moeda 3 3 2 5 3 3" xfId="29704"/>
    <cellStyle name="Moeda 3 3 2 5 3 4" xfId="14383"/>
    <cellStyle name="Moeda 3 3 2 5 4" xfId="5527"/>
    <cellStyle name="Moeda 3 3 2 5 4 2" xfId="28508"/>
    <cellStyle name="Moeda 3 3 2 5 4 3" xfId="17895"/>
    <cellStyle name="Moeda 3 3 2 5 5" xfId="23800"/>
    <cellStyle name="Moeda 3 3 2 5 6" xfId="12627"/>
    <cellStyle name="Moeda 3 3 2 6" xfId="2168"/>
    <cellStyle name="Moeda 3 3 2 6 2" xfId="8072"/>
    <cellStyle name="Moeda 3 3 2 6 2 2" xfId="31053"/>
    <cellStyle name="Moeda 3 3 2 6 2 3" xfId="19244"/>
    <cellStyle name="Moeda 3 3 2 6 3" xfId="25149"/>
    <cellStyle name="Moeda 3 3 2 6 4" xfId="15732"/>
    <cellStyle name="Moeda 3 3 2 7" xfId="6316"/>
    <cellStyle name="Moeda 3 3 2 7 2" xfId="9828"/>
    <cellStyle name="Moeda 3 3 2 7 2 2" xfId="32809"/>
    <cellStyle name="Moeda 3 3 2 7 2 3" xfId="21637"/>
    <cellStyle name="Moeda 3 3 2 7 3" xfId="29297"/>
    <cellStyle name="Moeda 3 3 2 7 4" xfId="13976"/>
    <cellStyle name="Moeda 3 3 2 8" xfId="5196"/>
    <cellStyle name="Moeda 3 3 2 8 2" xfId="21000"/>
    <cellStyle name="Moeda 3 3 2 8 3" xfId="28177"/>
    <cellStyle name="Moeda 3 3 2 8 4" xfId="12220"/>
    <cellStyle name="Moeda 3 3 2 9" xfId="3847"/>
    <cellStyle name="Moeda 3 3 2 9 2" xfId="26828"/>
    <cellStyle name="Moeda 3 3 2 9 3" xfId="17488"/>
    <cellStyle name="Moeda 3 3 3" xfId="486"/>
    <cellStyle name="Moeda 3 3 3 2" xfId="1769"/>
    <cellStyle name="Moeda 3 3 3 2 2" xfId="3525"/>
    <cellStyle name="Moeda 3 3 3 2 2 2" xfId="9429"/>
    <cellStyle name="Moeda 3 3 3 2 2 2 2" xfId="32410"/>
    <cellStyle name="Moeda 3 3 3 2 2 2 3" xfId="20601"/>
    <cellStyle name="Moeda 3 3 3 2 2 3" xfId="26506"/>
    <cellStyle name="Moeda 3 3 3 2 2 4" xfId="17089"/>
    <cellStyle name="Moeda 3 3 3 2 3" xfId="7673"/>
    <cellStyle name="Moeda 3 3 3 2 3 2" xfId="11185"/>
    <cellStyle name="Moeda 3 3 3 2 3 2 2" xfId="34166"/>
    <cellStyle name="Moeda 3 3 3 2 3 2 3" xfId="22994"/>
    <cellStyle name="Moeda 3 3 3 2 3 3" xfId="30654"/>
    <cellStyle name="Moeda 3 3 3 2 3 4" xfId="15333"/>
    <cellStyle name="Moeda 3 3 3 2 4" xfId="4797"/>
    <cellStyle name="Moeda 3 3 3 2 4 2" xfId="27778"/>
    <cellStyle name="Moeda 3 3 3 2 4 3" xfId="18845"/>
    <cellStyle name="Moeda 3 3 3 2 5" xfId="24750"/>
    <cellStyle name="Moeda 3 3 3 2 6" xfId="13577"/>
    <cellStyle name="Moeda 3 3 3 3" xfId="1133"/>
    <cellStyle name="Moeda 3 3 3 3 2" xfId="2889"/>
    <cellStyle name="Moeda 3 3 3 3 2 2" xfId="8793"/>
    <cellStyle name="Moeda 3 3 3 3 2 2 2" xfId="31774"/>
    <cellStyle name="Moeda 3 3 3 3 2 2 3" xfId="19965"/>
    <cellStyle name="Moeda 3 3 3 3 2 3" xfId="25870"/>
    <cellStyle name="Moeda 3 3 3 3 2 4" xfId="16453"/>
    <cellStyle name="Moeda 3 3 3 3 3" xfId="7037"/>
    <cellStyle name="Moeda 3 3 3 3 3 2" xfId="10549"/>
    <cellStyle name="Moeda 3 3 3 3 3 2 2" xfId="33530"/>
    <cellStyle name="Moeda 3 3 3 3 3 2 3" xfId="22358"/>
    <cellStyle name="Moeda 3 3 3 3 3 3" xfId="30018"/>
    <cellStyle name="Moeda 3 3 3 3 3 4" xfId="14697"/>
    <cellStyle name="Moeda 3 3 3 3 4" xfId="5841"/>
    <cellStyle name="Moeda 3 3 3 3 4 2" xfId="28822"/>
    <cellStyle name="Moeda 3 3 3 3 4 3" xfId="18209"/>
    <cellStyle name="Moeda 3 3 3 3 5" xfId="24114"/>
    <cellStyle name="Moeda 3 3 3 3 6" xfId="12941"/>
    <cellStyle name="Moeda 3 3 3 4" xfId="2244"/>
    <cellStyle name="Moeda 3 3 3 4 2" xfId="8148"/>
    <cellStyle name="Moeda 3 3 3 4 2 2" xfId="31129"/>
    <cellStyle name="Moeda 3 3 3 4 2 3" xfId="19320"/>
    <cellStyle name="Moeda 3 3 3 4 3" xfId="25225"/>
    <cellStyle name="Moeda 3 3 3 4 4" xfId="15808"/>
    <cellStyle name="Moeda 3 3 3 5" xfId="6392"/>
    <cellStyle name="Moeda 3 3 3 5 2" xfId="9904"/>
    <cellStyle name="Moeda 3 3 3 5 2 2" xfId="32885"/>
    <cellStyle name="Moeda 3 3 3 5 2 3" xfId="21713"/>
    <cellStyle name="Moeda 3 3 3 5 3" xfId="29373"/>
    <cellStyle name="Moeda 3 3 3 5 4" xfId="14052"/>
    <cellStyle name="Moeda 3 3 3 6" xfId="5272"/>
    <cellStyle name="Moeda 3 3 3 6 2" xfId="21076"/>
    <cellStyle name="Moeda 3 3 3 6 3" xfId="28253"/>
    <cellStyle name="Moeda 3 3 3 6 4" xfId="12296"/>
    <cellStyle name="Moeda 3 3 3 7" xfId="4161"/>
    <cellStyle name="Moeda 3 3 3 7 2" xfId="27142"/>
    <cellStyle name="Moeda 3 3 3 7 3" xfId="17564"/>
    <cellStyle name="Moeda 3 3 3 8" xfId="23469"/>
    <cellStyle name="Moeda 3 3 3 9" xfId="11821"/>
    <cellStyle name="Moeda 3 3 4" xfId="904"/>
    <cellStyle name="Moeda 3 3 4 2" xfId="1540"/>
    <cellStyle name="Moeda 3 3 4 2 2" xfId="3296"/>
    <cellStyle name="Moeda 3 3 4 2 2 2" xfId="9200"/>
    <cellStyle name="Moeda 3 3 4 2 2 2 2" xfId="32181"/>
    <cellStyle name="Moeda 3 3 4 2 2 2 3" xfId="20372"/>
    <cellStyle name="Moeda 3 3 4 2 2 3" xfId="26277"/>
    <cellStyle name="Moeda 3 3 4 2 2 4" xfId="16860"/>
    <cellStyle name="Moeda 3 3 4 2 3" xfId="7444"/>
    <cellStyle name="Moeda 3 3 4 2 3 2" xfId="10956"/>
    <cellStyle name="Moeda 3 3 4 2 3 2 2" xfId="33937"/>
    <cellStyle name="Moeda 3 3 4 2 3 2 3" xfId="22765"/>
    <cellStyle name="Moeda 3 3 4 2 3 3" xfId="30425"/>
    <cellStyle name="Moeda 3 3 4 2 3 4" xfId="15104"/>
    <cellStyle name="Moeda 3 3 4 2 4" xfId="4568"/>
    <cellStyle name="Moeda 3 3 4 2 4 2" xfId="27549"/>
    <cellStyle name="Moeda 3 3 4 2 4 3" xfId="18616"/>
    <cellStyle name="Moeda 3 3 4 2 5" xfId="24521"/>
    <cellStyle name="Moeda 3 3 4 2 6" xfId="13348"/>
    <cellStyle name="Moeda 3 3 4 3" xfId="2660"/>
    <cellStyle name="Moeda 3 3 4 3 2" xfId="8564"/>
    <cellStyle name="Moeda 3 3 4 3 2 2" xfId="31545"/>
    <cellStyle name="Moeda 3 3 4 3 2 3" xfId="19736"/>
    <cellStyle name="Moeda 3 3 4 3 3" xfId="25641"/>
    <cellStyle name="Moeda 3 3 4 3 4" xfId="16224"/>
    <cellStyle name="Moeda 3 3 4 4" xfId="6808"/>
    <cellStyle name="Moeda 3 3 4 4 2" xfId="10320"/>
    <cellStyle name="Moeda 3 3 4 4 2 2" xfId="33301"/>
    <cellStyle name="Moeda 3 3 4 4 2 3" xfId="22129"/>
    <cellStyle name="Moeda 3 3 4 4 3" xfId="29789"/>
    <cellStyle name="Moeda 3 3 4 4 4" xfId="14468"/>
    <cellStyle name="Moeda 3 3 4 5" xfId="5612"/>
    <cellStyle name="Moeda 3 3 4 5 2" xfId="21246"/>
    <cellStyle name="Moeda 3 3 4 5 3" xfId="28593"/>
    <cellStyle name="Moeda 3 3 4 5 4" xfId="12712"/>
    <cellStyle name="Moeda 3 3 4 6" xfId="3932"/>
    <cellStyle name="Moeda 3 3 4 6 2" xfId="26913"/>
    <cellStyle name="Moeda 3 3 4 6 3" xfId="17980"/>
    <cellStyle name="Moeda 3 3 4 7" xfId="23885"/>
    <cellStyle name="Moeda 3 3 4 8" xfId="11592"/>
    <cellStyle name="Moeda 3 3 5" xfId="1294"/>
    <cellStyle name="Moeda 3 3 5 2" xfId="1930"/>
    <cellStyle name="Moeda 3 3 5 2 2" xfId="3686"/>
    <cellStyle name="Moeda 3 3 5 2 2 2" xfId="9590"/>
    <cellStyle name="Moeda 3 3 5 2 2 2 2" xfId="32571"/>
    <cellStyle name="Moeda 3 3 5 2 2 2 3" xfId="20762"/>
    <cellStyle name="Moeda 3 3 5 2 2 3" xfId="26667"/>
    <cellStyle name="Moeda 3 3 5 2 2 4" xfId="17250"/>
    <cellStyle name="Moeda 3 3 5 2 3" xfId="7834"/>
    <cellStyle name="Moeda 3 3 5 2 3 2" xfId="11346"/>
    <cellStyle name="Moeda 3 3 5 2 3 2 2" xfId="34327"/>
    <cellStyle name="Moeda 3 3 5 2 3 2 3" xfId="23155"/>
    <cellStyle name="Moeda 3 3 5 2 3 3" xfId="30815"/>
    <cellStyle name="Moeda 3 3 5 2 3 4" xfId="15494"/>
    <cellStyle name="Moeda 3 3 5 2 4" xfId="4958"/>
    <cellStyle name="Moeda 3 3 5 2 4 2" xfId="27939"/>
    <cellStyle name="Moeda 3 3 5 2 4 3" xfId="19006"/>
    <cellStyle name="Moeda 3 3 5 2 5" xfId="24911"/>
    <cellStyle name="Moeda 3 3 5 2 6" xfId="13738"/>
    <cellStyle name="Moeda 3 3 5 3" xfId="3050"/>
    <cellStyle name="Moeda 3 3 5 3 2" xfId="8954"/>
    <cellStyle name="Moeda 3 3 5 3 2 2" xfId="31935"/>
    <cellStyle name="Moeda 3 3 5 3 2 3" xfId="20126"/>
    <cellStyle name="Moeda 3 3 5 3 3" xfId="26031"/>
    <cellStyle name="Moeda 3 3 5 3 4" xfId="16614"/>
    <cellStyle name="Moeda 3 3 5 4" xfId="7198"/>
    <cellStyle name="Moeda 3 3 5 4 2" xfId="10710"/>
    <cellStyle name="Moeda 3 3 5 4 2 2" xfId="33691"/>
    <cellStyle name="Moeda 3 3 5 4 2 3" xfId="22519"/>
    <cellStyle name="Moeda 3 3 5 4 3" xfId="30179"/>
    <cellStyle name="Moeda 3 3 5 4 4" xfId="14858"/>
    <cellStyle name="Moeda 3 3 5 5" xfId="6002"/>
    <cellStyle name="Moeda 3 3 5 5 2" xfId="21399"/>
    <cellStyle name="Moeda 3 3 5 5 3" xfId="28983"/>
    <cellStyle name="Moeda 3 3 5 5 4" xfId="13102"/>
    <cellStyle name="Moeda 3 3 5 6" xfId="4322"/>
    <cellStyle name="Moeda 3 3 5 6 2" xfId="27303"/>
    <cellStyle name="Moeda 3 3 5 6 3" xfId="18370"/>
    <cellStyle name="Moeda 3 3 5 7" xfId="24275"/>
    <cellStyle name="Moeda 3 3 5 8" xfId="11982"/>
    <cellStyle name="Moeda 3 3 6" xfId="734"/>
    <cellStyle name="Moeda 3 3 6 2" xfId="2490"/>
    <cellStyle name="Moeda 3 3 6 2 2" xfId="8394"/>
    <cellStyle name="Moeda 3 3 6 2 2 2" xfId="31375"/>
    <cellStyle name="Moeda 3 3 6 2 2 3" xfId="19566"/>
    <cellStyle name="Moeda 3 3 6 2 3" xfId="25471"/>
    <cellStyle name="Moeda 3 3 6 2 4" xfId="16054"/>
    <cellStyle name="Moeda 3 3 6 3" xfId="6638"/>
    <cellStyle name="Moeda 3 3 6 3 2" xfId="10150"/>
    <cellStyle name="Moeda 3 3 6 3 2 2" xfId="33131"/>
    <cellStyle name="Moeda 3 3 6 3 2 3" xfId="21959"/>
    <cellStyle name="Moeda 3 3 6 3 3" xfId="29619"/>
    <cellStyle name="Moeda 3 3 6 3 4" xfId="14298"/>
    <cellStyle name="Moeda 3 3 6 4" xfId="4398"/>
    <cellStyle name="Moeda 3 3 6 4 2" xfId="27379"/>
    <cellStyle name="Moeda 3 3 6 4 3" xfId="17810"/>
    <cellStyle name="Moeda 3 3 6 5" xfId="23715"/>
    <cellStyle name="Moeda 3 3 6 6" xfId="12542"/>
    <cellStyle name="Moeda 3 3 7" xfId="1370"/>
    <cellStyle name="Moeda 3 3 7 2" xfId="3126"/>
    <cellStyle name="Moeda 3 3 7 2 2" xfId="9030"/>
    <cellStyle name="Moeda 3 3 7 2 2 2" xfId="32011"/>
    <cellStyle name="Moeda 3 3 7 2 2 3" xfId="20202"/>
    <cellStyle name="Moeda 3 3 7 2 3" xfId="26107"/>
    <cellStyle name="Moeda 3 3 7 2 4" xfId="16690"/>
    <cellStyle name="Moeda 3 3 7 3" xfId="7274"/>
    <cellStyle name="Moeda 3 3 7 3 2" xfId="10786"/>
    <cellStyle name="Moeda 3 3 7 3 2 2" xfId="33767"/>
    <cellStyle name="Moeda 3 3 7 3 2 3" xfId="22595"/>
    <cellStyle name="Moeda 3 3 7 3 3" xfId="30255"/>
    <cellStyle name="Moeda 3 3 7 3 4" xfId="14934"/>
    <cellStyle name="Moeda 3 3 7 4" xfId="6078"/>
    <cellStyle name="Moeda 3 3 7 4 2" xfId="29059"/>
    <cellStyle name="Moeda 3 3 7 4 3" xfId="18446"/>
    <cellStyle name="Moeda 3 3 7 5" xfId="24351"/>
    <cellStyle name="Moeda 3 3 7 6" xfId="13178"/>
    <cellStyle name="Moeda 3 3 8" xfId="657"/>
    <cellStyle name="Moeda 3 3 8 2" xfId="2414"/>
    <cellStyle name="Moeda 3 3 8 2 2" xfId="8318"/>
    <cellStyle name="Moeda 3 3 8 2 2 2" xfId="31299"/>
    <cellStyle name="Moeda 3 3 8 2 2 3" xfId="19490"/>
    <cellStyle name="Moeda 3 3 8 2 3" xfId="25395"/>
    <cellStyle name="Moeda 3 3 8 2 4" xfId="15978"/>
    <cellStyle name="Moeda 3 3 8 3" xfId="6562"/>
    <cellStyle name="Moeda 3 3 8 3 2" xfId="10074"/>
    <cellStyle name="Moeda 3 3 8 3 2 2" xfId="33055"/>
    <cellStyle name="Moeda 3 3 8 3 2 3" xfId="21883"/>
    <cellStyle name="Moeda 3 3 8 3 3" xfId="29543"/>
    <cellStyle name="Moeda 3 3 8 3 4" xfId="14222"/>
    <cellStyle name="Moeda 3 3 8 4" xfId="5442"/>
    <cellStyle name="Moeda 3 3 8 4 2" xfId="28423"/>
    <cellStyle name="Moeda 3 3 8 4 3" xfId="17734"/>
    <cellStyle name="Moeda 3 3 8 5" xfId="23639"/>
    <cellStyle name="Moeda 3 3 8 6" xfId="12466"/>
    <cellStyle name="Moeda 3 3 9" xfId="2015"/>
    <cellStyle name="Moeda 3 3 9 2" xfId="7919"/>
    <cellStyle name="Moeda 3 3 9 2 2" xfId="30900"/>
    <cellStyle name="Moeda 3 3 9 2 3" xfId="19091"/>
    <cellStyle name="Moeda 3 3 9 3" xfId="24996"/>
    <cellStyle name="Moeda 3 3 9 4" xfId="15579"/>
    <cellStyle name="Moeda 3 4" xfId="302"/>
    <cellStyle name="Moeda 3 4 10" xfId="6209"/>
    <cellStyle name="Moeda 3 4 10 2" xfId="9721"/>
    <cellStyle name="Moeda 3 4 10 2 2" xfId="32702"/>
    <cellStyle name="Moeda 3 4 10 2 3" xfId="21530"/>
    <cellStyle name="Moeda 3 4 10 3" xfId="29190"/>
    <cellStyle name="Moeda 3 4 10 4" xfId="13869"/>
    <cellStyle name="Moeda 3 4 11" xfId="5089"/>
    <cellStyle name="Moeda 3 4 11 2" xfId="20893"/>
    <cellStyle name="Moeda 3 4 11 3" xfId="28070"/>
    <cellStyle name="Moeda 3 4 11 4" xfId="12113"/>
    <cellStyle name="Moeda 3 4 12" xfId="3808"/>
    <cellStyle name="Moeda 3 4 12 2" xfId="26789"/>
    <cellStyle name="Moeda 3 4 12 3" xfId="17381"/>
    <cellStyle name="Moeda 3 4 13" xfId="23286"/>
    <cellStyle name="Moeda 3 4 14" xfId="11468"/>
    <cellStyle name="Moeda 3 4 2" xfId="456"/>
    <cellStyle name="Moeda 3 4 2 10" xfId="23439"/>
    <cellStyle name="Moeda 3 4 2 11" xfId="11553"/>
    <cellStyle name="Moeda 3 4 2 2" xfId="617"/>
    <cellStyle name="Moeda 3 4 2 2 2" xfId="1900"/>
    <cellStyle name="Moeda 3 4 2 2 2 2" xfId="3656"/>
    <cellStyle name="Moeda 3 4 2 2 2 2 2" xfId="9560"/>
    <cellStyle name="Moeda 3 4 2 2 2 2 2 2" xfId="32541"/>
    <cellStyle name="Moeda 3 4 2 2 2 2 2 3" xfId="20732"/>
    <cellStyle name="Moeda 3 4 2 2 2 2 3" xfId="26637"/>
    <cellStyle name="Moeda 3 4 2 2 2 2 4" xfId="17220"/>
    <cellStyle name="Moeda 3 4 2 2 2 3" xfId="7804"/>
    <cellStyle name="Moeda 3 4 2 2 2 3 2" xfId="11316"/>
    <cellStyle name="Moeda 3 4 2 2 2 3 2 2" xfId="34297"/>
    <cellStyle name="Moeda 3 4 2 2 2 3 2 3" xfId="23125"/>
    <cellStyle name="Moeda 3 4 2 2 2 3 3" xfId="30785"/>
    <cellStyle name="Moeda 3 4 2 2 2 3 4" xfId="15464"/>
    <cellStyle name="Moeda 3 4 2 2 2 4" xfId="4928"/>
    <cellStyle name="Moeda 3 4 2 2 2 4 2" xfId="27909"/>
    <cellStyle name="Moeda 3 4 2 2 2 4 3" xfId="18976"/>
    <cellStyle name="Moeda 3 4 2 2 2 5" xfId="24881"/>
    <cellStyle name="Moeda 3 4 2 2 2 6" xfId="13708"/>
    <cellStyle name="Moeda 3 4 2 2 3" xfId="1264"/>
    <cellStyle name="Moeda 3 4 2 2 3 2" xfId="3020"/>
    <cellStyle name="Moeda 3 4 2 2 3 2 2" xfId="8924"/>
    <cellStyle name="Moeda 3 4 2 2 3 2 2 2" xfId="31905"/>
    <cellStyle name="Moeda 3 4 2 2 3 2 2 3" xfId="20096"/>
    <cellStyle name="Moeda 3 4 2 2 3 2 3" xfId="26001"/>
    <cellStyle name="Moeda 3 4 2 2 3 2 4" xfId="16584"/>
    <cellStyle name="Moeda 3 4 2 2 3 3" xfId="7168"/>
    <cellStyle name="Moeda 3 4 2 2 3 3 2" xfId="10680"/>
    <cellStyle name="Moeda 3 4 2 2 3 3 2 2" xfId="33661"/>
    <cellStyle name="Moeda 3 4 2 2 3 3 2 3" xfId="22489"/>
    <cellStyle name="Moeda 3 4 2 2 3 3 3" xfId="30149"/>
    <cellStyle name="Moeda 3 4 2 2 3 3 4" xfId="14828"/>
    <cellStyle name="Moeda 3 4 2 2 3 4" xfId="5972"/>
    <cellStyle name="Moeda 3 4 2 2 3 4 2" xfId="28953"/>
    <cellStyle name="Moeda 3 4 2 2 3 4 3" xfId="18340"/>
    <cellStyle name="Moeda 3 4 2 2 3 5" xfId="24245"/>
    <cellStyle name="Moeda 3 4 2 2 3 6" xfId="13072"/>
    <cellStyle name="Moeda 3 4 2 2 4" xfId="2375"/>
    <cellStyle name="Moeda 3 4 2 2 4 2" xfId="8279"/>
    <cellStyle name="Moeda 3 4 2 2 4 2 2" xfId="31260"/>
    <cellStyle name="Moeda 3 4 2 2 4 2 3" xfId="19451"/>
    <cellStyle name="Moeda 3 4 2 2 4 3" xfId="25356"/>
    <cellStyle name="Moeda 3 4 2 2 4 4" xfId="15939"/>
    <cellStyle name="Moeda 3 4 2 2 5" xfId="6523"/>
    <cellStyle name="Moeda 3 4 2 2 5 2" xfId="10035"/>
    <cellStyle name="Moeda 3 4 2 2 5 2 2" xfId="33016"/>
    <cellStyle name="Moeda 3 4 2 2 5 2 3" xfId="21844"/>
    <cellStyle name="Moeda 3 4 2 2 5 3" xfId="29504"/>
    <cellStyle name="Moeda 3 4 2 2 5 4" xfId="14183"/>
    <cellStyle name="Moeda 3 4 2 2 6" xfId="5403"/>
    <cellStyle name="Moeda 3 4 2 2 6 2" xfId="21207"/>
    <cellStyle name="Moeda 3 4 2 2 6 3" xfId="28384"/>
    <cellStyle name="Moeda 3 4 2 2 6 4" xfId="12427"/>
    <cellStyle name="Moeda 3 4 2 2 7" xfId="4292"/>
    <cellStyle name="Moeda 3 4 2 2 7 2" xfId="27273"/>
    <cellStyle name="Moeda 3 4 2 2 7 3" xfId="17695"/>
    <cellStyle name="Moeda 3 4 2 2 8" xfId="23600"/>
    <cellStyle name="Moeda 3 4 2 2 9" xfId="11952"/>
    <cellStyle name="Moeda 3 4 2 3" xfId="1103"/>
    <cellStyle name="Moeda 3 4 2 3 2" xfId="1739"/>
    <cellStyle name="Moeda 3 4 2 3 2 2" xfId="3495"/>
    <cellStyle name="Moeda 3 4 2 3 2 2 2" xfId="9399"/>
    <cellStyle name="Moeda 3 4 2 3 2 2 2 2" xfId="32380"/>
    <cellStyle name="Moeda 3 4 2 3 2 2 2 3" xfId="20571"/>
    <cellStyle name="Moeda 3 4 2 3 2 2 3" xfId="26476"/>
    <cellStyle name="Moeda 3 4 2 3 2 2 4" xfId="17059"/>
    <cellStyle name="Moeda 3 4 2 3 2 3" xfId="7643"/>
    <cellStyle name="Moeda 3 4 2 3 2 3 2" xfId="11155"/>
    <cellStyle name="Moeda 3 4 2 3 2 3 2 2" xfId="34136"/>
    <cellStyle name="Moeda 3 4 2 3 2 3 2 3" xfId="22964"/>
    <cellStyle name="Moeda 3 4 2 3 2 3 3" xfId="30624"/>
    <cellStyle name="Moeda 3 4 2 3 2 3 4" xfId="15303"/>
    <cellStyle name="Moeda 3 4 2 3 2 4" xfId="4767"/>
    <cellStyle name="Moeda 3 4 2 3 2 4 2" xfId="27748"/>
    <cellStyle name="Moeda 3 4 2 3 2 4 3" xfId="18815"/>
    <cellStyle name="Moeda 3 4 2 3 2 5" xfId="24720"/>
    <cellStyle name="Moeda 3 4 2 3 2 6" xfId="13547"/>
    <cellStyle name="Moeda 3 4 2 3 3" xfId="2859"/>
    <cellStyle name="Moeda 3 4 2 3 3 2" xfId="8763"/>
    <cellStyle name="Moeda 3 4 2 3 3 2 2" xfId="31744"/>
    <cellStyle name="Moeda 3 4 2 3 3 2 3" xfId="19935"/>
    <cellStyle name="Moeda 3 4 2 3 3 3" xfId="25840"/>
    <cellStyle name="Moeda 3 4 2 3 3 4" xfId="16423"/>
    <cellStyle name="Moeda 3 4 2 3 4" xfId="7007"/>
    <cellStyle name="Moeda 3 4 2 3 4 2" xfId="10519"/>
    <cellStyle name="Moeda 3 4 2 3 4 2 2" xfId="33500"/>
    <cellStyle name="Moeda 3 4 2 3 4 2 3" xfId="22328"/>
    <cellStyle name="Moeda 3 4 2 3 4 3" xfId="29988"/>
    <cellStyle name="Moeda 3 4 2 3 4 4" xfId="14667"/>
    <cellStyle name="Moeda 3 4 2 3 5" xfId="5811"/>
    <cellStyle name="Moeda 3 4 2 3 5 2" xfId="21369"/>
    <cellStyle name="Moeda 3 4 2 3 5 3" xfId="28792"/>
    <cellStyle name="Moeda 3 4 2 3 5 4" xfId="12911"/>
    <cellStyle name="Moeda 3 4 2 3 6" xfId="4131"/>
    <cellStyle name="Moeda 3 4 2 3 6 2" xfId="27112"/>
    <cellStyle name="Moeda 3 4 2 3 6 3" xfId="18179"/>
    <cellStyle name="Moeda 3 4 2 3 7" xfId="24084"/>
    <cellStyle name="Moeda 3 4 2 3 8" xfId="11791"/>
    <cellStyle name="Moeda 3 4 2 4" xfId="1501"/>
    <cellStyle name="Moeda 3 4 2 4 2" xfId="3257"/>
    <cellStyle name="Moeda 3 4 2 4 2 2" xfId="9161"/>
    <cellStyle name="Moeda 3 4 2 4 2 2 2" xfId="32142"/>
    <cellStyle name="Moeda 3 4 2 4 2 2 3" xfId="20333"/>
    <cellStyle name="Moeda 3 4 2 4 2 3" xfId="26238"/>
    <cellStyle name="Moeda 3 4 2 4 2 4" xfId="16821"/>
    <cellStyle name="Moeda 3 4 2 4 3" xfId="7405"/>
    <cellStyle name="Moeda 3 4 2 4 3 2" xfId="10917"/>
    <cellStyle name="Moeda 3 4 2 4 3 2 2" xfId="33898"/>
    <cellStyle name="Moeda 3 4 2 4 3 2 3" xfId="22726"/>
    <cellStyle name="Moeda 3 4 2 4 3 3" xfId="30386"/>
    <cellStyle name="Moeda 3 4 2 4 3 4" xfId="15065"/>
    <cellStyle name="Moeda 3 4 2 4 4" xfId="4529"/>
    <cellStyle name="Moeda 3 4 2 4 4 2" xfId="27510"/>
    <cellStyle name="Moeda 3 4 2 4 4 3" xfId="18577"/>
    <cellStyle name="Moeda 3 4 2 4 5" xfId="24482"/>
    <cellStyle name="Moeda 3 4 2 4 6" xfId="13309"/>
    <cellStyle name="Moeda 3 4 2 5" xfId="865"/>
    <cellStyle name="Moeda 3 4 2 5 2" xfId="2621"/>
    <cellStyle name="Moeda 3 4 2 5 2 2" xfId="8525"/>
    <cellStyle name="Moeda 3 4 2 5 2 2 2" xfId="31506"/>
    <cellStyle name="Moeda 3 4 2 5 2 2 3" xfId="19697"/>
    <cellStyle name="Moeda 3 4 2 5 2 3" xfId="25602"/>
    <cellStyle name="Moeda 3 4 2 5 2 4" xfId="16185"/>
    <cellStyle name="Moeda 3 4 2 5 3" xfId="6769"/>
    <cellStyle name="Moeda 3 4 2 5 3 2" xfId="10281"/>
    <cellStyle name="Moeda 3 4 2 5 3 2 2" xfId="33262"/>
    <cellStyle name="Moeda 3 4 2 5 3 2 3" xfId="22090"/>
    <cellStyle name="Moeda 3 4 2 5 3 3" xfId="29750"/>
    <cellStyle name="Moeda 3 4 2 5 3 4" xfId="14429"/>
    <cellStyle name="Moeda 3 4 2 5 4" xfId="5573"/>
    <cellStyle name="Moeda 3 4 2 5 4 2" xfId="28554"/>
    <cellStyle name="Moeda 3 4 2 5 4 3" xfId="17941"/>
    <cellStyle name="Moeda 3 4 2 5 5" xfId="23846"/>
    <cellStyle name="Moeda 3 4 2 5 6" xfId="12673"/>
    <cellStyle name="Moeda 3 4 2 6" xfId="2214"/>
    <cellStyle name="Moeda 3 4 2 6 2" xfId="8118"/>
    <cellStyle name="Moeda 3 4 2 6 2 2" xfId="31099"/>
    <cellStyle name="Moeda 3 4 2 6 2 3" xfId="19290"/>
    <cellStyle name="Moeda 3 4 2 6 3" xfId="25195"/>
    <cellStyle name="Moeda 3 4 2 6 4" xfId="15778"/>
    <cellStyle name="Moeda 3 4 2 7" xfId="6362"/>
    <cellStyle name="Moeda 3 4 2 7 2" xfId="9874"/>
    <cellStyle name="Moeda 3 4 2 7 2 2" xfId="32855"/>
    <cellStyle name="Moeda 3 4 2 7 2 3" xfId="21683"/>
    <cellStyle name="Moeda 3 4 2 7 3" xfId="29343"/>
    <cellStyle name="Moeda 3 4 2 7 4" xfId="14022"/>
    <cellStyle name="Moeda 3 4 2 8" xfId="5242"/>
    <cellStyle name="Moeda 3 4 2 8 2" xfId="21046"/>
    <cellStyle name="Moeda 3 4 2 8 3" xfId="28223"/>
    <cellStyle name="Moeda 3 4 2 8 4" xfId="12266"/>
    <cellStyle name="Moeda 3 4 2 9" xfId="3893"/>
    <cellStyle name="Moeda 3 4 2 9 2" xfId="26874"/>
    <cellStyle name="Moeda 3 4 2 9 3" xfId="17534"/>
    <cellStyle name="Moeda 3 4 3" xfId="532"/>
    <cellStyle name="Moeda 3 4 3 2" xfId="1815"/>
    <cellStyle name="Moeda 3 4 3 2 2" xfId="3571"/>
    <cellStyle name="Moeda 3 4 3 2 2 2" xfId="9475"/>
    <cellStyle name="Moeda 3 4 3 2 2 2 2" xfId="32456"/>
    <cellStyle name="Moeda 3 4 3 2 2 2 3" xfId="20647"/>
    <cellStyle name="Moeda 3 4 3 2 2 3" xfId="26552"/>
    <cellStyle name="Moeda 3 4 3 2 2 4" xfId="17135"/>
    <cellStyle name="Moeda 3 4 3 2 3" xfId="7719"/>
    <cellStyle name="Moeda 3 4 3 2 3 2" xfId="11231"/>
    <cellStyle name="Moeda 3 4 3 2 3 2 2" xfId="34212"/>
    <cellStyle name="Moeda 3 4 3 2 3 2 3" xfId="23040"/>
    <cellStyle name="Moeda 3 4 3 2 3 3" xfId="30700"/>
    <cellStyle name="Moeda 3 4 3 2 3 4" xfId="15379"/>
    <cellStyle name="Moeda 3 4 3 2 4" xfId="4843"/>
    <cellStyle name="Moeda 3 4 3 2 4 2" xfId="27824"/>
    <cellStyle name="Moeda 3 4 3 2 4 3" xfId="18891"/>
    <cellStyle name="Moeda 3 4 3 2 5" xfId="24796"/>
    <cellStyle name="Moeda 3 4 3 2 6" xfId="13623"/>
    <cellStyle name="Moeda 3 4 3 3" xfId="1179"/>
    <cellStyle name="Moeda 3 4 3 3 2" xfId="2935"/>
    <cellStyle name="Moeda 3 4 3 3 2 2" xfId="8839"/>
    <cellStyle name="Moeda 3 4 3 3 2 2 2" xfId="31820"/>
    <cellStyle name="Moeda 3 4 3 3 2 2 3" xfId="20011"/>
    <cellStyle name="Moeda 3 4 3 3 2 3" xfId="25916"/>
    <cellStyle name="Moeda 3 4 3 3 2 4" xfId="16499"/>
    <cellStyle name="Moeda 3 4 3 3 3" xfId="7083"/>
    <cellStyle name="Moeda 3 4 3 3 3 2" xfId="10595"/>
    <cellStyle name="Moeda 3 4 3 3 3 2 2" xfId="33576"/>
    <cellStyle name="Moeda 3 4 3 3 3 2 3" xfId="22404"/>
    <cellStyle name="Moeda 3 4 3 3 3 3" xfId="30064"/>
    <cellStyle name="Moeda 3 4 3 3 3 4" xfId="14743"/>
    <cellStyle name="Moeda 3 4 3 3 4" xfId="5887"/>
    <cellStyle name="Moeda 3 4 3 3 4 2" xfId="28868"/>
    <cellStyle name="Moeda 3 4 3 3 4 3" xfId="18255"/>
    <cellStyle name="Moeda 3 4 3 3 5" xfId="24160"/>
    <cellStyle name="Moeda 3 4 3 3 6" xfId="12987"/>
    <cellStyle name="Moeda 3 4 3 4" xfId="2290"/>
    <cellStyle name="Moeda 3 4 3 4 2" xfId="8194"/>
    <cellStyle name="Moeda 3 4 3 4 2 2" xfId="31175"/>
    <cellStyle name="Moeda 3 4 3 4 2 3" xfId="19366"/>
    <cellStyle name="Moeda 3 4 3 4 3" xfId="25271"/>
    <cellStyle name="Moeda 3 4 3 4 4" xfId="15854"/>
    <cellStyle name="Moeda 3 4 3 5" xfId="6438"/>
    <cellStyle name="Moeda 3 4 3 5 2" xfId="9950"/>
    <cellStyle name="Moeda 3 4 3 5 2 2" xfId="32931"/>
    <cellStyle name="Moeda 3 4 3 5 2 3" xfId="21759"/>
    <cellStyle name="Moeda 3 4 3 5 3" xfId="29419"/>
    <cellStyle name="Moeda 3 4 3 5 4" xfId="14098"/>
    <cellStyle name="Moeda 3 4 3 6" xfId="5318"/>
    <cellStyle name="Moeda 3 4 3 6 2" xfId="21122"/>
    <cellStyle name="Moeda 3 4 3 6 3" xfId="28299"/>
    <cellStyle name="Moeda 3 4 3 6 4" xfId="12342"/>
    <cellStyle name="Moeda 3 4 3 7" xfId="4207"/>
    <cellStyle name="Moeda 3 4 3 7 2" xfId="27188"/>
    <cellStyle name="Moeda 3 4 3 7 3" xfId="17610"/>
    <cellStyle name="Moeda 3 4 3 8" xfId="23515"/>
    <cellStyle name="Moeda 3 4 3 9" xfId="11867"/>
    <cellStyle name="Moeda 3 4 4" xfId="950"/>
    <cellStyle name="Moeda 3 4 4 2" xfId="1586"/>
    <cellStyle name="Moeda 3 4 4 2 2" xfId="3342"/>
    <cellStyle name="Moeda 3 4 4 2 2 2" xfId="9246"/>
    <cellStyle name="Moeda 3 4 4 2 2 2 2" xfId="32227"/>
    <cellStyle name="Moeda 3 4 4 2 2 2 3" xfId="20418"/>
    <cellStyle name="Moeda 3 4 4 2 2 3" xfId="26323"/>
    <cellStyle name="Moeda 3 4 4 2 2 4" xfId="16906"/>
    <cellStyle name="Moeda 3 4 4 2 3" xfId="7490"/>
    <cellStyle name="Moeda 3 4 4 2 3 2" xfId="11002"/>
    <cellStyle name="Moeda 3 4 4 2 3 2 2" xfId="33983"/>
    <cellStyle name="Moeda 3 4 4 2 3 2 3" xfId="22811"/>
    <cellStyle name="Moeda 3 4 4 2 3 3" xfId="30471"/>
    <cellStyle name="Moeda 3 4 4 2 3 4" xfId="15150"/>
    <cellStyle name="Moeda 3 4 4 2 4" xfId="4614"/>
    <cellStyle name="Moeda 3 4 4 2 4 2" xfId="27595"/>
    <cellStyle name="Moeda 3 4 4 2 4 3" xfId="18662"/>
    <cellStyle name="Moeda 3 4 4 2 5" xfId="24567"/>
    <cellStyle name="Moeda 3 4 4 2 6" xfId="13394"/>
    <cellStyle name="Moeda 3 4 4 3" xfId="2706"/>
    <cellStyle name="Moeda 3 4 4 3 2" xfId="8610"/>
    <cellStyle name="Moeda 3 4 4 3 2 2" xfId="31591"/>
    <cellStyle name="Moeda 3 4 4 3 2 3" xfId="19782"/>
    <cellStyle name="Moeda 3 4 4 3 3" xfId="25687"/>
    <cellStyle name="Moeda 3 4 4 3 4" xfId="16270"/>
    <cellStyle name="Moeda 3 4 4 4" xfId="6854"/>
    <cellStyle name="Moeda 3 4 4 4 2" xfId="10366"/>
    <cellStyle name="Moeda 3 4 4 4 2 2" xfId="33347"/>
    <cellStyle name="Moeda 3 4 4 4 2 3" xfId="22175"/>
    <cellStyle name="Moeda 3 4 4 4 3" xfId="29835"/>
    <cellStyle name="Moeda 3 4 4 4 4" xfId="14514"/>
    <cellStyle name="Moeda 3 4 4 5" xfId="5658"/>
    <cellStyle name="Moeda 3 4 4 5 2" xfId="21292"/>
    <cellStyle name="Moeda 3 4 4 5 3" xfId="28639"/>
    <cellStyle name="Moeda 3 4 4 5 4" xfId="12758"/>
    <cellStyle name="Moeda 3 4 4 6" xfId="3978"/>
    <cellStyle name="Moeda 3 4 4 6 2" xfId="26959"/>
    <cellStyle name="Moeda 3 4 4 6 3" xfId="18026"/>
    <cellStyle name="Moeda 3 4 4 7" xfId="23931"/>
    <cellStyle name="Moeda 3 4 4 8" xfId="11638"/>
    <cellStyle name="Moeda 3 4 5" xfId="1340"/>
    <cellStyle name="Moeda 3 4 5 2" xfId="1976"/>
    <cellStyle name="Moeda 3 4 5 2 2" xfId="3732"/>
    <cellStyle name="Moeda 3 4 5 2 2 2" xfId="9636"/>
    <cellStyle name="Moeda 3 4 5 2 2 2 2" xfId="32617"/>
    <cellStyle name="Moeda 3 4 5 2 2 2 3" xfId="20808"/>
    <cellStyle name="Moeda 3 4 5 2 2 3" xfId="26713"/>
    <cellStyle name="Moeda 3 4 5 2 2 4" xfId="17296"/>
    <cellStyle name="Moeda 3 4 5 2 3" xfId="7880"/>
    <cellStyle name="Moeda 3 4 5 2 3 2" xfId="11392"/>
    <cellStyle name="Moeda 3 4 5 2 3 2 2" xfId="34373"/>
    <cellStyle name="Moeda 3 4 5 2 3 2 3" xfId="23201"/>
    <cellStyle name="Moeda 3 4 5 2 3 3" xfId="30861"/>
    <cellStyle name="Moeda 3 4 5 2 3 4" xfId="15540"/>
    <cellStyle name="Moeda 3 4 5 2 4" xfId="5004"/>
    <cellStyle name="Moeda 3 4 5 2 4 2" xfId="27985"/>
    <cellStyle name="Moeda 3 4 5 2 4 3" xfId="19052"/>
    <cellStyle name="Moeda 3 4 5 2 5" xfId="24957"/>
    <cellStyle name="Moeda 3 4 5 2 6" xfId="13784"/>
    <cellStyle name="Moeda 3 4 5 3" xfId="3096"/>
    <cellStyle name="Moeda 3 4 5 3 2" xfId="9000"/>
    <cellStyle name="Moeda 3 4 5 3 2 2" xfId="31981"/>
    <cellStyle name="Moeda 3 4 5 3 2 3" xfId="20172"/>
    <cellStyle name="Moeda 3 4 5 3 3" xfId="26077"/>
    <cellStyle name="Moeda 3 4 5 3 4" xfId="16660"/>
    <cellStyle name="Moeda 3 4 5 4" xfId="7244"/>
    <cellStyle name="Moeda 3 4 5 4 2" xfId="10756"/>
    <cellStyle name="Moeda 3 4 5 4 2 2" xfId="33737"/>
    <cellStyle name="Moeda 3 4 5 4 2 3" xfId="22565"/>
    <cellStyle name="Moeda 3 4 5 4 3" xfId="30225"/>
    <cellStyle name="Moeda 3 4 5 4 4" xfId="14904"/>
    <cellStyle name="Moeda 3 4 5 5" xfId="6048"/>
    <cellStyle name="Moeda 3 4 5 5 2" xfId="21445"/>
    <cellStyle name="Moeda 3 4 5 5 3" xfId="29029"/>
    <cellStyle name="Moeda 3 4 5 5 4" xfId="13148"/>
    <cellStyle name="Moeda 3 4 5 6" xfId="4368"/>
    <cellStyle name="Moeda 3 4 5 6 2" xfId="27349"/>
    <cellStyle name="Moeda 3 4 5 6 3" xfId="18416"/>
    <cellStyle name="Moeda 3 4 5 7" xfId="24321"/>
    <cellStyle name="Moeda 3 4 5 8" xfId="12028"/>
    <cellStyle name="Moeda 3 4 6" xfId="780"/>
    <cellStyle name="Moeda 3 4 6 2" xfId="2536"/>
    <cellStyle name="Moeda 3 4 6 2 2" xfId="8440"/>
    <cellStyle name="Moeda 3 4 6 2 2 2" xfId="31421"/>
    <cellStyle name="Moeda 3 4 6 2 2 3" xfId="19612"/>
    <cellStyle name="Moeda 3 4 6 2 3" xfId="25517"/>
    <cellStyle name="Moeda 3 4 6 2 4" xfId="16100"/>
    <cellStyle name="Moeda 3 4 6 3" xfId="6684"/>
    <cellStyle name="Moeda 3 4 6 3 2" xfId="10196"/>
    <cellStyle name="Moeda 3 4 6 3 2 2" xfId="33177"/>
    <cellStyle name="Moeda 3 4 6 3 2 3" xfId="22005"/>
    <cellStyle name="Moeda 3 4 6 3 3" xfId="29665"/>
    <cellStyle name="Moeda 3 4 6 3 4" xfId="14344"/>
    <cellStyle name="Moeda 3 4 6 4" xfId="4444"/>
    <cellStyle name="Moeda 3 4 6 4 2" xfId="27425"/>
    <cellStyle name="Moeda 3 4 6 4 3" xfId="17856"/>
    <cellStyle name="Moeda 3 4 6 5" xfId="23761"/>
    <cellStyle name="Moeda 3 4 6 6" xfId="12588"/>
    <cellStyle name="Moeda 3 4 7" xfId="1416"/>
    <cellStyle name="Moeda 3 4 7 2" xfId="3172"/>
    <cellStyle name="Moeda 3 4 7 2 2" xfId="9076"/>
    <cellStyle name="Moeda 3 4 7 2 2 2" xfId="32057"/>
    <cellStyle name="Moeda 3 4 7 2 2 3" xfId="20248"/>
    <cellStyle name="Moeda 3 4 7 2 3" xfId="26153"/>
    <cellStyle name="Moeda 3 4 7 2 4" xfId="16736"/>
    <cellStyle name="Moeda 3 4 7 3" xfId="7320"/>
    <cellStyle name="Moeda 3 4 7 3 2" xfId="10832"/>
    <cellStyle name="Moeda 3 4 7 3 2 2" xfId="33813"/>
    <cellStyle name="Moeda 3 4 7 3 2 3" xfId="22641"/>
    <cellStyle name="Moeda 3 4 7 3 3" xfId="30301"/>
    <cellStyle name="Moeda 3 4 7 3 4" xfId="14980"/>
    <cellStyle name="Moeda 3 4 7 4" xfId="6124"/>
    <cellStyle name="Moeda 3 4 7 4 2" xfId="29105"/>
    <cellStyle name="Moeda 3 4 7 4 3" xfId="18492"/>
    <cellStyle name="Moeda 3 4 7 5" xfId="24397"/>
    <cellStyle name="Moeda 3 4 7 6" xfId="13224"/>
    <cellStyle name="Moeda 3 4 8" xfId="703"/>
    <cellStyle name="Moeda 3 4 8 2" xfId="2460"/>
    <cellStyle name="Moeda 3 4 8 2 2" xfId="8364"/>
    <cellStyle name="Moeda 3 4 8 2 2 2" xfId="31345"/>
    <cellStyle name="Moeda 3 4 8 2 2 3" xfId="19536"/>
    <cellStyle name="Moeda 3 4 8 2 3" xfId="25441"/>
    <cellStyle name="Moeda 3 4 8 2 4" xfId="16024"/>
    <cellStyle name="Moeda 3 4 8 3" xfId="6608"/>
    <cellStyle name="Moeda 3 4 8 3 2" xfId="10120"/>
    <cellStyle name="Moeda 3 4 8 3 2 2" xfId="33101"/>
    <cellStyle name="Moeda 3 4 8 3 2 3" xfId="21929"/>
    <cellStyle name="Moeda 3 4 8 3 3" xfId="29589"/>
    <cellStyle name="Moeda 3 4 8 3 4" xfId="14268"/>
    <cellStyle name="Moeda 3 4 8 4" xfId="5488"/>
    <cellStyle name="Moeda 3 4 8 4 2" xfId="28469"/>
    <cellStyle name="Moeda 3 4 8 4 3" xfId="17780"/>
    <cellStyle name="Moeda 3 4 8 5" xfId="23685"/>
    <cellStyle name="Moeda 3 4 8 6" xfId="12512"/>
    <cellStyle name="Moeda 3 4 9" xfId="2061"/>
    <cellStyle name="Moeda 3 4 9 2" xfId="7965"/>
    <cellStyle name="Moeda 3 4 9 2 2" xfId="30946"/>
    <cellStyle name="Moeda 3 4 9 2 3" xfId="19137"/>
    <cellStyle name="Moeda 3 4 9 3" xfId="25042"/>
    <cellStyle name="Moeda 3 4 9 4" xfId="15625"/>
    <cellStyle name="Moeda 4" xfId="160"/>
    <cellStyle name="Moeda 4 2" xfId="161"/>
    <cellStyle name="Moeda 4 2 2" xfId="252"/>
    <cellStyle name="Moeda 4 3" xfId="251"/>
    <cellStyle name="Moeda 5" xfId="162"/>
    <cellStyle name="Moeda 5 2" xfId="163"/>
    <cellStyle name="Moeda 5 2 2" xfId="254"/>
    <cellStyle name="Moeda 5 3" xfId="253"/>
    <cellStyle name="Moeda 6" xfId="164"/>
    <cellStyle name="Moeda 6 2" xfId="255"/>
    <cellStyle name="Moeda 7" xfId="165"/>
    <cellStyle name="Moeda 7 2" xfId="256"/>
    <cellStyle name="Moeda 8" xfId="166"/>
    <cellStyle name="Moeda 8 2" xfId="257"/>
    <cellStyle name="Moeda 9" xfId="19"/>
    <cellStyle name="Moeda 9 2" xfId="20"/>
    <cellStyle name="Neutra 2" xfId="168"/>
    <cellStyle name="Neutra 3" xfId="169"/>
    <cellStyle name="Neutra 4" xfId="167"/>
    <cellStyle name="Normal" xfId="0" builtinId="0"/>
    <cellStyle name="Normal 10" xfId="14"/>
    <cellStyle name="Normal 10 2" xfId="18"/>
    <cellStyle name="Normal 11" xfId="170"/>
    <cellStyle name="Normal 11 2" xfId="258"/>
    <cellStyle name="Normal 12" xfId="171"/>
    <cellStyle name="Normal 12 2" xfId="172"/>
    <cellStyle name="Normal 12 2 2" xfId="260"/>
    <cellStyle name="Normal 12 3" xfId="259"/>
    <cellStyle name="Normal 13" xfId="23"/>
    <cellStyle name="Normal 13 10" xfId="328"/>
    <cellStyle name="Normal 13 10 2" xfId="1612"/>
    <cellStyle name="Normal 13 10 2 2" xfId="3368"/>
    <cellStyle name="Normal 13 10 2 2 2" xfId="9272"/>
    <cellStyle name="Normal 13 10 2 2 2 2" xfId="32253"/>
    <cellStyle name="Normal 13 10 2 2 2 3" xfId="20444"/>
    <cellStyle name="Normal 13 10 2 2 3" xfId="26349"/>
    <cellStyle name="Normal 13 10 2 2 4" xfId="16932"/>
    <cellStyle name="Normal 13 10 2 3" xfId="7516"/>
    <cellStyle name="Normal 13 10 2 3 2" xfId="11028"/>
    <cellStyle name="Normal 13 10 2 3 2 2" xfId="34009"/>
    <cellStyle name="Normal 13 10 2 3 2 3" xfId="22837"/>
    <cellStyle name="Normal 13 10 2 3 3" xfId="30497"/>
    <cellStyle name="Normal 13 10 2 3 4" xfId="15176"/>
    <cellStyle name="Normal 13 10 2 4" xfId="4640"/>
    <cellStyle name="Normal 13 10 2 4 2" xfId="27621"/>
    <cellStyle name="Normal 13 10 2 4 3" xfId="18688"/>
    <cellStyle name="Normal 13 10 2 5" xfId="24593"/>
    <cellStyle name="Normal 13 10 2 6" xfId="13420"/>
    <cellStyle name="Normal 13 10 3" xfId="976"/>
    <cellStyle name="Normal 13 10 3 2" xfId="2732"/>
    <cellStyle name="Normal 13 10 3 2 2" xfId="8636"/>
    <cellStyle name="Normal 13 10 3 2 2 2" xfId="31617"/>
    <cellStyle name="Normal 13 10 3 2 2 3" xfId="19808"/>
    <cellStyle name="Normal 13 10 3 2 3" xfId="25713"/>
    <cellStyle name="Normal 13 10 3 2 4" xfId="16296"/>
    <cellStyle name="Normal 13 10 3 3" xfId="6880"/>
    <cellStyle name="Normal 13 10 3 3 2" xfId="10392"/>
    <cellStyle name="Normal 13 10 3 3 2 2" xfId="33373"/>
    <cellStyle name="Normal 13 10 3 3 2 3" xfId="22201"/>
    <cellStyle name="Normal 13 10 3 3 3" xfId="29861"/>
    <cellStyle name="Normal 13 10 3 3 4" xfId="14540"/>
    <cellStyle name="Normal 13 10 3 4" xfId="5684"/>
    <cellStyle name="Normal 13 10 3 4 2" xfId="28665"/>
    <cellStyle name="Normal 13 10 3 4 3" xfId="18052"/>
    <cellStyle name="Normal 13 10 3 5" xfId="23957"/>
    <cellStyle name="Normal 13 10 3 6" xfId="12784"/>
    <cellStyle name="Normal 13 10 4" xfId="2087"/>
    <cellStyle name="Normal 13 10 4 2" xfId="7991"/>
    <cellStyle name="Normal 13 10 4 2 2" xfId="30972"/>
    <cellStyle name="Normal 13 10 4 2 3" xfId="19163"/>
    <cellStyle name="Normal 13 10 4 3" xfId="25068"/>
    <cellStyle name="Normal 13 10 4 4" xfId="15651"/>
    <cellStyle name="Normal 13 10 5" xfId="6235"/>
    <cellStyle name="Normal 13 10 5 2" xfId="9747"/>
    <cellStyle name="Normal 13 10 5 2 2" xfId="32728"/>
    <cellStyle name="Normal 13 10 5 2 3" xfId="21556"/>
    <cellStyle name="Normal 13 10 5 3" xfId="29216"/>
    <cellStyle name="Normal 13 10 5 4" xfId="13895"/>
    <cellStyle name="Normal 13 10 6" xfId="5115"/>
    <cellStyle name="Normal 13 10 6 2" xfId="20919"/>
    <cellStyle name="Normal 13 10 6 3" xfId="28096"/>
    <cellStyle name="Normal 13 10 6 4" xfId="12139"/>
    <cellStyle name="Normal 13 10 7" xfId="4004"/>
    <cellStyle name="Normal 13 10 7 2" xfId="26985"/>
    <cellStyle name="Normal 13 10 7 3" xfId="17407"/>
    <cellStyle name="Normal 13 10 8" xfId="23312"/>
    <cellStyle name="Normal 13 10 9" xfId="11664"/>
    <cellStyle name="Normal 13 11" xfId="482"/>
    <cellStyle name="Normal 13 11 2" xfId="1765"/>
    <cellStyle name="Normal 13 11 2 2" xfId="3521"/>
    <cellStyle name="Normal 13 11 2 2 2" xfId="9425"/>
    <cellStyle name="Normal 13 11 2 2 2 2" xfId="32406"/>
    <cellStyle name="Normal 13 11 2 2 2 3" xfId="20597"/>
    <cellStyle name="Normal 13 11 2 2 3" xfId="26502"/>
    <cellStyle name="Normal 13 11 2 2 4" xfId="17085"/>
    <cellStyle name="Normal 13 11 2 3" xfId="7669"/>
    <cellStyle name="Normal 13 11 2 3 2" xfId="11181"/>
    <cellStyle name="Normal 13 11 2 3 2 2" xfId="34162"/>
    <cellStyle name="Normal 13 11 2 3 2 3" xfId="22990"/>
    <cellStyle name="Normal 13 11 2 3 3" xfId="30650"/>
    <cellStyle name="Normal 13 11 2 3 4" xfId="15329"/>
    <cellStyle name="Normal 13 11 2 4" xfId="4793"/>
    <cellStyle name="Normal 13 11 2 4 2" xfId="27774"/>
    <cellStyle name="Normal 13 11 2 4 3" xfId="18841"/>
    <cellStyle name="Normal 13 11 2 5" xfId="24746"/>
    <cellStyle name="Normal 13 11 2 6" xfId="13573"/>
    <cellStyle name="Normal 13 11 3" xfId="1129"/>
    <cellStyle name="Normal 13 11 3 2" xfId="2885"/>
    <cellStyle name="Normal 13 11 3 2 2" xfId="8789"/>
    <cellStyle name="Normal 13 11 3 2 2 2" xfId="31770"/>
    <cellStyle name="Normal 13 11 3 2 2 3" xfId="19961"/>
    <cellStyle name="Normal 13 11 3 2 3" xfId="25866"/>
    <cellStyle name="Normal 13 11 3 2 4" xfId="16449"/>
    <cellStyle name="Normal 13 11 3 3" xfId="7033"/>
    <cellStyle name="Normal 13 11 3 3 2" xfId="10545"/>
    <cellStyle name="Normal 13 11 3 3 2 2" xfId="33526"/>
    <cellStyle name="Normal 13 11 3 3 2 3" xfId="22354"/>
    <cellStyle name="Normal 13 11 3 3 3" xfId="30014"/>
    <cellStyle name="Normal 13 11 3 3 4" xfId="14693"/>
    <cellStyle name="Normal 13 11 3 4" xfId="5837"/>
    <cellStyle name="Normal 13 11 3 4 2" xfId="28818"/>
    <cellStyle name="Normal 13 11 3 4 3" xfId="18205"/>
    <cellStyle name="Normal 13 11 3 5" xfId="24110"/>
    <cellStyle name="Normal 13 11 3 6" xfId="12937"/>
    <cellStyle name="Normal 13 11 4" xfId="2240"/>
    <cellStyle name="Normal 13 11 4 2" xfId="8144"/>
    <cellStyle name="Normal 13 11 4 2 2" xfId="31125"/>
    <cellStyle name="Normal 13 11 4 2 3" xfId="19316"/>
    <cellStyle name="Normal 13 11 4 3" xfId="25221"/>
    <cellStyle name="Normal 13 11 4 4" xfId="15804"/>
    <cellStyle name="Normal 13 11 5" xfId="6388"/>
    <cellStyle name="Normal 13 11 5 2" xfId="9900"/>
    <cellStyle name="Normal 13 11 5 2 2" xfId="32881"/>
    <cellStyle name="Normal 13 11 5 2 3" xfId="21709"/>
    <cellStyle name="Normal 13 11 5 3" xfId="29369"/>
    <cellStyle name="Normal 13 11 5 4" xfId="14048"/>
    <cellStyle name="Normal 13 11 6" xfId="5268"/>
    <cellStyle name="Normal 13 11 6 2" xfId="21072"/>
    <cellStyle name="Normal 13 11 6 3" xfId="28249"/>
    <cellStyle name="Normal 13 11 6 4" xfId="12292"/>
    <cellStyle name="Normal 13 11 7" xfId="4157"/>
    <cellStyle name="Normal 13 11 7 2" xfId="27138"/>
    <cellStyle name="Normal 13 11 7 3" xfId="17560"/>
    <cellStyle name="Normal 13 11 8" xfId="23465"/>
    <cellStyle name="Normal 13 11 9" xfId="11817"/>
    <cellStyle name="Normal 13 12" xfId="891"/>
    <cellStyle name="Normal 13 12 2" xfId="1527"/>
    <cellStyle name="Normal 13 12 2 2" xfId="3283"/>
    <cellStyle name="Normal 13 12 2 2 2" xfId="9187"/>
    <cellStyle name="Normal 13 12 2 2 2 2" xfId="32168"/>
    <cellStyle name="Normal 13 12 2 2 2 3" xfId="20359"/>
    <cellStyle name="Normal 13 12 2 2 3" xfId="26264"/>
    <cellStyle name="Normal 13 12 2 2 4" xfId="16847"/>
    <cellStyle name="Normal 13 12 2 3" xfId="7431"/>
    <cellStyle name="Normal 13 12 2 3 2" xfId="10943"/>
    <cellStyle name="Normal 13 12 2 3 2 2" xfId="33924"/>
    <cellStyle name="Normal 13 12 2 3 2 3" xfId="22752"/>
    <cellStyle name="Normal 13 12 2 3 3" xfId="30412"/>
    <cellStyle name="Normal 13 12 2 3 4" xfId="15091"/>
    <cellStyle name="Normal 13 12 2 4" xfId="4555"/>
    <cellStyle name="Normal 13 12 2 4 2" xfId="27536"/>
    <cellStyle name="Normal 13 12 2 4 3" xfId="18603"/>
    <cellStyle name="Normal 13 12 2 5" xfId="24508"/>
    <cellStyle name="Normal 13 12 2 6" xfId="13335"/>
    <cellStyle name="Normal 13 12 3" xfId="2647"/>
    <cellStyle name="Normal 13 12 3 2" xfId="8551"/>
    <cellStyle name="Normal 13 12 3 2 2" xfId="31532"/>
    <cellStyle name="Normal 13 12 3 2 3" xfId="19723"/>
    <cellStyle name="Normal 13 12 3 3" xfId="25628"/>
    <cellStyle name="Normal 13 12 3 4" xfId="16211"/>
    <cellStyle name="Normal 13 12 4" xfId="6795"/>
    <cellStyle name="Normal 13 12 4 2" xfId="10307"/>
    <cellStyle name="Normal 13 12 4 2 2" xfId="33288"/>
    <cellStyle name="Normal 13 12 4 2 3" xfId="22116"/>
    <cellStyle name="Normal 13 12 4 3" xfId="29776"/>
    <cellStyle name="Normal 13 12 4 4" xfId="14455"/>
    <cellStyle name="Normal 13 12 5" xfId="5599"/>
    <cellStyle name="Normal 13 12 5 2" xfId="21233"/>
    <cellStyle name="Normal 13 12 5 3" xfId="28580"/>
    <cellStyle name="Normal 13 12 5 4" xfId="12699"/>
    <cellStyle name="Normal 13 12 6" xfId="3919"/>
    <cellStyle name="Normal 13 12 6 2" xfId="26900"/>
    <cellStyle name="Normal 13 12 6 3" xfId="17967"/>
    <cellStyle name="Normal 13 12 7" xfId="23872"/>
    <cellStyle name="Normal 13 12 8" xfId="11579"/>
    <cellStyle name="Normal 13 13" xfId="1290"/>
    <cellStyle name="Normal 13 13 2" xfId="1926"/>
    <cellStyle name="Normal 13 13 2 2" xfId="3682"/>
    <cellStyle name="Normal 13 13 2 2 2" xfId="9586"/>
    <cellStyle name="Normal 13 13 2 2 2 2" xfId="32567"/>
    <cellStyle name="Normal 13 13 2 2 2 3" xfId="20758"/>
    <cellStyle name="Normal 13 13 2 2 3" xfId="26663"/>
    <cellStyle name="Normal 13 13 2 2 4" xfId="17246"/>
    <cellStyle name="Normal 13 13 2 3" xfId="7830"/>
    <cellStyle name="Normal 13 13 2 3 2" xfId="11342"/>
    <cellStyle name="Normal 13 13 2 3 2 2" xfId="34323"/>
    <cellStyle name="Normal 13 13 2 3 2 3" xfId="23151"/>
    <cellStyle name="Normal 13 13 2 3 3" xfId="30811"/>
    <cellStyle name="Normal 13 13 2 3 4" xfId="15490"/>
    <cellStyle name="Normal 13 13 2 4" xfId="4954"/>
    <cellStyle name="Normal 13 13 2 4 2" xfId="27935"/>
    <cellStyle name="Normal 13 13 2 4 3" xfId="19002"/>
    <cellStyle name="Normal 13 13 2 5" xfId="24907"/>
    <cellStyle name="Normal 13 13 2 6" xfId="13734"/>
    <cellStyle name="Normal 13 13 3" xfId="3046"/>
    <cellStyle name="Normal 13 13 3 2" xfId="8950"/>
    <cellStyle name="Normal 13 13 3 2 2" xfId="31931"/>
    <cellStyle name="Normal 13 13 3 2 3" xfId="20122"/>
    <cellStyle name="Normal 13 13 3 3" xfId="26027"/>
    <cellStyle name="Normal 13 13 3 4" xfId="16610"/>
    <cellStyle name="Normal 13 13 4" xfId="7194"/>
    <cellStyle name="Normal 13 13 4 2" xfId="10706"/>
    <cellStyle name="Normal 13 13 4 2 2" xfId="33687"/>
    <cellStyle name="Normal 13 13 4 2 3" xfId="22515"/>
    <cellStyle name="Normal 13 13 4 3" xfId="30175"/>
    <cellStyle name="Normal 13 13 4 4" xfId="14854"/>
    <cellStyle name="Normal 13 13 5" xfId="5998"/>
    <cellStyle name="Normal 13 13 5 2" xfId="21395"/>
    <cellStyle name="Normal 13 13 5 3" xfId="28979"/>
    <cellStyle name="Normal 13 13 5 4" xfId="13098"/>
    <cellStyle name="Normal 13 13 6" xfId="4318"/>
    <cellStyle name="Normal 13 13 6 2" xfId="27299"/>
    <cellStyle name="Normal 13 13 6 3" xfId="18366"/>
    <cellStyle name="Normal 13 13 7" xfId="24271"/>
    <cellStyle name="Normal 13 13 8" xfId="11978"/>
    <cellStyle name="Normal 13 14" xfId="729"/>
    <cellStyle name="Normal 13 14 2" xfId="2486"/>
    <cellStyle name="Normal 13 14 2 2" xfId="8390"/>
    <cellStyle name="Normal 13 14 2 2 2" xfId="31371"/>
    <cellStyle name="Normal 13 14 2 2 3" xfId="19562"/>
    <cellStyle name="Normal 13 14 2 3" xfId="25467"/>
    <cellStyle name="Normal 13 14 2 4" xfId="16050"/>
    <cellStyle name="Normal 13 14 3" xfId="6634"/>
    <cellStyle name="Normal 13 14 3 2" xfId="10146"/>
    <cellStyle name="Normal 13 14 3 2 2" xfId="33127"/>
    <cellStyle name="Normal 13 14 3 2 3" xfId="21955"/>
    <cellStyle name="Normal 13 14 3 3" xfId="29615"/>
    <cellStyle name="Normal 13 14 3 4" xfId="14294"/>
    <cellStyle name="Normal 13 14 4" xfId="4394"/>
    <cellStyle name="Normal 13 14 4 2" xfId="27375"/>
    <cellStyle name="Normal 13 14 4 3" xfId="17806"/>
    <cellStyle name="Normal 13 14 5" xfId="23711"/>
    <cellStyle name="Normal 13 14 6" xfId="12538"/>
    <cellStyle name="Normal 13 15" xfId="652"/>
    <cellStyle name="Normal 13 15 2" xfId="2409"/>
    <cellStyle name="Normal 13 15 2 2" xfId="8313"/>
    <cellStyle name="Normal 13 15 2 2 2" xfId="31294"/>
    <cellStyle name="Normal 13 15 2 2 3" xfId="19485"/>
    <cellStyle name="Normal 13 15 2 3" xfId="25390"/>
    <cellStyle name="Normal 13 15 2 4" xfId="15973"/>
    <cellStyle name="Normal 13 15 3" xfId="6557"/>
    <cellStyle name="Normal 13 15 3 2" xfId="10069"/>
    <cellStyle name="Normal 13 15 3 2 2" xfId="33050"/>
    <cellStyle name="Normal 13 15 3 2 3" xfId="21878"/>
    <cellStyle name="Normal 13 15 3 3" xfId="29538"/>
    <cellStyle name="Normal 13 15 3 4" xfId="14217"/>
    <cellStyle name="Normal 13 15 4" xfId="5437"/>
    <cellStyle name="Normal 13 15 4 2" xfId="28418"/>
    <cellStyle name="Normal 13 15 4 3" xfId="17729"/>
    <cellStyle name="Normal 13 15 5" xfId="23634"/>
    <cellStyle name="Normal 13 15 6" xfId="12461"/>
    <cellStyle name="Normal 13 16" xfId="1366"/>
    <cellStyle name="Normal 13 16 2" xfId="3122"/>
    <cellStyle name="Normal 13 16 2 2" xfId="9026"/>
    <cellStyle name="Normal 13 16 2 2 2" xfId="32007"/>
    <cellStyle name="Normal 13 16 2 2 3" xfId="20198"/>
    <cellStyle name="Normal 13 16 2 3" xfId="26103"/>
    <cellStyle name="Normal 13 16 2 4" xfId="16686"/>
    <cellStyle name="Normal 13 16 3" xfId="7270"/>
    <cellStyle name="Normal 13 16 3 2" xfId="10782"/>
    <cellStyle name="Normal 13 16 3 2 2" xfId="33763"/>
    <cellStyle name="Normal 13 16 3 2 3" xfId="22591"/>
    <cellStyle name="Normal 13 16 3 3" xfId="30251"/>
    <cellStyle name="Normal 13 16 3 4" xfId="14930"/>
    <cellStyle name="Normal 13 16 4" xfId="6074"/>
    <cellStyle name="Normal 13 16 4 2" xfId="29055"/>
    <cellStyle name="Normal 13 16 4 3" xfId="18442"/>
    <cellStyle name="Normal 13 16 5" xfId="24347"/>
    <cellStyle name="Normal 13 16 6" xfId="13174"/>
    <cellStyle name="Normal 13 17" xfId="643"/>
    <cellStyle name="Normal 13 17 2" xfId="2401"/>
    <cellStyle name="Normal 13 17 2 2" xfId="8305"/>
    <cellStyle name="Normal 13 17 2 2 2" xfId="31286"/>
    <cellStyle name="Normal 13 17 2 2 3" xfId="19477"/>
    <cellStyle name="Normal 13 17 2 3" xfId="25382"/>
    <cellStyle name="Normal 13 17 2 4" xfId="15965"/>
    <cellStyle name="Normal 13 17 3" xfId="6549"/>
    <cellStyle name="Normal 13 17 3 2" xfId="10061"/>
    <cellStyle name="Normal 13 17 3 2 2" xfId="33042"/>
    <cellStyle name="Normal 13 17 3 2 3" xfId="21870"/>
    <cellStyle name="Normal 13 17 3 3" xfId="29530"/>
    <cellStyle name="Normal 13 17 3 4" xfId="14209"/>
    <cellStyle name="Normal 13 17 4" xfId="5429"/>
    <cellStyle name="Normal 13 17 4 2" xfId="28410"/>
    <cellStyle name="Normal 13 17 4 3" xfId="17721"/>
    <cellStyle name="Normal 13 17 5" xfId="23626"/>
    <cellStyle name="Normal 13 17 6" xfId="12453"/>
    <cellStyle name="Normal 13 18" xfId="2002"/>
    <cellStyle name="Normal 13 18 2" xfId="7906"/>
    <cellStyle name="Normal 13 18 2 2" xfId="30887"/>
    <cellStyle name="Normal 13 18 2 3" xfId="19078"/>
    <cellStyle name="Normal 13 18 3" xfId="24983"/>
    <cellStyle name="Normal 13 18 4" xfId="15566"/>
    <cellStyle name="Normal 13 19" xfId="6150"/>
    <cellStyle name="Normal 13 19 2" xfId="9662"/>
    <cellStyle name="Normal 13 19 2 2" xfId="32643"/>
    <cellStyle name="Normal 13 19 2 3" xfId="21471"/>
    <cellStyle name="Normal 13 19 3" xfId="29131"/>
    <cellStyle name="Normal 13 19 4" xfId="13810"/>
    <cellStyle name="Normal 13 2" xfId="298"/>
    <cellStyle name="Normal 13 2 10" xfId="699"/>
    <cellStyle name="Normal 13 2 10 2" xfId="2456"/>
    <cellStyle name="Normal 13 2 10 2 2" xfId="8360"/>
    <cellStyle name="Normal 13 2 10 2 2 2" xfId="31341"/>
    <cellStyle name="Normal 13 2 10 2 2 3" xfId="19532"/>
    <cellStyle name="Normal 13 2 10 2 3" xfId="25437"/>
    <cellStyle name="Normal 13 2 10 2 4" xfId="16020"/>
    <cellStyle name="Normal 13 2 10 3" xfId="6604"/>
    <cellStyle name="Normal 13 2 10 3 2" xfId="10116"/>
    <cellStyle name="Normal 13 2 10 3 2 2" xfId="33097"/>
    <cellStyle name="Normal 13 2 10 3 2 3" xfId="21925"/>
    <cellStyle name="Normal 13 2 10 3 3" xfId="29585"/>
    <cellStyle name="Normal 13 2 10 3 4" xfId="14264"/>
    <cellStyle name="Normal 13 2 10 4" xfId="5484"/>
    <cellStyle name="Normal 13 2 10 4 2" xfId="28465"/>
    <cellStyle name="Normal 13 2 10 4 3" xfId="17776"/>
    <cellStyle name="Normal 13 2 10 5" xfId="23681"/>
    <cellStyle name="Normal 13 2 10 6" xfId="12508"/>
    <cellStyle name="Normal 13 2 11" xfId="2057"/>
    <cellStyle name="Normal 13 2 11 2" xfId="7961"/>
    <cellStyle name="Normal 13 2 11 2 2" xfId="30942"/>
    <cellStyle name="Normal 13 2 11 2 3" xfId="19133"/>
    <cellStyle name="Normal 13 2 11 3" xfId="25038"/>
    <cellStyle name="Normal 13 2 11 4" xfId="15621"/>
    <cellStyle name="Normal 13 2 12" xfId="6205"/>
    <cellStyle name="Normal 13 2 12 2" xfId="9717"/>
    <cellStyle name="Normal 13 2 12 2 2" xfId="32698"/>
    <cellStyle name="Normal 13 2 12 2 3" xfId="21526"/>
    <cellStyle name="Normal 13 2 12 3" xfId="29186"/>
    <cellStyle name="Normal 13 2 12 4" xfId="13865"/>
    <cellStyle name="Normal 13 2 13" xfId="5085"/>
    <cellStyle name="Normal 13 2 13 2" xfId="20889"/>
    <cellStyle name="Normal 13 2 13 3" xfId="28066"/>
    <cellStyle name="Normal 13 2 13 4" xfId="12109"/>
    <cellStyle name="Normal 13 2 14" xfId="3804"/>
    <cellStyle name="Normal 13 2 14 2" xfId="26785"/>
    <cellStyle name="Normal 13 2 14 3" xfId="17377"/>
    <cellStyle name="Normal 13 2 15" xfId="23282"/>
    <cellStyle name="Normal 13 2 16" xfId="11464"/>
    <cellStyle name="Normal 13 2 2" xfId="307"/>
    <cellStyle name="Normal 13 2 2 10" xfId="2066"/>
    <cellStyle name="Normal 13 2 2 10 2" xfId="7970"/>
    <cellStyle name="Normal 13 2 2 10 2 2" xfId="30951"/>
    <cellStyle name="Normal 13 2 2 10 2 3" xfId="19142"/>
    <cellStyle name="Normal 13 2 2 10 3" xfId="25047"/>
    <cellStyle name="Normal 13 2 2 10 4" xfId="15630"/>
    <cellStyle name="Normal 13 2 2 11" xfId="6214"/>
    <cellStyle name="Normal 13 2 2 11 2" xfId="9726"/>
    <cellStyle name="Normal 13 2 2 11 2 2" xfId="32707"/>
    <cellStyle name="Normal 13 2 2 11 2 3" xfId="21535"/>
    <cellStyle name="Normal 13 2 2 11 3" xfId="29195"/>
    <cellStyle name="Normal 13 2 2 11 4" xfId="13874"/>
    <cellStyle name="Normal 13 2 2 12" xfId="5094"/>
    <cellStyle name="Normal 13 2 2 12 2" xfId="20898"/>
    <cellStyle name="Normal 13 2 2 12 3" xfId="28075"/>
    <cellStyle name="Normal 13 2 2 12 4" xfId="12118"/>
    <cellStyle name="Normal 13 2 2 13" xfId="3813"/>
    <cellStyle name="Normal 13 2 2 13 2" xfId="26794"/>
    <cellStyle name="Normal 13 2 2 13 3" xfId="17386"/>
    <cellStyle name="Normal 13 2 2 14" xfId="23291"/>
    <cellStyle name="Normal 13 2 2 15" xfId="11473"/>
    <cellStyle name="Normal 13 2 2 2" xfId="461"/>
    <cellStyle name="Normal 13 2 2 2 10" xfId="23444"/>
    <cellStyle name="Normal 13 2 2 2 11" xfId="11558"/>
    <cellStyle name="Normal 13 2 2 2 2" xfId="622"/>
    <cellStyle name="Normal 13 2 2 2 2 2" xfId="1905"/>
    <cellStyle name="Normal 13 2 2 2 2 2 2" xfId="3661"/>
    <cellStyle name="Normal 13 2 2 2 2 2 2 2" xfId="9565"/>
    <cellStyle name="Normal 13 2 2 2 2 2 2 2 2" xfId="32546"/>
    <cellStyle name="Normal 13 2 2 2 2 2 2 2 3" xfId="20737"/>
    <cellStyle name="Normal 13 2 2 2 2 2 2 3" xfId="26642"/>
    <cellStyle name="Normal 13 2 2 2 2 2 2 4" xfId="17225"/>
    <cellStyle name="Normal 13 2 2 2 2 2 3" xfId="7809"/>
    <cellStyle name="Normal 13 2 2 2 2 2 3 2" xfId="11321"/>
    <cellStyle name="Normal 13 2 2 2 2 2 3 2 2" xfId="34302"/>
    <cellStyle name="Normal 13 2 2 2 2 2 3 2 3" xfId="23130"/>
    <cellStyle name="Normal 13 2 2 2 2 2 3 3" xfId="30790"/>
    <cellStyle name="Normal 13 2 2 2 2 2 3 4" xfId="15469"/>
    <cellStyle name="Normal 13 2 2 2 2 2 4" xfId="4933"/>
    <cellStyle name="Normal 13 2 2 2 2 2 4 2" xfId="27914"/>
    <cellStyle name="Normal 13 2 2 2 2 2 4 3" xfId="18981"/>
    <cellStyle name="Normal 13 2 2 2 2 2 5" xfId="24886"/>
    <cellStyle name="Normal 13 2 2 2 2 2 6" xfId="13713"/>
    <cellStyle name="Normal 13 2 2 2 2 3" xfId="1269"/>
    <cellStyle name="Normal 13 2 2 2 2 3 2" xfId="3025"/>
    <cellStyle name="Normal 13 2 2 2 2 3 2 2" xfId="8929"/>
    <cellStyle name="Normal 13 2 2 2 2 3 2 2 2" xfId="31910"/>
    <cellStyle name="Normal 13 2 2 2 2 3 2 2 3" xfId="20101"/>
    <cellStyle name="Normal 13 2 2 2 2 3 2 3" xfId="26006"/>
    <cellStyle name="Normal 13 2 2 2 2 3 2 4" xfId="16589"/>
    <cellStyle name="Normal 13 2 2 2 2 3 3" xfId="7173"/>
    <cellStyle name="Normal 13 2 2 2 2 3 3 2" xfId="10685"/>
    <cellStyle name="Normal 13 2 2 2 2 3 3 2 2" xfId="33666"/>
    <cellStyle name="Normal 13 2 2 2 2 3 3 2 3" xfId="22494"/>
    <cellStyle name="Normal 13 2 2 2 2 3 3 3" xfId="30154"/>
    <cellStyle name="Normal 13 2 2 2 2 3 3 4" xfId="14833"/>
    <cellStyle name="Normal 13 2 2 2 2 3 4" xfId="5977"/>
    <cellStyle name="Normal 13 2 2 2 2 3 4 2" xfId="28958"/>
    <cellStyle name="Normal 13 2 2 2 2 3 4 3" xfId="18345"/>
    <cellStyle name="Normal 13 2 2 2 2 3 5" xfId="24250"/>
    <cellStyle name="Normal 13 2 2 2 2 3 6" xfId="13077"/>
    <cellStyle name="Normal 13 2 2 2 2 4" xfId="2380"/>
    <cellStyle name="Normal 13 2 2 2 2 4 2" xfId="8284"/>
    <cellStyle name="Normal 13 2 2 2 2 4 2 2" xfId="31265"/>
    <cellStyle name="Normal 13 2 2 2 2 4 2 3" xfId="19456"/>
    <cellStyle name="Normal 13 2 2 2 2 4 3" xfId="25361"/>
    <cellStyle name="Normal 13 2 2 2 2 4 4" xfId="15944"/>
    <cellStyle name="Normal 13 2 2 2 2 5" xfId="6528"/>
    <cellStyle name="Normal 13 2 2 2 2 5 2" xfId="10040"/>
    <cellStyle name="Normal 13 2 2 2 2 5 2 2" xfId="33021"/>
    <cellStyle name="Normal 13 2 2 2 2 5 2 3" xfId="21849"/>
    <cellStyle name="Normal 13 2 2 2 2 5 3" xfId="29509"/>
    <cellStyle name="Normal 13 2 2 2 2 5 4" xfId="14188"/>
    <cellStyle name="Normal 13 2 2 2 2 6" xfId="5408"/>
    <cellStyle name="Normal 13 2 2 2 2 6 2" xfId="21212"/>
    <cellStyle name="Normal 13 2 2 2 2 6 3" xfId="28389"/>
    <cellStyle name="Normal 13 2 2 2 2 6 4" xfId="12432"/>
    <cellStyle name="Normal 13 2 2 2 2 7" xfId="4297"/>
    <cellStyle name="Normal 13 2 2 2 2 7 2" xfId="27278"/>
    <cellStyle name="Normal 13 2 2 2 2 7 3" xfId="17700"/>
    <cellStyle name="Normal 13 2 2 2 2 8" xfId="23605"/>
    <cellStyle name="Normal 13 2 2 2 2 9" xfId="11957"/>
    <cellStyle name="Normal 13 2 2 2 3" xfId="1108"/>
    <cellStyle name="Normal 13 2 2 2 3 2" xfId="1744"/>
    <cellStyle name="Normal 13 2 2 2 3 2 2" xfId="3500"/>
    <cellStyle name="Normal 13 2 2 2 3 2 2 2" xfId="9404"/>
    <cellStyle name="Normal 13 2 2 2 3 2 2 2 2" xfId="32385"/>
    <cellStyle name="Normal 13 2 2 2 3 2 2 2 3" xfId="20576"/>
    <cellStyle name="Normal 13 2 2 2 3 2 2 3" xfId="26481"/>
    <cellStyle name="Normal 13 2 2 2 3 2 2 4" xfId="17064"/>
    <cellStyle name="Normal 13 2 2 2 3 2 3" xfId="7648"/>
    <cellStyle name="Normal 13 2 2 2 3 2 3 2" xfId="11160"/>
    <cellStyle name="Normal 13 2 2 2 3 2 3 2 2" xfId="34141"/>
    <cellStyle name="Normal 13 2 2 2 3 2 3 2 3" xfId="22969"/>
    <cellStyle name="Normal 13 2 2 2 3 2 3 3" xfId="30629"/>
    <cellStyle name="Normal 13 2 2 2 3 2 3 4" xfId="15308"/>
    <cellStyle name="Normal 13 2 2 2 3 2 4" xfId="4772"/>
    <cellStyle name="Normal 13 2 2 2 3 2 4 2" xfId="27753"/>
    <cellStyle name="Normal 13 2 2 2 3 2 4 3" xfId="18820"/>
    <cellStyle name="Normal 13 2 2 2 3 2 5" xfId="24725"/>
    <cellStyle name="Normal 13 2 2 2 3 2 6" xfId="13552"/>
    <cellStyle name="Normal 13 2 2 2 3 3" xfId="2864"/>
    <cellStyle name="Normal 13 2 2 2 3 3 2" xfId="8768"/>
    <cellStyle name="Normal 13 2 2 2 3 3 2 2" xfId="31749"/>
    <cellStyle name="Normal 13 2 2 2 3 3 2 3" xfId="19940"/>
    <cellStyle name="Normal 13 2 2 2 3 3 3" xfId="25845"/>
    <cellStyle name="Normal 13 2 2 2 3 3 4" xfId="16428"/>
    <cellStyle name="Normal 13 2 2 2 3 4" xfId="7012"/>
    <cellStyle name="Normal 13 2 2 2 3 4 2" xfId="10524"/>
    <cellStyle name="Normal 13 2 2 2 3 4 2 2" xfId="33505"/>
    <cellStyle name="Normal 13 2 2 2 3 4 2 3" xfId="22333"/>
    <cellStyle name="Normal 13 2 2 2 3 4 3" xfId="29993"/>
    <cellStyle name="Normal 13 2 2 2 3 4 4" xfId="14672"/>
    <cellStyle name="Normal 13 2 2 2 3 5" xfId="5816"/>
    <cellStyle name="Normal 13 2 2 2 3 5 2" xfId="21374"/>
    <cellStyle name="Normal 13 2 2 2 3 5 3" xfId="28797"/>
    <cellStyle name="Normal 13 2 2 2 3 5 4" xfId="12916"/>
    <cellStyle name="Normal 13 2 2 2 3 6" xfId="4136"/>
    <cellStyle name="Normal 13 2 2 2 3 6 2" xfId="27117"/>
    <cellStyle name="Normal 13 2 2 2 3 6 3" xfId="18184"/>
    <cellStyle name="Normal 13 2 2 2 3 7" xfId="24089"/>
    <cellStyle name="Normal 13 2 2 2 3 8" xfId="11796"/>
    <cellStyle name="Normal 13 2 2 2 4" xfId="1506"/>
    <cellStyle name="Normal 13 2 2 2 4 2" xfId="3262"/>
    <cellStyle name="Normal 13 2 2 2 4 2 2" xfId="9166"/>
    <cellStyle name="Normal 13 2 2 2 4 2 2 2" xfId="32147"/>
    <cellStyle name="Normal 13 2 2 2 4 2 2 3" xfId="20338"/>
    <cellStyle name="Normal 13 2 2 2 4 2 3" xfId="26243"/>
    <cellStyle name="Normal 13 2 2 2 4 2 4" xfId="16826"/>
    <cellStyle name="Normal 13 2 2 2 4 3" xfId="7410"/>
    <cellStyle name="Normal 13 2 2 2 4 3 2" xfId="10922"/>
    <cellStyle name="Normal 13 2 2 2 4 3 2 2" xfId="33903"/>
    <cellStyle name="Normal 13 2 2 2 4 3 2 3" xfId="22731"/>
    <cellStyle name="Normal 13 2 2 2 4 3 3" xfId="30391"/>
    <cellStyle name="Normal 13 2 2 2 4 3 4" xfId="15070"/>
    <cellStyle name="Normal 13 2 2 2 4 4" xfId="4534"/>
    <cellStyle name="Normal 13 2 2 2 4 4 2" xfId="27515"/>
    <cellStyle name="Normal 13 2 2 2 4 4 3" xfId="18582"/>
    <cellStyle name="Normal 13 2 2 2 4 5" xfId="24487"/>
    <cellStyle name="Normal 13 2 2 2 4 6" xfId="13314"/>
    <cellStyle name="Normal 13 2 2 2 5" xfId="870"/>
    <cellStyle name="Normal 13 2 2 2 5 2" xfId="2626"/>
    <cellStyle name="Normal 13 2 2 2 5 2 2" xfId="8530"/>
    <cellStyle name="Normal 13 2 2 2 5 2 2 2" xfId="31511"/>
    <cellStyle name="Normal 13 2 2 2 5 2 2 3" xfId="19702"/>
    <cellStyle name="Normal 13 2 2 2 5 2 3" xfId="25607"/>
    <cellStyle name="Normal 13 2 2 2 5 2 4" xfId="16190"/>
    <cellStyle name="Normal 13 2 2 2 5 3" xfId="6774"/>
    <cellStyle name="Normal 13 2 2 2 5 3 2" xfId="10286"/>
    <cellStyle name="Normal 13 2 2 2 5 3 2 2" xfId="33267"/>
    <cellStyle name="Normal 13 2 2 2 5 3 2 3" xfId="22095"/>
    <cellStyle name="Normal 13 2 2 2 5 3 3" xfId="29755"/>
    <cellStyle name="Normal 13 2 2 2 5 3 4" xfId="14434"/>
    <cellStyle name="Normal 13 2 2 2 5 4" xfId="5578"/>
    <cellStyle name="Normal 13 2 2 2 5 4 2" xfId="28559"/>
    <cellStyle name="Normal 13 2 2 2 5 4 3" xfId="17946"/>
    <cellStyle name="Normal 13 2 2 2 5 5" xfId="23851"/>
    <cellStyle name="Normal 13 2 2 2 5 6" xfId="12678"/>
    <cellStyle name="Normal 13 2 2 2 6" xfId="2219"/>
    <cellStyle name="Normal 13 2 2 2 6 2" xfId="8123"/>
    <cellStyle name="Normal 13 2 2 2 6 2 2" xfId="31104"/>
    <cellStyle name="Normal 13 2 2 2 6 2 3" xfId="19295"/>
    <cellStyle name="Normal 13 2 2 2 6 3" xfId="25200"/>
    <cellStyle name="Normal 13 2 2 2 6 4" xfId="15783"/>
    <cellStyle name="Normal 13 2 2 2 7" xfId="6367"/>
    <cellStyle name="Normal 13 2 2 2 7 2" xfId="9879"/>
    <cellStyle name="Normal 13 2 2 2 7 2 2" xfId="32860"/>
    <cellStyle name="Normal 13 2 2 2 7 2 3" xfId="21688"/>
    <cellStyle name="Normal 13 2 2 2 7 3" xfId="29348"/>
    <cellStyle name="Normal 13 2 2 2 7 4" xfId="14027"/>
    <cellStyle name="Normal 13 2 2 2 8" xfId="5247"/>
    <cellStyle name="Normal 13 2 2 2 8 2" xfId="21051"/>
    <cellStyle name="Normal 13 2 2 2 8 3" xfId="28228"/>
    <cellStyle name="Normal 13 2 2 2 8 4" xfId="12271"/>
    <cellStyle name="Normal 13 2 2 2 9" xfId="3898"/>
    <cellStyle name="Normal 13 2 2 2 9 2" xfId="26879"/>
    <cellStyle name="Normal 13 2 2 2 9 3" xfId="17539"/>
    <cellStyle name="Normal 13 2 2 3" xfId="375"/>
    <cellStyle name="Normal 13 2 2 3 2" xfId="1659"/>
    <cellStyle name="Normal 13 2 2 3 2 2" xfId="3415"/>
    <cellStyle name="Normal 13 2 2 3 2 2 2" xfId="9319"/>
    <cellStyle name="Normal 13 2 2 3 2 2 2 2" xfId="32300"/>
    <cellStyle name="Normal 13 2 2 3 2 2 2 3" xfId="20491"/>
    <cellStyle name="Normal 13 2 2 3 2 2 3" xfId="26396"/>
    <cellStyle name="Normal 13 2 2 3 2 2 4" xfId="16979"/>
    <cellStyle name="Normal 13 2 2 3 2 3" xfId="7563"/>
    <cellStyle name="Normal 13 2 2 3 2 3 2" xfId="11075"/>
    <cellStyle name="Normal 13 2 2 3 2 3 2 2" xfId="34056"/>
    <cellStyle name="Normal 13 2 2 3 2 3 2 3" xfId="22884"/>
    <cellStyle name="Normal 13 2 2 3 2 3 3" xfId="30544"/>
    <cellStyle name="Normal 13 2 2 3 2 3 4" xfId="15223"/>
    <cellStyle name="Normal 13 2 2 3 2 4" xfId="4687"/>
    <cellStyle name="Normal 13 2 2 3 2 4 2" xfId="27668"/>
    <cellStyle name="Normal 13 2 2 3 2 4 3" xfId="18735"/>
    <cellStyle name="Normal 13 2 2 3 2 5" xfId="24640"/>
    <cellStyle name="Normal 13 2 2 3 2 6" xfId="13467"/>
    <cellStyle name="Normal 13 2 2 3 3" xfId="1023"/>
    <cellStyle name="Normal 13 2 2 3 3 2" xfId="2779"/>
    <cellStyle name="Normal 13 2 2 3 3 2 2" xfId="8683"/>
    <cellStyle name="Normal 13 2 2 3 3 2 2 2" xfId="31664"/>
    <cellStyle name="Normal 13 2 2 3 3 2 2 3" xfId="19855"/>
    <cellStyle name="Normal 13 2 2 3 3 2 3" xfId="25760"/>
    <cellStyle name="Normal 13 2 2 3 3 2 4" xfId="16343"/>
    <cellStyle name="Normal 13 2 2 3 3 3" xfId="6927"/>
    <cellStyle name="Normal 13 2 2 3 3 3 2" xfId="10439"/>
    <cellStyle name="Normal 13 2 2 3 3 3 2 2" xfId="33420"/>
    <cellStyle name="Normal 13 2 2 3 3 3 2 3" xfId="22248"/>
    <cellStyle name="Normal 13 2 2 3 3 3 3" xfId="29908"/>
    <cellStyle name="Normal 13 2 2 3 3 3 4" xfId="14587"/>
    <cellStyle name="Normal 13 2 2 3 3 4" xfId="5731"/>
    <cellStyle name="Normal 13 2 2 3 3 4 2" xfId="28712"/>
    <cellStyle name="Normal 13 2 2 3 3 4 3" xfId="18099"/>
    <cellStyle name="Normal 13 2 2 3 3 5" xfId="24004"/>
    <cellStyle name="Normal 13 2 2 3 3 6" xfId="12831"/>
    <cellStyle name="Normal 13 2 2 3 4" xfId="2134"/>
    <cellStyle name="Normal 13 2 2 3 4 2" xfId="8038"/>
    <cellStyle name="Normal 13 2 2 3 4 2 2" xfId="31019"/>
    <cellStyle name="Normal 13 2 2 3 4 2 3" xfId="19210"/>
    <cellStyle name="Normal 13 2 2 3 4 3" xfId="25115"/>
    <cellStyle name="Normal 13 2 2 3 4 4" xfId="15698"/>
    <cellStyle name="Normal 13 2 2 3 5" xfId="6282"/>
    <cellStyle name="Normal 13 2 2 3 5 2" xfId="9794"/>
    <cellStyle name="Normal 13 2 2 3 5 2 2" xfId="32775"/>
    <cellStyle name="Normal 13 2 2 3 5 2 3" xfId="21603"/>
    <cellStyle name="Normal 13 2 2 3 5 3" xfId="29263"/>
    <cellStyle name="Normal 13 2 2 3 5 4" xfId="13942"/>
    <cellStyle name="Normal 13 2 2 3 6" xfId="5162"/>
    <cellStyle name="Normal 13 2 2 3 6 2" xfId="20966"/>
    <cellStyle name="Normal 13 2 2 3 6 3" xfId="28143"/>
    <cellStyle name="Normal 13 2 2 3 6 4" xfId="12186"/>
    <cellStyle name="Normal 13 2 2 3 7" xfId="4051"/>
    <cellStyle name="Normal 13 2 2 3 7 2" xfId="27032"/>
    <cellStyle name="Normal 13 2 2 3 7 3" xfId="17454"/>
    <cellStyle name="Normal 13 2 2 3 8" xfId="23359"/>
    <cellStyle name="Normal 13 2 2 3 9" xfId="11711"/>
    <cellStyle name="Normal 13 2 2 4" xfId="537"/>
    <cellStyle name="Normal 13 2 2 4 2" xfId="1820"/>
    <cellStyle name="Normal 13 2 2 4 2 2" xfId="3576"/>
    <cellStyle name="Normal 13 2 2 4 2 2 2" xfId="9480"/>
    <cellStyle name="Normal 13 2 2 4 2 2 2 2" xfId="32461"/>
    <cellStyle name="Normal 13 2 2 4 2 2 2 3" xfId="20652"/>
    <cellStyle name="Normal 13 2 2 4 2 2 3" xfId="26557"/>
    <cellStyle name="Normal 13 2 2 4 2 2 4" xfId="17140"/>
    <cellStyle name="Normal 13 2 2 4 2 3" xfId="7724"/>
    <cellStyle name="Normal 13 2 2 4 2 3 2" xfId="11236"/>
    <cellStyle name="Normal 13 2 2 4 2 3 2 2" xfId="34217"/>
    <cellStyle name="Normal 13 2 2 4 2 3 2 3" xfId="23045"/>
    <cellStyle name="Normal 13 2 2 4 2 3 3" xfId="30705"/>
    <cellStyle name="Normal 13 2 2 4 2 3 4" xfId="15384"/>
    <cellStyle name="Normal 13 2 2 4 2 4" xfId="4848"/>
    <cellStyle name="Normal 13 2 2 4 2 4 2" xfId="27829"/>
    <cellStyle name="Normal 13 2 2 4 2 4 3" xfId="18896"/>
    <cellStyle name="Normal 13 2 2 4 2 5" xfId="24801"/>
    <cellStyle name="Normal 13 2 2 4 2 6" xfId="13628"/>
    <cellStyle name="Normal 13 2 2 4 3" xfId="1184"/>
    <cellStyle name="Normal 13 2 2 4 3 2" xfId="2940"/>
    <cellStyle name="Normal 13 2 2 4 3 2 2" xfId="8844"/>
    <cellStyle name="Normal 13 2 2 4 3 2 2 2" xfId="31825"/>
    <cellStyle name="Normal 13 2 2 4 3 2 2 3" xfId="20016"/>
    <cellStyle name="Normal 13 2 2 4 3 2 3" xfId="25921"/>
    <cellStyle name="Normal 13 2 2 4 3 2 4" xfId="16504"/>
    <cellStyle name="Normal 13 2 2 4 3 3" xfId="7088"/>
    <cellStyle name="Normal 13 2 2 4 3 3 2" xfId="10600"/>
    <cellStyle name="Normal 13 2 2 4 3 3 2 2" xfId="33581"/>
    <cellStyle name="Normal 13 2 2 4 3 3 2 3" xfId="22409"/>
    <cellStyle name="Normal 13 2 2 4 3 3 3" xfId="30069"/>
    <cellStyle name="Normal 13 2 2 4 3 3 4" xfId="14748"/>
    <cellStyle name="Normal 13 2 2 4 3 4" xfId="5892"/>
    <cellStyle name="Normal 13 2 2 4 3 4 2" xfId="28873"/>
    <cellStyle name="Normal 13 2 2 4 3 4 3" xfId="18260"/>
    <cellStyle name="Normal 13 2 2 4 3 5" xfId="24165"/>
    <cellStyle name="Normal 13 2 2 4 3 6" xfId="12992"/>
    <cellStyle name="Normal 13 2 2 4 4" xfId="2295"/>
    <cellStyle name="Normal 13 2 2 4 4 2" xfId="8199"/>
    <cellStyle name="Normal 13 2 2 4 4 2 2" xfId="31180"/>
    <cellStyle name="Normal 13 2 2 4 4 2 3" xfId="19371"/>
    <cellStyle name="Normal 13 2 2 4 4 3" xfId="25276"/>
    <cellStyle name="Normal 13 2 2 4 4 4" xfId="15859"/>
    <cellStyle name="Normal 13 2 2 4 5" xfId="6443"/>
    <cellStyle name="Normal 13 2 2 4 5 2" xfId="9955"/>
    <cellStyle name="Normal 13 2 2 4 5 2 2" xfId="32936"/>
    <cellStyle name="Normal 13 2 2 4 5 2 3" xfId="21764"/>
    <cellStyle name="Normal 13 2 2 4 5 3" xfId="29424"/>
    <cellStyle name="Normal 13 2 2 4 5 4" xfId="14103"/>
    <cellStyle name="Normal 13 2 2 4 6" xfId="5323"/>
    <cellStyle name="Normal 13 2 2 4 6 2" xfId="21127"/>
    <cellStyle name="Normal 13 2 2 4 6 3" xfId="28304"/>
    <cellStyle name="Normal 13 2 2 4 6 4" xfId="12347"/>
    <cellStyle name="Normal 13 2 2 4 7" xfId="4212"/>
    <cellStyle name="Normal 13 2 2 4 7 2" xfId="27193"/>
    <cellStyle name="Normal 13 2 2 4 7 3" xfId="17615"/>
    <cellStyle name="Normal 13 2 2 4 8" xfId="23520"/>
    <cellStyle name="Normal 13 2 2 4 9" xfId="11872"/>
    <cellStyle name="Normal 13 2 2 5" xfId="955"/>
    <cellStyle name="Normal 13 2 2 5 2" xfId="1591"/>
    <cellStyle name="Normal 13 2 2 5 2 2" xfId="3347"/>
    <cellStyle name="Normal 13 2 2 5 2 2 2" xfId="9251"/>
    <cellStyle name="Normal 13 2 2 5 2 2 2 2" xfId="32232"/>
    <cellStyle name="Normal 13 2 2 5 2 2 2 3" xfId="20423"/>
    <cellStyle name="Normal 13 2 2 5 2 2 3" xfId="26328"/>
    <cellStyle name="Normal 13 2 2 5 2 2 4" xfId="16911"/>
    <cellStyle name="Normal 13 2 2 5 2 3" xfId="7495"/>
    <cellStyle name="Normal 13 2 2 5 2 3 2" xfId="11007"/>
    <cellStyle name="Normal 13 2 2 5 2 3 2 2" xfId="33988"/>
    <cellStyle name="Normal 13 2 2 5 2 3 2 3" xfId="22816"/>
    <cellStyle name="Normal 13 2 2 5 2 3 3" xfId="30476"/>
    <cellStyle name="Normal 13 2 2 5 2 3 4" xfId="15155"/>
    <cellStyle name="Normal 13 2 2 5 2 4" xfId="4619"/>
    <cellStyle name="Normal 13 2 2 5 2 4 2" xfId="27600"/>
    <cellStyle name="Normal 13 2 2 5 2 4 3" xfId="18667"/>
    <cellStyle name="Normal 13 2 2 5 2 5" xfId="24572"/>
    <cellStyle name="Normal 13 2 2 5 2 6" xfId="13399"/>
    <cellStyle name="Normal 13 2 2 5 3" xfId="2711"/>
    <cellStyle name="Normal 13 2 2 5 3 2" xfId="8615"/>
    <cellStyle name="Normal 13 2 2 5 3 2 2" xfId="31596"/>
    <cellStyle name="Normal 13 2 2 5 3 2 3" xfId="19787"/>
    <cellStyle name="Normal 13 2 2 5 3 3" xfId="25692"/>
    <cellStyle name="Normal 13 2 2 5 3 4" xfId="16275"/>
    <cellStyle name="Normal 13 2 2 5 4" xfId="6859"/>
    <cellStyle name="Normal 13 2 2 5 4 2" xfId="10371"/>
    <cellStyle name="Normal 13 2 2 5 4 2 2" xfId="33352"/>
    <cellStyle name="Normal 13 2 2 5 4 2 3" xfId="22180"/>
    <cellStyle name="Normal 13 2 2 5 4 3" xfId="29840"/>
    <cellStyle name="Normal 13 2 2 5 4 4" xfId="14519"/>
    <cellStyle name="Normal 13 2 2 5 5" xfId="5663"/>
    <cellStyle name="Normal 13 2 2 5 5 2" xfId="21297"/>
    <cellStyle name="Normal 13 2 2 5 5 3" xfId="28644"/>
    <cellStyle name="Normal 13 2 2 5 5 4" xfId="12763"/>
    <cellStyle name="Normal 13 2 2 5 6" xfId="3983"/>
    <cellStyle name="Normal 13 2 2 5 6 2" xfId="26964"/>
    <cellStyle name="Normal 13 2 2 5 6 3" xfId="18031"/>
    <cellStyle name="Normal 13 2 2 5 7" xfId="23936"/>
    <cellStyle name="Normal 13 2 2 5 8" xfId="11643"/>
    <cellStyle name="Normal 13 2 2 6" xfId="1345"/>
    <cellStyle name="Normal 13 2 2 6 2" xfId="1981"/>
    <cellStyle name="Normal 13 2 2 6 2 2" xfId="3737"/>
    <cellStyle name="Normal 13 2 2 6 2 2 2" xfId="9641"/>
    <cellStyle name="Normal 13 2 2 6 2 2 2 2" xfId="32622"/>
    <cellStyle name="Normal 13 2 2 6 2 2 2 3" xfId="20813"/>
    <cellStyle name="Normal 13 2 2 6 2 2 3" xfId="26718"/>
    <cellStyle name="Normal 13 2 2 6 2 2 4" xfId="17301"/>
    <cellStyle name="Normal 13 2 2 6 2 3" xfId="7885"/>
    <cellStyle name="Normal 13 2 2 6 2 3 2" xfId="11397"/>
    <cellStyle name="Normal 13 2 2 6 2 3 2 2" xfId="34378"/>
    <cellStyle name="Normal 13 2 2 6 2 3 2 3" xfId="23206"/>
    <cellStyle name="Normal 13 2 2 6 2 3 3" xfId="30866"/>
    <cellStyle name="Normal 13 2 2 6 2 3 4" xfId="15545"/>
    <cellStyle name="Normal 13 2 2 6 2 4" xfId="5009"/>
    <cellStyle name="Normal 13 2 2 6 2 4 2" xfId="27990"/>
    <cellStyle name="Normal 13 2 2 6 2 4 3" xfId="19057"/>
    <cellStyle name="Normal 13 2 2 6 2 5" xfId="24962"/>
    <cellStyle name="Normal 13 2 2 6 2 6" xfId="13789"/>
    <cellStyle name="Normal 13 2 2 6 3" xfId="3101"/>
    <cellStyle name="Normal 13 2 2 6 3 2" xfId="9005"/>
    <cellStyle name="Normal 13 2 2 6 3 2 2" xfId="31986"/>
    <cellStyle name="Normal 13 2 2 6 3 2 3" xfId="20177"/>
    <cellStyle name="Normal 13 2 2 6 3 3" xfId="26082"/>
    <cellStyle name="Normal 13 2 2 6 3 4" xfId="16665"/>
    <cellStyle name="Normal 13 2 2 6 4" xfId="7249"/>
    <cellStyle name="Normal 13 2 2 6 4 2" xfId="10761"/>
    <cellStyle name="Normal 13 2 2 6 4 2 2" xfId="33742"/>
    <cellStyle name="Normal 13 2 2 6 4 2 3" xfId="22570"/>
    <cellStyle name="Normal 13 2 2 6 4 3" xfId="30230"/>
    <cellStyle name="Normal 13 2 2 6 4 4" xfId="14909"/>
    <cellStyle name="Normal 13 2 2 6 5" xfId="6053"/>
    <cellStyle name="Normal 13 2 2 6 5 2" xfId="21450"/>
    <cellStyle name="Normal 13 2 2 6 5 3" xfId="29034"/>
    <cellStyle name="Normal 13 2 2 6 5 4" xfId="13153"/>
    <cellStyle name="Normal 13 2 2 6 6" xfId="4373"/>
    <cellStyle name="Normal 13 2 2 6 6 2" xfId="27354"/>
    <cellStyle name="Normal 13 2 2 6 6 3" xfId="18421"/>
    <cellStyle name="Normal 13 2 2 6 7" xfId="24326"/>
    <cellStyle name="Normal 13 2 2 6 8" xfId="12033"/>
    <cellStyle name="Normal 13 2 2 7" xfId="785"/>
    <cellStyle name="Normal 13 2 2 7 2" xfId="2541"/>
    <cellStyle name="Normal 13 2 2 7 2 2" xfId="8445"/>
    <cellStyle name="Normal 13 2 2 7 2 2 2" xfId="31426"/>
    <cellStyle name="Normal 13 2 2 7 2 2 3" xfId="19617"/>
    <cellStyle name="Normal 13 2 2 7 2 3" xfId="25522"/>
    <cellStyle name="Normal 13 2 2 7 2 4" xfId="16105"/>
    <cellStyle name="Normal 13 2 2 7 3" xfId="6689"/>
    <cellStyle name="Normal 13 2 2 7 3 2" xfId="10201"/>
    <cellStyle name="Normal 13 2 2 7 3 2 2" xfId="33182"/>
    <cellStyle name="Normal 13 2 2 7 3 2 3" xfId="22010"/>
    <cellStyle name="Normal 13 2 2 7 3 3" xfId="29670"/>
    <cellStyle name="Normal 13 2 2 7 3 4" xfId="14349"/>
    <cellStyle name="Normal 13 2 2 7 4" xfId="4449"/>
    <cellStyle name="Normal 13 2 2 7 4 2" xfId="27430"/>
    <cellStyle name="Normal 13 2 2 7 4 3" xfId="17861"/>
    <cellStyle name="Normal 13 2 2 7 5" xfId="23766"/>
    <cellStyle name="Normal 13 2 2 7 6" xfId="12593"/>
    <cellStyle name="Normal 13 2 2 8" xfId="1421"/>
    <cellStyle name="Normal 13 2 2 8 2" xfId="3177"/>
    <cellStyle name="Normal 13 2 2 8 2 2" xfId="9081"/>
    <cellStyle name="Normal 13 2 2 8 2 2 2" xfId="32062"/>
    <cellStyle name="Normal 13 2 2 8 2 2 3" xfId="20253"/>
    <cellStyle name="Normal 13 2 2 8 2 3" xfId="26158"/>
    <cellStyle name="Normal 13 2 2 8 2 4" xfId="16741"/>
    <cellStyle name="Normal 13 2 2 8 3" xfId="7325"/>
    <cellStyle name="Normal 13 2 2 8 3 2" xfId="10837"/>
    <cellStyle name="Normal 13 2 2 8 3 2 2" xfId="33818"/>
    <cellStyle name="Normal 13 2 2 8 3 2 3" xfId="22646"/>
    <cellStyle name="Normal 13 2 2 8 3 3" xfId="30306"/>
    <cellStyle name="Normal 13 2 2 8 3 4" xfId="14985"/>
    <cellStyle name="Normal 13 2 2 8 4" xfId="6129"/>
    <cellStyle name="Normal 13 2 2 8 4 2" xfId="29110"/>
    <cellStyle name="Normal 13 2 2 8 4 3" xfId="18497"/>
    <cellStyle name="Normal 13 2 2 8 5" xfId="24402"/>
    <cellStyle name="Normal 13 2 2 8 6" xfId="13229"/>
    <cellStyle name="Normal 13 2 2 9" xfId="708"/>
    <cellStyle name="Normal 13 2 2 9 2" xfId="2465"/>
    <cellStyle name="Normal 13 2 2 9 2 2" xfId="8369"/>
    <cellStyle name="Normal 13 2 2 9 2 2 2" xfId="31350"/>
    <cellStyle name="Normal 13 2 2 9 2 2 3" xfId="19541"/>
    <cellStyle name="Normal 13 2 2 9 2 3" xfId="25446"/>
    <cellStyle name="Normal 13 2 2 9 2 4" xfId="16029"/>
    <cellStyle name="Normal 13 2 2 9 3" xfId="6613"/>
    <cellStyle name="Normal 13 2 2 9 3 2" xfId="10125"/>
    <cellStyle name="Normal 13 2 2 9 3 2 2" xfId="33106"/>
    <cellStyle name="Normal 13 2 2 9 3 2 3" xfId="21934"/>
    <cellStyle name="Normal 13 2 2 9 3 3" xfId="29594"/>
    <cellStyle name="Normal 13 2 2 9 3 4" xfId="14273"/>
    <cellStyle name="Normal 13 2 2 9 4" xfId="5493"/>
    <cellStyle name="Normal 13 2 2 9 4 2" xfId="28474"/>
    <cellStyle name="Normal 13 2 2 9 4 3" xfId="17785"/>
    <cellStyle name="Normal 13 2 2 9 5" xfId="23690"/>
    <cellStyle name="Normal 13 2 2 9 6" xfId="12517"/>
    <cellStyle name="Normal 13 2 3" xfId="452"/>
    <cellStyle name="Normal 13 2 3 10" xfId="23435"/>
    <cellStyle name="Normal 13 2 3 11" xfId="11549"/>
    <cellStyle name="Normal 13 2 3 2" xfId="613"/>
    <cellStyle name="Normal 13 2 3 2 2" xfId="1896"/>
    <cellStyle name="Normal 13 2 3 2 2 2" xfId="3652"/>
    <cellStyle name="Normal 13 2 3 2 2 2 2" xfId="9556"/>
    <cellStyle name="Normal 13 2 3 2 2 2 2 2" xfId="32537"/>
    <cellStyle name="Normal 13 2 3 2 2 2 2 3" xfId="20728"/>
    <cellStyle name="Normal 13 2 3 2 2 2 3" xfId="26633"/>
    <cellStyle name="Normal 13 2 3 2 2 2 4" xfId="17216"/>
    <cellStyle name="Normal 13 2 3 2 2 3" xfId="7800"/>
    <cellStyle name="Normal 13 2 3 2 2 3 2" xfId="11312"/>
    <cellStyle name="Normal 13 2 3 2 2 3 2 2" xfId="34293"/>
    <cellStyle name="Normal 13 2 3 2 2 3 2 3" xfId="23121"/>
    <cellStyle name="Normal 13 2 3 2 2 3 3" xfId="30781"/>
    <cellStyle name="Normal 13 2 3 2 2 3 4" xfId="15460"/>
    <cellStyle name="Normal 13 2 3 2 2 4" xfId="4924"/>
    <cellStyle name="Normal 13 2 3 2 2 4 2" xfId="27905"/>
    <cellStyle name="Normal 13 2 3 2 2 4 3" xfId="18972"/>
    <cellStyle name="Normal 13 2 3 2 2 5" xfId="24877"/>
    <cellStyle name="Normal 13 2 3 2 2 6" xfId="13704"/>
    <cellStyle name="Normal 13 2 3 2 3" xfId="1260"/>
    <cellStyle name="Normal 13 2 3 2 3 2" xfId="3016"/>
    <cellStyle name="Normal 13 2 3 2 3 2 2" xfId="8920"/>
    <cellStyle name="Normal 13 2 3 2 3 2 2 2" xfId="31901"/>
    <cellStyle name="Normal 13 2 3 2 3 2 2 3" xfId="20092"/>
    <cellStyle name="Normal 13 2 3 2 3 2 3" xfId="25997"/>
    <cellStyle name="Normal 13 2 3 2 3 2 4" xfId="16580"/>
    <cellStyle name="Normal 13 2 3 2 3 3" xfId="7164"/>
    <cellStyle name="Normal 13 2 3 2 3 3 2" xfId="10676"/>
    <cellStyle name="Normal 13 2 3 2 3 3 2 2" xfId="33657"/>
    <cellStyle name="Normal 13 2 3 2 3 3 2 3" xfId="22485"/>
    <cellStyle name="Normal 13 2 3 2 3 3 3" xfId="30145"/>
    <cellStyle name="Normal 13 2 3 2 3 3 4" xfId="14824"/>
    <cellStyle name="Normal 13 2 3 2 3 4" xfId="5968"/>
    <cellStyle name="Normal 13 2 3 2 3 4 2" xfId="28949"/>
    <cellStyle name="Normal 13 2 3 2 3 4 3" xfId="18336"/>
    <cellStyle name="Normal 13 2 3 2 3 5" xfId="24241"/>
    <cellStyle name="Normal 13 2 3 2 3 6" xfId="13068"/>
    <cellStyle name="Normal 13 2 3 2 4" xfId="2371"/>
    <cellStyle name="Normal 13 2 3 2 4 2" xfId="8275"/>
    <cellStyle name="Normal 13 2 3 2 4 2 2" xfId="31256"/>
    <cellStyle name="Normal 13 2 3 2 4 2 3" xfId="19447"/>
    <cellStyle name="Normal 13 2 3 2 4 3" xfId="25352"/>
    <cellStyle name="Normal 13 2 3 2 4 4" xfId="15935"/>
    <cellStyle name="Normal 13 2 3 2 5" xfId="6519"/>
    <cellStyle name="Normal 13 2 3 2 5 2" xfId="10031"/>
    <cellStyle name="Normal 13 2 3 2 5 2 2" xfId="33012"/>
    <cellStyle name="Normal 13 2 3 2 5 2 3" xfId="21840"/>
    <cellStyle name="Normal 13 2 3 2 5 3" xfId="29500"/>
    <cellStyle name="Normal 13 2 3 2 5 4" xfId="14179"/>
    <cellStyle name="Normal 13 2 3 2 6" xfId="5399"/>
    <cellStyle name="Normal 13 2 3 2 6 2" xfId="21203"/>
    <cellStyle name="Normal 13 2 3 2 6 3" xfId="28380"/>
    <cellStyle name="Normal 13 2 3 2 6 4" xfId="12423"/>
    <cellStyle name="Normal 13 2 3 2 7" xfId="4288"/>
    <cellStyle name="Normal 13 2 3 2 7 2" xfId="27269"/>
    <cellStyle name="Normal 13 2 3 2 7 3" xfId="17691"/>
    <cellStyle name="Normal 13 2 3 2 8" xfId="23596"/>
    <cellStyle name="Normal 13 2 3 2 9" xfId="11948"/>
    <cellStyle name="Normal 13 2 3 3" xfId="1099"/>
    <cellStyle name="Normal 13 2 3 3 2" xfId="1735"/>
    <cellStyle name="Normal 13 2 3 3 2 2" xfId="3491"/>
    <cellStyle name="Normal 13 2 3 3 2 2 2" xfId="9395"/>
    <cellStyle name="Normal 13 2 3 3 2 2 2 2" xfId="32376"/>
    <cellStyle name="Normal 13 2 3 3 2 2 2 3" xfId="20567"/>
    <cellStyle name="Normal 13 2 3 3 2 2 3" xfId="26472"/>
    <cellStyle name="Normal 13 2 3 3 2 2 4" xfId="17055"/>
    <cellStyle name="Normal 13 2 3 3 2 3" xfId="7639"/>
    <cellStyle name="Normal 13 2 3 3 2 3 2" xfId="11151"/>
    <cellStyle name="Normal 13 2 3 3 2 3 2 2" xfId="34132"/>
    <cellStyle name="Normal 13 2 3 3 2 3 2 3" xfId="22960"/>
    <cellStyle name="Normal 13 2 3 3 2 3 3" xfId="30620"/>
    <cellStyle name="Normal 13 2 3 3 2 3 4" xfId="15299"/>
    <cellStyle name="Normal 13 2 3 3 2 4" xfId="4763"/>
    <cellStyle name="Normal 13 2 3 3 2 4 2" xfId="27744"/>
    <cellStyle name="Normal 13 2 3 3 2 4 3" xfId="18811"/>
    <cellStyle name="Normal 13 2 3 3 2 5" xfId="24716"/>
    <cellStyle name="Normal 13 2 3 3 2 6" xfId="13543"/>
    <cellStyle name="Normal 13 2 3 3 3" xfId="2855"/>
    <cellStyle name="Normal 13 2 3 3 3 2" xfId="8759"/>
    <cellStyle name="Normal 13 2 3 3 3 2 2" xfId="31740"/>
    <cellStyle name="Normal 13 2 3 3 3 2 3" xfId="19931"/>
    <cellStyle name="Normal 13 2 3 3 3 3" xfId="25836"/>
    <cellStyle name="Normal 13 2 3 3 3 4" xfId="16419"/>
    <cellStyle name="Normal 13 2 3 3 4" xfId="7003"/>
    <cellStyle name="Normal 13 2 3 3 4 2" xfId="10515"/>
    <cellStyle name="Normal 13 2 3 3 4 2 2" xfId="33496"/>
    <cellStyle name="Normal 13 2 3 3 4 2 3" xfId="22324"/>
    <cellStyle name="Normal 13 2 3 3 4 3" xfId="29984"/>
    <cellStyle name="Normal 13 2 3 3 4 4" xfId="14663"/>
    <cellStyle name="Normal 13 2 3 3 5" xfId="5807"/>
    <cellStyle name="Normal 13 2 3 3 5 2" xfId="21365"/>
    <cellStyle name="Normal 13 2 3 3 5 3" xfId="28788"/>
    <cellStyle name="Normal 13 2 3 3 5 4" xfId="12907"/>
    <cellStyle name="Normal 13 2 3 3 6" xfId="4127"/>
    <cellStyle name="Normal 13 2 3 3 6 2" xfId="27108"/>
    <cellStyle name="Normal 13 2 3 3 6 3" xfId="18175"/>
    <cellStyle name="Normal 13 2 3 3 7" xfId="24080"/>
    <cellStyle name="Normal 13 2 3 3 8" xfId="11787"/>
    <cellStyle name="Normal 13 2 3 4" xfId="1497"/>
    <cellStyle name="Normal 13 2 3 4 2" xfId="3253"/>
    <cellStyle name="Normal 13 2 3 4 2 2" xfId="9157"/>
    <cellStyle name="Normal 13 2 3 4 2 2 2" xfId="32138"/>
    <cellStyle name="Normal 13 2 3 4 2 2 3" xfId="20329"/>
    <cellStyle name="Normal 13 2 3 4 2 3" xfId="26234"/>
    <cellStyle name="Normal 13 2 3 4 2 4" xfId="16817"/>
    <cellStyle name="Normal 13 2 3 4 3" xfId="7401"/>
    <cellStyle name="Normal 13 2 3 4 3 2" xfId="10913"/>
    <cellStyle name="Normal 13 2 3 4 3 2 2" xfId="33894"/>
    <cellStyle name="Normal 13 2 3 4 3 2 3" xfId="22722"/>
    <cellStyle name="Normal 13 2 3 4 3 3" xfId="30382"/>
    <cellStyle name="Normal 13 2 3 4 3 4" xfId="15061"/>
    <cellStyle name="Normal 13 2 3 4 4" xfId="4525"/>
    <cellStyle name="Normal 13 2 3 4 4 2" xfId="27506"/>
    <cellStyle name="Normal 13 2 3 4 4 3" xfId="18573"/>
    <cellStyle name="Normal 13 2 3 4 5" xfId="24478"/>
    <cellStyle name="Normal 13 2 3 4 6" xfId="13305"/>
    <cellStyle name="Normal 13 2 3 5" xfId="861"/>
    <cellStyle name="Normal 13 2 3 5 2" xfId="2617"/>
    <cellStyle name="Normal 13 2 3 5 2 2" xfId="8521"/>
    <cellStyle name="Normal 13 2 3 5 2 2 2" xfId="31502"/>
    <cellStyle name="Normal 13 2 3 5 2 2 3" xfId="19693"/>
    <cellStyle name="Normal 13 2 3 5 2 3" xfId="25598"/>
    <cellStyle name="Normal 13 2 3 5 2 4" xfId="16181"/>
    <cellStyle name="Normal 13 2 3 5 3" xfId="6765"/>
    <cellStyle name="Normal 13 2 3 5 3 2" xfId="10277"/>
    <cellStyle name="Normal 13 2 3 5 3 2 2" xfId="33258"/>
    <cellStyle name="Normal 13 2 3 5 3 2 3" xfId="22086"/>
    <cellStyle name="Normal 13 2 3 5 3 3" xfId="29746"/>
    <cellStyle name="Normal 13 2 3 5 3 4" xfId="14425"/>
    <cellStyle name="Normal 13 2 3 5 4" xfId="5569"/>
    <cellStyle name="Normal 13 2 3 5 4 2" xfId="28550"/>
    <cellStyle name="Normal 13 2 3 5 4 3" xfId="17937"/>
    <cellStyle name="Normal 13 2 3 5 5" xfId="23842"/>
    <cellStyle name="Normal 13 2 3 5 6" xfId="12669"/>
    <cellStyle name="Normal 13 2 3 6" xfId="2210"/>
    <cellStyle name="Normal 13 2 3 6 2" xfId="8114"/>
    <cellStyle name="Normal 13 2 3 6 2 2" xfId="31095"/>
    <cellStyle name="Normal 13 2 3 6 2 3" xfId="19286"/>
    <cellStyle name="Normal 13 2 3 6 3" xfId="25191"/>
    <cellStyle name="Normal 13 2 3 6 4" xfId="15774"/>
    <cellStyle name="Normal 13 2 3 7" xfId="6358"/>
    <cellStyle name="Normal 13 2 3 7 2" xfId="9870"/>
    <cellStyle name="Normal 13 2 3 7 2 2" xfId="32851"/>
    <cellStyle name="Normal 13 2 3 7 2 3" xfId="21679"/>
    <cellStyle name="Normal 13 2 3 7 3" xfId="29339"/>
    <cellStyle name="Normal 13 2 3 7 4" xfId="14018"/>
    <cellStyle name="Normal 13 2 3 8" xfId="5238"/>
    <cellStyle name="Normal 13 2 3 8 2" xfId="21042"/>
    <cellStyle name="Normal 13 2 3 8 3" xfId="28219"/>
    <cellStyle name="Normal 13 2 3 8 4" xfId="12262"/>
    <cellStyle name="Normal 13 2 3 9" xfId="3889"/>
    <cellStyle name="Normal 13 2 3 9 2" xfId="26870"/>
    <cellStyle name="Normal 13 2 3 9 3" xfId="17530"/>
    <cellStyle name="Normal 13 2 4" xfId="370"/>
    <cellStyle name="Normal 13 2 4 2" xfId="1654"/>
    <cellStyle name="Normal 13 2 4 2 2" xfId="3410"/>
    <cellStyle name="Normal 13 2 4 2 2 2" xfId="9314"/>
    <cellStyle name="Normal 13 2 4 2 2 2 2" xfId="32295"/>
    <cellStyle name="Normal 13 2 4 2 2 2 3" xfId="20486"/>
    <cellStyle name="Normal 13 2 4 2 2 3" xfId="26391"/>
    <cellStyle name="Normal 13 2 4 2 2 4" xfId="16974"/>
    <cellStyle name="Normal 13 2 4 2 3" xfId="7558"/>
    <cellStyle name="Normal 13 2 4 2 3 2" xfId="11070"/>
    <cellStyle name="Normal 13 2 4 2 3 2 2" xfId="34051"/>
    <cellStyle name="Normal 13 2 4 2 3 2 3" xfId="22879"/>
    <cellStyle name="Normal 13 2 4 2 3 3" xfId="30539"/>
    <cellStyle name="Normal 13 2 4 2 3 4" xfId="15218"/>
    <cellStyle name="Normal 13 2 4 2 4" xfId="4682"/>
    <cellStyle name="Normal 13 2 4 2 4 2" xfId="27663"/>
    <cellStyle name="Normal 13 2 4 2 4 3" xfId="18730"/>
    <cellStyle name="Normal 13 2 4 2 5" xfId="24635"/>
    <cellStyle name="Normal 13 2 4 2 6" xfId="13462"/>
    <cellStyle name="Normal 13 2 4 3" xfId="1018"/>
    <cellStyle name="Normal 13 2 4 3 2" xfId="2774"/>
    <cellStyle name="Normal 13 2 4 3 2 2" xfId="8678"/>
    <cellStyle name="Normal 13 2 4 3 2 2 2" xfId="31659"/>
    <cellStyle name="Normal 13 2 4 3 2 2 3" xfId="19850"/>
    <cellStyle name="Normal 13 2 4 3 2 3" xfId="25755"/>
    <cellStyle name="Normal 13 2 4 3 2 4" xfId="16338"/>
    <cellStyle name="Normal 13 2 4 3 3" xfId="6922"/>
    <cellStyle name="Normal 13 2 4 3 3 2" xfId="10434"/>
    <cellStyle name="Normal 13 2 4 3 3 2 2" xfId="33415"/>
    <cellStyle name="Normal 13 2 4 3 3 2 3" xfId="22243"/>
    <cellStyle name="Normal 13 2 4 3 3 3" xfId="29903"/>
    <cellStyle name="Normal 13 2 4 3 3 4" xfId="14582"/>
    <cellStyle name="Normal 13 2 4 3 4" xfId="5726"/>
    <cellStyle name="Normal 13 2 4 3 4 2" xfId="28707"/>
    <cellStyle name="Normal 13 2 4 3 4 3" xfId="18094"/>
    <cellStyle name="Normal 13 2 4 3 5" xfId="23999"/>
    <cellStyle name="Normal 13 2 4 3 6" xfId="12826"/>
    <cellStyle name="Normal 13 2 4 4" xfId="2129"/>
    <cellStyle name="Normal 13 2 4 4 2" xfId="8033"/>
    <cellStyle name="Normal 13 2 4 4 2 2" xfId="31014"/>
    <cellStyle name="Normal 13 2 4 4 2 3" xfId="19205"/>
    <cellStyle name="Normal 13 2 4 4 3" xfId="25110"/>
    <cellStyle name="Normal 13 2 4 4 4" xfId="15693"/>
    <cellStyle name="Normal 13 2 4 5" xfId="6277"/>
    <cellStyle name="Normal 13 2 4 5 2" xfId="9789"/>
    <cellStyle name="Normal 13 2 4 5 2 2" xfId="32770"/>
    <cellStyle name="Normal 13 2 4 5 2 3" xfId="21598"/>
    <cellStyle name="Normal 13 2 4 5 3" xfId="29258"/>
    <cellStyle name="Normal 13 2 4 5 4" xfId="13937"/>
    <cellStyle name="Normal 13 2 4 6" xfId="5157"/>
    <cellStyle name="Normal 13 2 4 6 2" xfId="20961"/>
    <cellStyle name="Normal 13 2 4 6 3" xfId="28138"/>
    <cellStyle name="Normal 13 2 4 6 4" xfId="12181"/>
    <cellStyle name="Normal 13 2 4 7" xfId="4046"/>
    <cellStyle name="Normal 13 2 4 7 2" xfId="27027"/>
    <cellStyle name="Normal 13 2 4 7 3" xfId="17449"/>
    <cellStyle name="Normal 13 2 4 8" xfId="23354"/>
    <cellStyle name="Normal 13 2 4 9" xfId="11706"/>
    <cellStyle name="Normal 13 2 5" xfId="528"/>
    <cellStyle name="Normal 13 2 5 2" xfId="1811"/>
    <cellStyle name="Normal 13 2 5 2 2" xfId="3567"/>
    <cellStyle name="Normal 13 2 5 2 2 2" xfId="9471"/>
    <cellStyle name="Normal 13 2 5 2 2 2 2" xfId="32452"/>
    <cellStyle name="Normal 13 2 5 2 2 2 3" xfId="20643"/>
    <cellStyle name="Normal 13 2 5 2 2 3" xfId="26548"/>
    <cellStyle name="Normal 13 2 5 2 2 4" xfId="17131"/>
    <cellStyle name="Normal 13 2 5 2 3" xfId="7715"/>
    <cellStyle name="Normal 13 2 5 2 3 2" xfId="11227"/>
    <cellStyle name="Normal 13 2 5 2 3 2 2" xfId="34208"/>
    <cellStyle name="Normal 13 2 5 2 3 2 3" xfId="23036"/>
    <cellStyle name="Normal 13 2 5 2 3 3" xfId="30696"/>
    <cellStyle name="Normal 13 2 5 2 3 4" xfId="15375"/>
    <cellStyle name="Normal 13 2 5 2 4" xfId="4839"/>
    <cellStyle name="Normal 13 2 5 2 4 2" xfId="27820"/>
    <cellStyle name="Normal 13 2 5 2 4 3" xfId="18887"/>
    <cellStyle name="Normal 13 2 5 2 5" xfId="24792"/>
    <cellStyle name="Normal 13 2 5 2 6" xfId="13619"/>
    <cellStyle name="Normal 13 2 5 3" xfId="1175"/>
    <cellStyle name="Normal 13 2 5 3 2" xfId="2931"/>
    <cellStyle name="Normal 13 2 5 3 2 2" xfId="8835"/>
    <cellStyle name="Normal 13 2 5 3 2 2 2" xfId="31816"/>
    <cellStyle name="Normal 13 2 5 3 2 2 3" xfId="20007"/>
    <cellStyle name="Normal 13 2 5 3 2 3" xfId="25912"/>
    <cellStyle name="Normal 13 2 5 3 2 4" xfId="16495"/>
    <cellStyle name="Normal 13 2 5 3 3" xfId="7079"/>
    <cellStyle name="Normal 13 2 5 3 3 2" xfId="10591"/>
    <cellStyle name="Normal 13 2 5 3 3 2 2" xfId="33572"/>
    <cellStyle name="Normal 13 2 5 3 3 2 3" xfId="22400"/>
    <cellStyle name="Normal 13 2 5 3 3 3" xfId="30060"/>
    <cellStyle name="Normal 13 2 5 3 3 4" xfId="14739"/>
    <cellStyle name="Normal 13 2 5 3 4" xfId="5883"/>
    <cellStyle name="Normal 13 2 5 3 4 2" xfId="28864"/>
    <cellStyle name="Normal 13 2 5 3 4 3" xfId="18251"/>
    <cellStyle name="Normal 13 2 5 3 5" xfId="24156"/>
    <cellStyle name="Normal 13 2 5 3 6" xfId="12983"/>
    <cellStyle name="Normal 13 2 5 4" xfId="2286"/>
    <cellStyle name="Normal 13 2 5 4 2" xfId="8190"/>
    <cellStyle name="Normal 13 2 5 4 2 2" xfId="31171"/>
    <cellStyle name="Normal 13 2 5 4 2 3" xfId="19362"/>
    <cellStyle name="Normal 13 2 5 4 3" xfId="25267"/>
    <cellStyle name="Normal 13 2 5 4 4" xfId="15850"/>
    <cellStyle name="Normal 13 2 5 5" xfId="6434"/>
    <cellStyle name="Normal 13 2 5 5 2" xfId="9946"/>
    <cellStyle name="Normal 13 2 5 5 2 2" xfId="32927"/>
    <cellStyle name="Normal 13 2 5 5 2 3" xfId="21755"/>
    <cellStyle name="Normal 13 2 5 5 3" xfId="29415"/>
    <cellStyle name="Normal 13 2 5 5 4" xfId="14094"/>
    <cellStyle name="Normal 13 2 5 6" xfId="5314"/>
    <cellStyle name="Normal 13 2 5 6 2" xfId="21118"/>
    <cellStyle name="Normal 13 2 5 6 3" xfId="28295"/>
    <cellStyle name="Normal 13 2 5 6 4" xfId="12338"/>
    <cellStyle name="Normal 13 2 5 7" xfId="4203"/>
    <cellStyle name="Normal 13 2 5 7 2" xfId="27184"/>
    <cellStyle name="Normal 13 2 5 7 3" xfId="17606"/>
    <cellStyle name="Normal 13 2 5 8" xfId="23511"/>
    <cellStyle name="Normal 13 2 5 9" xfId="11863"/>
    <cellStyle name="Normal 13 2 6" xfId="946"/>
    <cellStyle name="Normal 13 2 6 2" xfId="1582"/>
    <cellStyle name="Normal 13 2 6 2 2" xfId="3338"/>
    <cellStyle name="Normal 13 2 6 2 2 2" xfId="9242"/>
    <cellStyle name="Normal 13 2 6 2 2 2 2" xfId="32223"/>
    <cellStyle name="Normal 13 2 6 2 2 2 3" xfId="20414"/>
    <cellStyle name="Normal 13 2 6 2 2 3" xfId="26319"/>
    <cellStyle name="Normal 13 2 6 2 2 4" xfId="16902"/>
    <cellStyle name="Normal 13 2 6 2 3" xfId="7486"/>
    <cellStyle name="Normal 13 2 6 2 3 2" xfId="10998"/>
    <cellStyle name="Normal 13 2 6 2 3 2 2" xfId="33979"/>
    <cellStyle name="Normal 13 2 6 2 3 2 3" xfId="22807"/>
    <cellStyle name="Normal 13 2 6 2 3 3" xfId="30467"/>
    <cellStyle name="Normal 13 2 6 2 3 4" xfId="15146"/>
    <cellStyle name="Normal 13 2 6 2 4" xfId="4610"/>
    <cellStyle name="Normal 13 2 6 2 4 2" xfId="27591"/>
    <cellStyle name="Normal 13 2 6 2 4 3" xfId="18658"/>
    <cellStyle name="Normal 13 2 6 2 5" xfId="24563"/>
    <cellStyle name="Normal 13 2 6 2 6" xfId="13390"/>
    <cellStyle name="Normal 13 2 6 3" xfId="2702"/>
    <cellStyle name="Normal 13 2 6 3 2" xfId="8606"/>
    <cellStyle name="Normal 13 2 6 3 2 2" xfId="31587"/>
    <cellStyle name="Normal 13 2 6 3 2 3" xfId="19778"/>
    <cellStyle name="Normal 13 2 6 3 3" xfId="25683"/>
    <cellStyle name="Normal 13 2 6 3 4" xfId="16266"/>
    <cellStyle name="Normal 13 2 6 4" xfId="6850"/>
    <cellStyle name="Normal 13 2 6 4 2" xfId="10362"/>
    <cellStyle name="Normal 13 2 6 4 2 2" xfId="33343"/>
    <cellStyle name="Normal 13 2 6 4 2 3" xfId="22171"/>
    <cellStyle name="Normal 13 2 6 4 3" xfId="29831"/>
    <cellStyle name="Normal 13 2 6 4 4" xfId="14510"/>
    <cellStyle name="Normal 13 2 6 5" xfId="5654"/>
    <cellStyle name="Normal 13 2 6 5 2" xfId="21288"/>
    <cellStyle name="Normal 13 2 6 5 3" xfId="28635"/>
    <cellStyle name="Normal 13 2 6 5 4" xfId="12754"/>
    <cellStyle name="Normal 13 2 6 6" xfId="3974"/>
    <cellStyle name="Normal 13 2 6 6 2" xfId="26955"/>
    <cellStyle name="Normal 13 2 6 6 3" xfId="18022"/>
    <cellStyle name="Normal 13 2 6 7" xfId="23927"/>
    <cellStyle name="Normal 13 2 6 8" xfId="11634"/>
    <cellStyle name="Normal 13 2 7" xfId="1336"/>
    <cellStyle name="Normal 13 2 7 2" xfId="1972"/>
    <cellStyle name="Normal 13 2 7 2 2" xfId="3728"/>
    <cellStyle name="Normal 13 2 7 2 2 2" xfId="9632"/>
    <cellStyle name="Normal 13 2 7 2 2 2 2" xfId="32613"/>
    <cellStyle name="Normal 13 2 7 2 2 2 3" xfId="20804"/>
    <cellStyle name="Normal 13 2 7 2 2 3" xfId="26709"/>
    <cellStyle name="Normal 13 2 7 2 2 4" xfId="17292"/>
    <cellStyle name="Normal 13 2 7 2 3" xfId="7876"/>
    <cellStyle name="Normal 13 2 7 2 3 2" xfId="11388"/>
    <cellStyle name="Normal 13 2 7 2 3 2 2" xfId="34369"/>
    <cellStyle name="Normal 13 2 7 2 3 2 3" xfId="23197"/>
    <cellStyle name="Normal 13 2 7 2 3 3" xfId="30857"/>
    <cellStyle name="Normal 13 2 7 2 3 4" xfId="15536"/>
    <cellStyle name="Normal 13 2 7 2 4" xfId="5000"/>
    <cellStyle name="Normal 13 2 7 2 4 2" xfId="27981"/>
    <cellStyle name="Normal 13 2 7 2 4 3" xfId="19048"/>
    <cellStyle name="Normal 13 2 7 2 5" xfId="24953"/>
    <cellStyle name="Normal 13 2 7 2 6" xfId="13780"/>
    <cellStyle name="Normal 13 2 7 3" xfId="3092"/>
    <cellStyle name="Normal 13 2 7 3 2" xfId="8996"/>
    <cellStyle name="Normal 13 2 7 3 2 2" xfId="31977"/>
    <cellStyle name="Normal 13 2 7 3 2 3" xfId="20168"/>
    <cellStyle name="Normal 13 2 7 3 3" xfId="26073"/>
    <cellStyle name="Normal 13 2 7 3 4" xfId="16656"/>
    <cellStyle name="Normal 13 2 7 4" xfId="7240"/>
    <cellStyle name="Normal 13 2 7 4 2" xfId="10752"/>
    <cellStyle name="Normal 13 2 7 4 2 2" xfId="33733"/>
    <cellStyle name="Normal 13 2 7 4 2 3" xfId="22561"/>
    <cellStyle name="Normal 13 2 7 4 3" xfId="30221"/>
    <cellStyle name="Normal 13 2 7 4 4" xfId="14900"/>
    <cellStyle name="Normal 13 2 7 5" xfId="6044"/>
    <cellStyle name="Normal 13 2 7 5 2" xfId="21441"/>
    <cellStyle name="Normal 13 2 7 5 3" xfId="29025"/>
    <cellStyle name="Normal 13 2 7 5 4" xfId="13144"/>
    <cellStyle name="Normal 13 2 7 6" xfId="4364"/>
    <cellStyle name="Normal 13 2 7 6 2" xfId="27345"/>
    <cellStyle name="Normal 13 2 7 6 3" xfId="18412"/>
    <cellStyle name="Normal 13 2 7 7" xfId="24317"/>
    <cellStyle name="Normal 13 2 7 8" xfId="12024"/>
    <cellStyle name="Normal 13 2 8" xfId="776"/>
    <cellStyle name="Normal 13 2 8 2" xfId="2532"/>
    <cellStyle name="Normal 13 2 8 2 2" xfId="8436"/>
    <cellStyle name="Normal 13 2 8 2 2 2" xfId="31417"/>
    <cellStyle name="Normal 13 2 8 2 2 3" xfId="19608"/>
    <cellStyle name="Normal 13 2 8 2 3" xfId="25513"/>
    <cellStyle name="Normal 13 2 8 2 4" xfId="16096"/>
    <cellStyle name="Normal 13 2 8 3" xfId="6680"/>
    <cellStyle name="Normal 13 2 8 3 2" xfId="10192"/>
    <cellStyle name="Normal 13 2 8 3 2 2" xfId="33173"/>
    <cellStyle name="Normal 13 2 8 3 2 3" xfId="22001"/>
    <cellStyle name="Normal 13 2 8 3 3" xfId="29661"/>
    <cellStyle name="Normal 13 2 8 3 4" xfId="14340"/>
    <cellStyle name="Normal 13 2 8 4" xfId="4440"/>
    <cellStyle name="Normal 13 2 8 4 2" xfId="27421"/>
    <cellStyle name="Normal 13 2 8 4 3" xfId="17852"/>
    <cellStyle name="Normal 13 2 8 5" xfId="23757"/>
    <cellStyle name="Normal 13 2 8 6" xfId="12584"/>
    <cellStyle name="Normal 13 2 9" xfId="1412"/>
    <cellStyle name="Normal 13 2 9 2" xfId="3168"/>
    <cellStyle name="Normal 13 2 9 2 2" xfId="9072"/>
    <cellStyle name="Normal 13 2 9 2 2 2" xfId="32053"/>
    <cellStyle name="Normal 13 2 9 2 2 3" xfId="20244"/>
    <cellStyle name="Normal 13 2 9 2 3" xfId="26149"/>
    <cellStyle name="Normal 13 2 9 2 4" xfId="16732"/>
    <cellStyle name="Normal 13 2 9 3" xfId="7316"/>
    <cellStyle name="Normal 13 2 9 3 2" xfId="10828"/>
    <cellStyle name="Normal 13 2 9 3 2 2" xfId="33809"/>
    <cellStyle name="Normal 13 2 9 3 2 3" xfId="22637"/>
    <cellStyle name="Normal 13 2 9 3 3" xfId="30297"/>
    <cellStyle name="Normal 13 2 9 3 4" xfId="14976"/>
    <cellStyle name="Normal 13 2 9 4" xfId="6120"/>
    <cellStyle name="Normal 13 2 9 4 2" xfId="29101"/>
    <cellStyle name="Normal 13 2 9 4 3" xfId="18488"/>
    <cellStyle name="Normal 13 2 9 5" xfId="24393"/>
    <cellStyle name="Normal 13 2 9 6" xfId="13220"/>
    <cellStyle name="Normal 13 20" xfId="5030"/>
    <cellStyle name="Normal 13 20 2" xfId="20834"/>
    <cellStyle name="Normal 13 20 3" xfId="28011"/>
    <cellStyle name="Normal 13 20 4" xfId="12054"/>
    <cellStyle name="Normal 13 21" xfId="3758"/>
    <cellStyle name="Normal 13 21 2" xfId="26739"/>
    <cellStyle name="Normal 13 21 3" xfId="17322"/>
    <cellStyle name="Normal 13 22" xfId="23227"/>
    <cellStyle name="Normal 13 23" xfId="11418"/>
    <cellStyle name="Normal 13 3" xfId="244"/>
    <cellStyle name="Normal 13 3 10" xfId="2035"/>
    <cellStyle name="Normal 13 3 10 2" xfId="7939"/>
    <cellStyle name="Normal 13 3 10 2 2" xfId="30920"/>
    <cellStyle name="Normal 13 3 10 2 3" xfId="19111"/>
    <cellStyle name="Normal 13 3 10 3" xfId="25016"/>
    <cellStyle name="Normal 13 3 10 4" xfId="15599"/>
    <cellStyle name="Normal 13 3 11" xfId="6183"/>
    <cellStyle name="Normal 13 3 11 2" xfId="9695"/>
    <cellStyle name="Normal 13 3 11 2 2" xfId="32676"/>
    <cellStyle name="Normal 13 3 11 2 3" xfId="21504"/>
    <cellStyle name="Normal 13 3 11 3" xfId="29164"/>
    <cellStyle name="Normal 13 3 11 4" xfId="13843"/>
    <cellStyle name="Normal 13 3 12" xfId="5063"/>
    <cellStyle name="Normal 13 3 12 2" xfId="20867"/>
    <cellStyle name="Normal 13 3 12 3" xfId="28044"/>
    <cellStyle name="Normal 13 3 12 4" xfId="12087"/>
    <cellStyle name="Normal 13 3 13" xfId="3782"/>
    <cellStyle name="Normal 13 3 13 2" xfId="26763"/>
    <cellStyle name="Normal 13 3 13 3" xfId="17355"/>
    <cellStyle name="Normal 13 3 14" xfId="23260"/>
    <cellStyle name="Normal 13 3 15" xfId="11442"/>
    <cellStyle name="Normal 13 3 2" xfId="430"/>
    <cellStyle name="Normal 13 3 2 10" xfId="23413"/>
    <cellStyle name="Normal 13 3 2 11" xfId="11527"/>
    <cellStyle name="Normal 13 3 2 2" xfId="591"/>
    <cellStyle name="Normal 13 3 2 2 2" xfId="1874"/>
    <cellStyle name="Normal 13 3 2 2 2 2" xfId="3630"/>
    <cellStyle name="Normal 13 3 2 2 2 2 2" xfId="9534"/>
    <cellStyle name="Normal 13 3 2 2 2 2 2 2" xfId="32515"/>
    <cellStyle name="Normal 13 3 2 2 2 2 2 3" xfId="20706"/>
    <cellStyle name="Normal 13 3 2 2 2 2 3" xfId="26611"/>
    <cellStyle name="Normal 13 3 2 2 2 2 4" xfId="17194"/>
    <cellStyle name="Normal 13 3 2 2 2 3" xfId="7778"/>
    <cellStyle name="Normal 13 3 2 2 2 3 2" xfId="11290"/>
    <cellStyle name="Normal 13 3 2 2 2 3 2 2" xfId="34271"/>
    <cellStyle name="Normal 13 3 2 2 2 3 2 3" xfId="23099"/>
    <cellStyle name="Normal 13 3 2 2 2 3 3" xfId="30759"/>
    <cellStyle name="Normal 13 3 2 2 2 3 4" xfId="15438"/>
    <cellStyle name="Normal 13 3 2 2 2 4" xfId="4902"/>
    <cellStyle name="Normal 13 3 2 2 2 4 2" xfId="27883"/>
    <cellStyle name="Normal 13 3 2 2 2 4 3" xfId="18950"/>
    <cellStyle name="Normal 13 3 2 2 2 5" xfId="24855"/>
    <cellStyle name="Normal 13 3 2 2 2 6" xfId="13682"/>
    <cellStyle name="Normal 13 3 2 2 3" xfId="1238"/>
    <cellStyle name="Normal 13 3 2 2 3 2" xfId="2994"/>
    <cellStyle name="Normal 13 3 2 2 3 2 2" xfId="8898"/>
    <cellStyle name="Normal 13 3 2 2 3 2 2 2" xfId="31879"/>
    <cellStyle name="Normal 13 3 2 2 3 2 2 3" xfId="20070"/>
    <cellStyle name="Normal 13 3 2 2 3 2 3" xfId="25975"/>
    <cellStyle name="Normal 13 3 2 2 3 2 4" xfId="16558"/>
    <cellStyle name="Normal 13 3 2 2 3 3" xfId="7142"/>
    <cellStyle name="Normal 13 3 2 2 3 3 2" xfId="10654"/>
    <cellStyle name="Normal 13 3 2 2 3 3 2 2" xfId="33635"/>
    <cellStyle name="Normal 13 3 2 2 3 3 2 3" xfId="22463"/>
    <cellStyle name="Normal 13 3 2 2 3 3 3" xfId="30123"/>
    <cellStyle name="Normal 13 3 2 2 3 3 4" xfId="14802"/>
    <cellStyle name="Normal 13 3 2 2 3 4" xfId="5946"/>
    <cellStyle name="Normal 13 3 2 2 3 4 2" xfId="28927"/>
    <cellStyle name="Normal 13 3 2 2 3 4 3" xfId="18314"/>
    <cellStyle name="Normal 13 3 2 2 3 5" xfId="24219"/>
    <cellStyle name="Normal 13 3 2 2 3 6" xfId="13046"/>
    <cellStyle name="Normal 13 3 2 2 4" xfId="2349"/>
    <cellStyle name="Normal 13 3 2 2 4 2" xfId="8253"/>
    <cellStyle name="Normal 13 3 2 2 4 2 2" xfId="31234"/>
    <cellStyle name="Normal 13 3 2 2 4 2 3" xfId="19425"/>
    <cellStyle name="Normal 13 3 2 2 4 3" xfId="25330"/>
    <cellStyle name="Normal 13 3 2 2 4 4" xfId="15913"/>
    <cellStyle name="Normal 13 3 2 2 5" xfId="6497"/>
    <cellStyle name="Normal 13 3 2 2 5 2" xfId="10009"/>
    <cellStyle name="Normal 13 3 2 2 5 2 2" xfId="32990"/>
    <cellStyle name="Normal 13 3 2 2 5 2 3" xfId="21818"/>
    <cellStyle name="Normal 13 3 2 2 5 3" xfId="29478"/>
    <cellStyle name="Normal 13 3 2 2 5 4" xfId="14157"/>
    <cellStyle name="Normal 13 3 2 2 6" xfId="5377"/>
    <cellStyle name="Normal 13 3 2 2 6 2" xfId="21181"/>
    <cellStyle name="Normal 13 3 2 2 6 3" xfId="28358"/>
    <cellStyle name="Normal 13 3 2 2 6 4" xfId="12401"/>
    <cellStyle name="Normal 13 3 2 2 7" xfId="4266"/>
    <cellStyle name="Normal 13 3 2 2 7 2" xfId="27247"/>
    <cellStyle name="Normal 13 3 2 2 7 3" xfId="17669"/>
    <cellStyle name="Normal 13 3 2 2 8" xfId="23574"/>
    <cellStyle name="Normal 13 3 2 2 9" xfId="11926"/>
    <cellStyle name="Normal 13 3 2 3" xfId="1077"/>
    <cellStyle name="Normal 13 3 2 3 2" xfId="1713"/>
    <cellStyle name="Normal 13 3 2 3 2 2" xfId="3469"/>
    <cellStyle name="Normal 13 3 2 3 2 2 2" xfId="9373"/>
    <cellStyle name="Normal 13 3 2 3 2 2 2 2" xfId="32354"/>
    <cellStyle name="Normal 13 3 2 3 2 2 2 3" xfId="20545"/>
    <cellStyle name="Normal 13 3 2 3 2 2 3" xfId="26450"/>
    <cellStyle name="Normal 13 3 2 3 2 2 4" xfId="17033"/>
    <cellStyle name="Normal 13 3 2 3 2 3" xfId="7617"/>
    <cellStyle name="Normal 13 3 2 3 2 3 2" xfId="11129"/>
    <cellStyle name="Normal 13 3 2 3 2 3 2 2" xfId="34110"/>
    <cellStyle name="Normal 13 3 2 3 2 3 2 3" xfId="22938"/>
    <cellStyle name="Normal 13 3 2 3 2 3 3" xfId="30598"/>
    <cellStyle name="Normal 13 3 2 3 2 3 4" xfId="15277"/>
    <cellStyle name="Normal 13 3 2 3 2 4" xfId="4741"/>
    <cellStyle name="Normal 13 3 2 3 2 4 2" xfId="27722"/>
    <cellStyle name="Normal 13 3 2 3 2 4 3" xfId="18789"/>
    <cellStyle name="Normal 13 3 2 3 2 5" xfId="24694"/>
    <cellStyle name="Normal 13 3 2 3 2 6" xfId="13521"/>
    <cellStyle name="Normal 13 3 2 3 3" xfId="2833"/>
    <cellStyle name="Normal 13 3 2 3 3 2" xfId="8737"/>
    <cellStyle name="Normal 13 3 2 3 3 2 2" xfId="31718"/>
    <cellStyle name="Normal 13 3 2 3 3 2 3" xfId="19909"/>
    <cellStyle name="Normal 13 3 2 3 3 3" xfId="25814"/>
    <cellStyle name="Normal 13 3 2 3 3 4" xfId="16397"/>
    <cellStyle name="Normal 13 3 2 3 4" xfId="6981"/>
    <cellStyle name="Normal 13 3 2 3 4 2" xfId="10493"/>
    <cellStyle name="Normal 13 3 2 3 4 2 2" xfId="33474"/>
    <cellStyle name="Normal 13 3 2 3 4 2 3" xfId="22302"/>
    <cellStyle name="Normal 13 3 2 3 4 3" xfId="29962"/>
    <cellStyle name="Normal 13 3 2 3 4 4" xfId="14641"/>
    <cellStyle name="Normal 13 3 2 3 5" xfId="5785"/>
    <cellStyle name="Normal 13 3 2 3 5 2" xfId="21343"/>
    <cellStyle name="Normal 13 3 2 3 5 3" xfId="28766"/>
    <cellStyle name="Normal 13 3 2 3 5 4" xfId="12885"/>
    <cellStyle name="Normal 13 3 2 3 6" xfId="4105"/>
    <cellStyle name="Normal 13 3 2 3 6 2" xfId="27086"/>
    <cellStyle name="Normal 13 3 2 3 6 3" xfId="18153"/>
    <cellStyle name="Normal 13 3 2 3 7" xfId="24058"/>
    <cellStyle name="Normal 13 3 2 3 8" xfId="11765"/>
    <cellStyle name="Normal 13 3 2 4" xfId="1475"/>
    <cellStyle name="Normal 13 3 2 4 2" xfId="3231"/>
    <cellStyle name="Normal 13 3 2 4 2 2" xfId="9135"/>
    <cellStyle name="Normal 13 3 2 4 2 2 2" xfId="32116"/>
    <cellStyle name="Normal 13 3 2 4 2 2 3" xfId="20307"/>
    <cellStyle name="Normal 13 3 2 4 2 3" xfId="26212"/>
    <cellStyle name="Normal 13 3 2 4 2 4" xfId="16795"/>
    <cellStyle name="Normal 13 3 2 4 3" xfId="7379"/>
    <cellStyle name="Normal 13 3 2 4 3 2" xfId="10891"/>
    <cellStyle name="Normal 13 3 2 4 3 2 2" xfId="33872"/>
    <cellStyle name="Normal 13 3 2 4 3 2 3" xfId="22700"/>
    <cellStyle name="Normal 13 3 2 4 3 3" xfId="30360"/>
    <cellStyle name="Normal 13 3 2 4 3 4" xfId="15039"/>
    <cellStyle name="Normal 13 3 2 4 4" xfId="4503"/>
    <cellStyle name="Normal 13 3 2 4 4 2" xfId="27484"/>
    <cellStyle name="Normal 13 3 2 4 4 3" xfId="18551"/>
    <cellStyle name="Normal 13 3 2 4 5" xfId="24456"/>
    <cellStyle name="Normal 13 3 2 4 6" xfId="13283"/>
    <cellStyle name="Normal 13 3 2 5" xfId="839"/>
    <cellStyle name="Normal 13 3 2 5 2" xfId="2595"/>
    <cellStyle name="Normal 13 3 2 5 2 2" xfId="8499"/>
    <cellStyle name="Normal 13 3 2 5 2 2 2" xfId="31480"/>
    <cellStyle name="Normal 13 3 2 5 2 2 3" xfId="19671"/>
    <cellStyle name="Normal 13 3 2 5 2 3" xfId="25576"/>
    <cellStyle name="Normal 13 3 2 5 2 4" xfId="16159"/>
    <cellStyle name="Normal 13 3 2 5 3" xfId="6743"/>
    <cellStyle name="Normal 13 3 2 5 3 2" xfId="10255"/>
    <cellStyle name="Normal 13 3 2 5 3 2 2" xfId="33236"/>
    <cellStyle name="Normal 13 3 2 5 3 2 3" xfId="22064"/>
    <cellStyle name="Normal 13 3 2 5 3 3" xfId="29724"/>
    <cellStyle name="Normal 13 3 2 5 3 4" xfId="14403"/>
    <cellStyle name="Normal 13 3 2 5 4" xfId="5547"/>
    <cellStyle name="Normal 13 3 2 5 4 2" xfId="28528"/>
    <cellStyle name="Normal 13 3 2 5 4 3" xfId="17915"/>
    <cellStyle name="Normal 13 3 2 5 5" xfId="23820"/>
    <cellStyle name="Normal 13 3 2 5 6" xfId="12647"/>
    <cellStyle name="Normal 13 3 2 6" xfId="2188"/>
    <cellStyle name="Normal 13 3 2 6 2" xfId="8092"/>
    <cellStyle name="Normal 13 3 2 6 2 2" xfId="31073"/>
    <cellStyle name="Normal 13 3 2 6 2 3" xfId="19264"/>
    <cellStyle name="Normal 13 3 2 6 3" xfId="25169"/>
    <cellStyle name="Normal 13 3 2 6 4" xfId="15752"/>
    <cellStyle name="Normal 13 3 2 7" xfId="6336"/>
    <cellStyle name="Normal 13 3 2 7 2" xfId="9848"/>
    <cellStyle name="Normal 13 3 2 7 2 2" xfId="32829"/>
    <cellStyle name="Normal 13 3 2 7 2 3" xfId="21657"/>
    <cellStyle name="Normal 13 3 2 7 3" xfId="29317"/>
    <cellStyle name="Normal 13 3 2 7 4" xfId="13996"/>
    <cellStyle name="Normal 13 3 2 8" xfId="5216"/>
    <cellStyle name="Normal 13 3 2 8 2" xfId="21020"/>
    <cellStyle name="Normal 13 3 2 8 3" xfId="28197"/>
    <cellStyle name="Normal 13 3 2 8 4" xfId="12240"/>
    <cellStyle name="Normal 13 3 2 9" xfId="3867"/>
    <cellStyle name="Normal 13 3 2 9 2" xfId="26848"/>
    <cellStyle name="Normal 13 3 2 9 3" xfId="17508"/>
    <cellStyle name="Normal 13 3 3" xfId="350"/>
    <cellStyle name="Normal 13 3 3 2" xfId="1634"/>
    <cellStyle name="Normal 13 3 3 2 2" xfId="3390"/>
    <cellStyle name="Normal 13 3 3 2 2 2" xfId="9294"/>
    <cellStyle name="Normal 13 3 3 2 2 2 2" xfId="32275"/>
    <cellStyle name="Normal 13 3 3 2 2 2 3" xfId="20466"/>
    <cellStyle name="Normal 13 3 3 2 2 3" xfId="26371"/>
    <cellStyle name="Normal 13 3 3 2 2 4" xfId="16954"/>
    <cellStyle name="Normal 13 3 3 2 3" xfId="7538"/>
    <cellStyle name="Normal 13 3 3 2 3 2" xfId="11050"/>
    <cellStyle name="Normal 13 3 3 2 3 2 2" xfId="34031"/>
    <cellStyle name="Normal 13 3 3 2 3 2 3" xfId="22859"/>
    <cellStyle name="Normal 13 3 3 2 3 3" xfId="30519"/>
    <cellStyle name="Normal 13 3 3 2 3 4" xfId="15198"/>
    <cellStyle name="Normal 13 3 3 2 4" xfId="4662"/>
    <cellStyle name="Normal 13 3 3 2 4 2" xfId="27643"/>
    <cellStyle name="Normal 13 3 3 2 4 3" xfId="18710"/>
    <cellStyle name="Normal 13 3 3 2 5" xfId="24615"/>
    <cellStyle name="Normal 13 3 3 2 6" xfId="13442"/>
    <cellStyle name="Normal 13 3 3 3" xfId="998"/>
    <cellStyle name="Normal 13 3 3 3 2" xfId="2754"/>
    <cellStyle name="Normal 13 3 3 3 2 2" xfId="8658"/>
    <cellStyle name="Normal 13 3 3 3 2 2 2" xfId="31639"/>
    <cellStyle name="Normal 13 3 3 3 2 2 3" xfId="19830"/>
    <cellStyle name="Normal 13 3 3 3 2 3" xfId="25735"/>
    <cellStyle name="Normal 13 3 3 3 2 4" xfId="16318"/>
    <cellStyle name="Normal 13 3 3 3 3" xfId="6902"/>
    <cellStyle name="Normal 13 3 3 3 3 2" xfId="10414"/>
    <cellStyle name="Normal 13 3 3 3 3 2 2" xfId="33395"/>
    <cellStyle name="Normal 13 3 3 3 3 2 3" xfId="22223"/>
    <cellStyle name="Normal 13 3 3 3 3 3" xfId="29883"/>
    <cellStyle name="Normal 13 3 3 3 3 4" xfId="14562"/>
    <cellStyle name="Normal 13 3 3 3 4" xfId="5706"/>
    <cellStyle name="Normal 13 3 3 3 4 2" xfId="28687"/>
    <cellStyle name="Normal 13 3 3 3 4 3" xfId="18074"/>
    <cellStyle name="Normal 13 3 3 3 5" xfId="23979"/>
    <cellStyle name="Normal 13 3 3 3 6" xfId="12806"/>
    <cellStyle name="Normal 13 3 3 4" xfId="2109"/>
    <cellStyle name="Normal 13 3 3 4 2" xfId="8013"/>
    <cellStyle name="Normal 13 3 3 4 2 2" xfId="30994"/>
    <cellStyle name="Normal 13 3 3 4 2 3" xfId="19185"/>
    <cellStyle name="Normal 13 3 3 4 3" xfId="25090"/>
    <cellStyle name="Normal 13 3 3 4 4" xfId="15673"/>
    <cellStyle name="Normal 13 3 3 5" xfId="6257"/>
    <cellStyle name="Normal 13 3 3 5 2" xfId="9769"/>
    <cellStyle name="Normal 13 3 3 5 2 2" xfId="32750"/>
    <cellStyle name="Normal 13 3 3 5 2 3" xfId="21578"/>
    <cellStyle name="Normal 13 3 3 5 3" xfId="29238"/>
    <cellStyle name="Normal 13 3 3 5 4" xfId="13917"/>
    <cellStyle name="Normal 13 3 3 6" xfId="5137"/>
    <cellStyle name="Normal 13 3 3 6 2" xfId="20941"/>
    <cellStyle name="Normal 13 3 3 6 3" xfId="28118"/>
    <cellStyle name="Normal 13 3 3 6 4" xfId="12161"/>
    <cellStyle name="Normal 13 3 3 7" xfId="4026"/>
    <cellStyle name="Normal 13 3 3 7 2" xfId="27007"/>
    <cellStyle name="Normal 13 3 3 7 3" xfId="17429"/>
    <cellStyle name="Normal 13 3 3 8" xfId="23334"/>
    <cellStyle name="Normal 13 3 3 9" xfId="11686"/>
    <cellStyle name="Normal 13 3 4" xfId="506"/>
    <cellStyle name="Normal 13 3 4 2" xfId="1789"/>
    <cellStyle name="Normal 13 3 4 2 2" xfId="3545"/>
    <cellStyle name="Normal 13 3 4 2 2 2" xfId="9449"/>
    <cellStyle name="Normal 13 3 4 2 2 2 2" xfId="32430"/>
    <cellStyle name="Normal 13 3 4 2 2 2 3" xfId="20621"/>
    <cellStyle name="Normal 13 3 4 2 2 3" xfId="26526"/>
    <cellStyle name="Normal 13 3 4 2 2 4" xfId="17109"/>
    <cellStyle name="Normal 13 3 4 2 3" xfId="7693"/>
    <cellStyle name="Normal 13 3 4 2 3 2" xfId="11205"/>
    <cellStyle name="Normal 13 3 4 2 3 2 2" xfId="34186"/>
    <cellStyle name="Normal 13 3 4 2 3 2 3" xfId="23014"/>
    <cellStyle name="Normal 13 3 4 2 3 3" xfId="30674"/>
    <cellStyle name="Normal 13 3 4 2 3 4" xfId="15353"/>
    <cellStyle name="Normal 13 3 4 2 4" xfId="4817"/>
    <cellStyle name="Normal 13 3 4 2 4 2" xfId="27798"/>
    <cellStyle name="Normal 13 3 4 2 4 3" xfId="18865"/>
    <cellStyle name="Normal 13 3 4 2 5" xfId="24770"/>
    <cellStyle name="Normal 13 3 4 2 6" xfId="13597"/>
    <cellStyle name="Normal 13 3 4 3" xfId="1153"/>
    <cellStyle name="Normal 13 3 4 3 2" xfId="2909"/>
    <cellStyle name="Normal 13 3 4 3 2 2" xfId="8813"/>
    <cellStyle name="Normal 13 3 4 3 2 2 2" xfId="31794"/>
    <cellStyle name="Normal 13 3 4 3 2 2 3" xfId="19985"/>
    <cellStyle name="Normal 13 3 4 3 2 3" xfId="25890"/>
    <cellStyle name="Normal 13 3 4 3 2 4" xfId="16473"/>
    <cellStyle name="Normal 13 3 4 3 3" xfId="7057"/>
    <cellStyle name="Normal 13 3 4 3 3 2" xfId="10569"/>
    <cellStyle name="Normal 13 3 4 3 3 2 2" xfId="33550"/>
    <cellStyle name="Normal 13 3 4 3 3 2 3" xfId="22378"/>
    <cellStyle name="Normal 13 3 4 3 3 3" xfId="30038"/>
    <cellStyle name="Normal 13 3 4 3 3 4" xfId="14717"/>
    <cellStyle name="Normal 13 3 4 3 4" xfId="5861"/>
    <cellStyle name="Normal 13 3 4 3 4 2" xfId="28842"/>
    <cellStyle name="Normal 13 3 4 3 4 3" xfId="18229"/>
    <cellStyle name="Normal 13 3 4 3 5" xfId="24134"/>
    <cellStyle name="Normal 13 3 4 3 6" xfId="12961"/>
    <cellStyle name="Normal 13 3 4 4" xfId="2264"/>
    <cellStyle name="Normal 13 3 4 4 2" xfId="8168"/>
    <cellStyle name="Normal 13 3 4 4 2 2" xfId="31149"/>
    <cellStyle name="Normal 13 3 4 4 2 3" xfId="19340"/>
    <cellStyle name="Normal 13 3 4 4 3" xfId="25245"/>
    <cellStyle name="Normal 13 3 4 4 4" xfId="15828"/>
    <cellStyle name="Normal 13 3 4 5" xfId="6412"/>
    <cellStyle name="Normal 13 3 4 5 2" xfId="9924"/>
    <cellStyle name="Normal 13 3 4 5 2 2" xfId="32905"/>
    <cellStyle name="Normal 13 3 4 5 2 3" xfId="21733"/>
    <cellStyle name="Normal 13 3 4 5 3" xfId="29393"/>
    <cellStyle name="Normal 13 3 4 5 4" xfId="14072"/>
    <cellStyle name="Normal 13 3 4 6" xfId="5292"/>
    <cellStyle name="Normal 13 3 4 6 2" xfId="21096"/>
    <cellStyle name="Normal 13 3 4 6 3" xfId="28273"/>
    <cellStyle name="Normal 13 3 4 6 4" xfId="12316"/>
    <cellStyle name="Normal 13 3 4 7" xfId="4181"/>
    <cellStyle name="Normal 13 3 4 7 2" xfId="27162"/>
    <cellStyle name="Normal 13 3 4 7 3" xfId="17584"/>
    <cellStyle name="Normal 13 3 4 8" xfId="23489"/>
    <cellStyle name="Normal 13 3 4 9" xfId="11841"/>
    <cellStyle name="Normal 13 3 5" xfId="924"/>
    <cellStyle name="Normal 13 3 5 2" xfId="1560"/>
    <cellStyle name="Normal 13 3 5 2 2" xfId="3316"/>
    <cellStyle name="Normal 13 3 5 2 2 2" xfId="9220"/>
    <cellStyle name="Normal 13 3 5 2 2 2 2" xfId="32201"/>
    <cellStyle name="Normal 13 3 5 2 2 2 3" xfId="20392"/>
    <cellStyle name="Normal 13 3 5 2 2 3" xfId="26297"/>
    <cellStyle name="Normal 13 3 5 2 2 4" xfId="16880"/>
    <cellStyle name="Normal 13 3 5 2 3" xfId="7464"/>
    <cellStyle name="Normal 13 3 5 2 3 2" xfId="10976"/>
    <cellStyle name="Normal 13 3 5 2 3 2 2" xfId="33957"/>
    <cellStyle name="Normal 13 3 5 2 3 2 3" xfId="22785"/>
    <cellStyle name="Normal 13 3 5 2 3 3" xfId="30445"/>
    <cellStyle name="Normal 13 3 5 2 3 4" xfId="15124"/>
    <cellStyle name="Normal 13 3 5 2 4" xfId="4588"/>
    <cellStyle name="Normal 13 3 5 2 4 2" xfId="27569"/>
    <cellStyle name="Normal 13 3 5 2 4 3" xfId="18636"/>
    <cellStyle name="Normal 13 3 5 2 5" xfId="24541"/>
    <cellStyle name="Normal 13 3 5 2 6" xfId="13368"/>
    <cellStyle name="Normal 13 3 5 3" xfId="2680"/>
    <cellStyle name="Normal 13 3 5 3 2" xfId="8584"/>
    <cellStyle name="Normal 13 3 5 3 2 2" xfId="31565"/>
    <cellStyle name="Normal 13 3 5 3 2 3" xfId="19756"/>
    <cellStyle name="Normal 13 3 5 3 3" xfId="25661"/>
    <cellStyle name="Normal 13 3 5 3 4" xfId="16244"/>
    <cellStyle name="Normal 13 3 5 4" xfId="6828"/>
    <cellStyle name="Normal 13 3 5 4 2" xfId="10340"/>
    <cellStyle name="Normal 13 3 5 4 2 2" xfId="33321"/>
    <cellStyle name="Normal 13 3 5 4 2 3" xfId="22149"/>
    <cellStyle name="Normal 13 3 5 4 3" xfId="29809"/>
    <cellStyle name="Normal 13 3 5 4 4" xfId="14488"/>
    <cellStyle name="Normal 13 3 5 5" xfId="5632"/>
    <cellStyle name="Normal 13 3 5 5 2" xfId="21266"/>
    <cellStyle name="Normal 13 3 5 5 3" xfId="28613"/>
    <cellStyle name="Normal 13 3 5 5 4" xfId="12732"/>
    <cellStyle name="Normal 13 3 5 6" xfId="3952"/>
    <cellStyle name="Normal 13 3 5 6 2" xfId="26933"/>
    <cellStyle name="Normal 13 3 5 6 3" xfId="18000"/>
    <cellStyle name="Normal 13 3 5 7" xfId="23905"/>
    <cellStyle name="Normal 13 3 5 8" xfId="11612"/>
    <cellStyle name="Normal 13 3 6" xfId="1314"/>
    <cellStyle name="Normal 13 3 6 2" xfId="1950"/>
    <cellStyle name="Normal 13 3 6 2 2" xfId="3706"/>
    <cellStyle name="Normal 13 3 6 2 2 2" xfId="9610"/>
    <cellStyle name="Normal 13 3 6 2 2 2 2" xfId="32591"/>
    <cellStyle name="Normal 13 3 6 2 2 2 3" xfId="20782"/>
    <cellStyle name="Normal 13 3 6 2 2 3" xfId="26687"/>
    <cellStyle name="Normal 13 3 6 2 2 4" xfId="17270"/>
    <cellStyle name="Normal 13 3 6 2 3" xfId="7854"/>
    <cellStyle name="Normal 13 3 6 2 3 2" xfId="11366"/>
    <cellStyle name="Normal 13 3 6 2 3 2 2" xfId="34347"/>
    <cellStyle name="Normal 13 3 6 2 3 2 3" xfId="23175"/>
    <cellStyle name="Normal 13 3 6 2 3 3" xfId="30835"/>
    <cellStyle name="Normal 13 3 6 2 3 4" xfId="15514"/>
    <cellStyle name="Normal 13 3 6 2 4" xfId="4978"/>
    <cellStyle name="Normal 13 3 6 2 4 2" xfId="27959"/>
    <cellStyle name="Normal 13 3 6 2 4 3" xfId="19026"/>
    <cellStyle name="Normal 13 3 6 2 5" xfId="24931"/>
    <cellStyle name="Normal 13 3 6 2 6" xfId="13758"/>
    <cellStyle name="Normal 13 3 6 3" xfId="3070"/>
    <cellStyle name="Normal 13 3 6 3 2" xfId="8974"/>
    <cellStyle name="Normal 13 3 6 3 2 2" xfId="31955"/>
    <cellStyle name="Normal 13 3 6 3 2 3" xfId="20146"/>
    <cellStyle name="Normal 13 3 6 3 3" xfId="26051"/>
    <cellStyle name="Normal 13 3 6 3 4" xfId="16634"/>
    <cellStyle name="Normal 13 3 6 4" xfId="7218"/>
    <cellStyle name="Normal 13 3 6 4 2" xfId="10730"/>
    <cellStyle name="Normal 13 3 6 4 2 2" xfId="33711"/>
    <cellStyle name="Normal 13 3 6 4 2 3" xfId="22539"/>
    <cellStyle name="Normal 13 3 6 4 3" xfId="30199"/>
    <cellStyle name="Normal 13 3 6 4 4" xfId="14878"/>
    <cellStyle name="Normal 13 3 6 5" xfId="6022"/>
    <cellStyle name="Normal 13 3 6 5 2" xfId="21419"/>
    <cellStyle name="Normal 13 3 6 5 3" xfId="29003"/>
    <cellStyle name="Normal 13 3 6 5 4" xfId="13122"/>
    <cellStyle name="Normal 13 3 6 6" xfId="4342"/>
    <cellStyle name="Normal 13 3 6 6 2" xfId="27323"/>
    <cellStyle name="Normal 13 3 6 6 3" xfId="18390"/>
    <cellStyle name="Normal 13 3 6 7" xfId="24295"/>
    <cellStyle name="Normal 13 3 6 8" xfId="12002"/>
    <cellStyle name="Normal 13 3 7" xfId="754"/>
    <cellStyle name="Normal 13 3 7 2" xfId="2510"/>
    <cellStyle name="Normal 13 3 7 2 2" xfId="8414"/>
    <cellStyle name="Normal 13 3 7 2 2 2" xfId="31395"/>
    <cellStyle name="Normal 13 3 7 2 2 3" xfId="19586"/>
    <cellStyle name="Normal 13 3 7 2 3" xfId="25491"/>
    <cellStyle name="Normal 13 3 7 2 4" xfId="16074"/>
    <cellStyle name="Normal 13 3 7 3" xfId="6658"/>
    <cellStyle name="Normal 13 3 7 3 2" xfId="10170"/>
    <cellStyle name="Normal 13 3 7 3 2 2" xfId="33151"/>
    <cellStyle name="Normal 13 3 7 3 2 3" xfId="21979"/>
    <cellStyle name="Normal 13 3 7 3 3" xfId="29639"/>
    <cellStyle name="Normal 13 3 7 3 4" xfId="14318"/>
    <cellStyle name="Normal 13 3 7 4" xfId="4418"/>
    <cellStyle name="Normal 13 3 7 4 2" xfId="27399"/>
    <cellStyle name="Normal 13 3 7 4 3" xfId="17830"/>
    <cellStyle name="Normal 13 3 7 5" xfId="23735"/>
    <cellStyle name="Normal 13 3 7 6" xfId="12562"/>
    <cellStyle name="Normal 13 3 8" xfId="1390"/>
    <cellStyle name="Normal 13 3 8 2" xfId="3146"/>
    <cellStyle name="Normal 13 3 8 2 2" xfId="9050"/>
    <cellStyle name="Normal 13 3 8 2 2 2" xfId="32031"/>
    <cellStyle name="Normal 13 3 8 2 2 3" xfId="20222"/>
    <cellStyle name="Normal 13 3 8 2 3" xfId="26127"/>
    <cellStyle name="Normal 13 3 8 2 4" xfId="16710"/>
    <cellStyle name="Normal 13 3 8 3" xfId="7294"/>
    <cellStyle name="Normal 13 3 8 3 2" xfId="10806"/>
    <cellStyle name="Normal 13 3 8 3 2 2" xfId="33787"/>
    <cellStyle name="Normal 13 3 8 3 2 3" xfId="22615"/>
    <cellStyle name="Normal 13 3 8 3 3" xfId="30275"/>
    <cellStyle name="Normal 13 3 8 3 4" xfId="14954"/>
    <cellStyle name="Normal 13 3 8 4" xfId="6098"/>
    <cellStyle name="Normal 13 3 8 4 2" xfId="29079"/>
    <cellStyle name="Normal 13 3 8 4 3" xfId="18466"/>
    <cellStyle name="Normal 13 3 8 5" xfId="24371"/>
    <cellStyle name="Normal 13 3 8 6" xfId="13198"/>
    <cellStyle name="Normal 13 3 9" xfId="677"/>
    <cellStyle name="Normal 13 3 9 2" xfId="2434"/>
    <cellStyle name="Normal 13 3 9 2 2" xfId="8338"/>
    <cellStyle name="Normal 13 3 9 2 2 2" xfId="31319"/>
    <cellStyle name="Normal 13 3 9 2 2 3" xfId="19510"/>
    <cellStyle name="Normal 13 3 9 2 3" xfId="25415"/>
    <cellStyle name="Normal 13 3 9 2 4" xfId="15998"/>
    <cellStyle name="Normal 13 3 9 3" xfId="6582"/>
    <cellStyle name="Normal 13 3 9 3 2" xfId="10094"/>
    <cellStyle name="Normal 13 3 9 3 2 2" xfId="33075"/>
    <cellStyle name="Normal 13 3 9 3 2 3" xfId="21903"/>
    <cellStyle name="Normal 13 3 9 3 3" xfId="29563"/>
    <cellStyle name="Normal 13 3 9 3 4" xfId="14242"/>
    <cellStyle name="Normal 13 3 9 4" xfId="5462"/>
    <cellStyle name="Normal 13 3 9 4 2" xfId="28443"/>
    <cellStyle name="Normal 13 3 9 4 3" xfId="17754"/>
    <cellStyle name="Normal 13 3 9 5" xfId="23659"/>
    <cellStyle name="Normal 13 3 9 6" xfId="12486"/>
    <cellStyle name="Normal 13 4" xfId="303"/>
    <cellStyle name="Normal 13 4 10" xfId="2062"/>
    <cellStyle name="Normal 13 4 10 2" xfId="7966"/>
    <cellStyle name="Normal 13 4 10 2 2" xfId="30947"/>
    <cellStyle name="Normal 13 4 10 2 3" xfId="19138"/>
    <cellStyle name="Normal 13 4 10 3" xfId="25043"/>
    <cellStyle name="Normal 13 4 10 4" xfId="15626"/>
    <cellStyle name="Normal 13 4 11" xfId="6210"/>
    <cellStyle name="Normal 13 4 11 2" xfId="9722"/>
    <cellStyle name="Normal 13 4 11 2 2" xfId="32703"/>
    <cellStyle name="Normal 13 4 11 2 3" xfId="21531"/>
    <cellStyle name="Normal 13 4 11 3" xfId="29191"/>
    <cellStyle name="Normal 13 4 11 4" xfId="13870"/>
    <cellStyle name="Normal 13 4 12" xfId="5090"/>
    <cellStyle name="Normal 13 4 12 2" xfId="20894"/>
    <cellStyle name="Normal 13 4 12 3" xfId="28071"/>
    <cellStyle name="Normal 13 4 12 4" xfId="12114"/>
    <cellStyle name="Normal 13 4 13" xfId="3809"/>
    <cellStyle name="Normal 13 4 13 2" xfId="26790"/>
    <cellStyle name="Normal 13 4 13 3" xfId="17382"/>
    <cellStyle name="Normal 13 4 14" xfId="23287"/>
    <cellStyle name="Normal 13 4 15" xfId="11469"/>
    <cellStyle name="Normal 13 4 2" xfId="457"/>
    <cellStyle name="Normal 13 4 2 10" xfId="23440"/>
    <cellStyle name="Normal 13 4 2 11" xfId="11554"/>
    <cellStyle name="Normal 13 4 2 2" xfId="618"/>
    <cellStyle name="Normal 13 4 2 2 2" xfId="1901"/>
    <cellStyle name="Normal 13 4 2 2 2 2" xfId="3657"/>
    <cellStyle name="Normal 13 4 2 2 2 2 2" xfId="9561"/>
    <cellStyle name="Normal 13 4 2 2 2 2 2 2" xfId="32542"/>
    <cellStyle name="Normal 13 4 2 2 2 2 2 3" xfId="20733"/>
    <cellStyle name="Normal 13 4 2 2 2 2 3" xfId="26638"/>
    <cellStyle name="Normal 13 4 2 2 2 2 4" xfId="17221"/>
    <cellStyle name="Normal 13 4 2 2 2 3" xfId="7805"/>
    <cellStyle name="Normal 13 4 2 2 2 3 2" xfId="11317"/>
    <cellStyle name="Normal 13 4 2 2 2 3 2 2" xfId="34298"/>
    <cellStyle name="Normal 13 4 2 2 2 3 2 3" xfId="23126"/>
    <cellStyle name="Normal 13 4 2 2 2 3 3" xfId="30786"/>
    <cellStyle name="Normal 13 4 2 2 2 3 4" xfId="15465"/>
    <cellStyle name="Normal 13 4 2 2 2 4" xfId="4929"/>
    <cellStyle name="Normal 13 4 2 2 2 4 2" xfId="27910"/>
    <cellStyle name="Normal 13 4 2 2 2 4 3" xfId="18977"/>
    <cellStyle name="Normal 13 4 2 2 2 5" xfId="24882"/>
    <cellStyle name="Normal 13 4 2 2 2 6" xfId="13709"/>
    <cellStyle name="Normal 13 4 2 2 3" xfId="1265"/>
    <cellStyle name="Normal 13 4 2 2 3 2" xfId="3021"/>
    <cellStyle name="Normal 13 4 2 2 3 2 2" xfId="8925"/>
    <cellStyle name="Normal 13 4 2 2 3 2 2 2" xfId="31906"/>
    <cellStyle name="Normal 13 4 2 2 3 2 2 3" xfId="20097"/>
    <cellStyle name="Normal 13 4 2 2 3 2 3" xfId="26002"/>
    <cellStyle name="Normal 13 4 2 2 3 2 4" xfId="16585"/>
    <cellStyle name="Normal 13 4 2 2 3 3" xfId="7169"/>
    <cellStyle name="Normal 13 4 2 2 3 3 2" xfId="10681"/>
    <cellStyle name="Normal 13 4 2 2 3 3 2 2" xfId="33662"/>
    <cellStyle name="Normal 13 4 2 2 3 3 2 3" xfId="22490"/>
    <cellStyle name="Normal 13 4 2 2 3 3 3" xfId="30150"/>
    <cellStyle name="Normal 13 4 2 2 3 3 4" xfId="14829"/>
    <cellStyle name="Normal 13 4 2 2 3 4" xfId="5973"/>
    <cellStyle name="Normal 13 4 2 2 3 4 2" xfId="28954"/>
    <cellStyle name="Normal 13 4 2 2 3 4 3" xfId="18341"/>
    <cellStyle name="Normal 13 4 2 2 3 5" xfId="24246"/>
    <cellStyle name="Normal 13 4 2 2 3 6" xfId="13073"/>
    <cellStyle name="Normal 13 4 2 2 4" xfId="2376"/>
    <cellStyle name="Normal 13 4 2 2 4 2" xfId="8280"/>
    <cellStyle name="Normal 13 4 2 2 4 2 2" xfId="31261"/>
    <cellStyle name="Normal 13 4 2 2 4 2 3" xfId="19452"/>
    <cellStyle name="Normal 13 4 2 2 4 3" xfId="25357"/>
    <cellStyle name="Normal 13 4 2 2 4 4" xfId="15940"/>
    <cellStyle name="Normal 13 4 2 2 5" xfId="6524"/>
    <cellStyle name="Normal 13 4 2 2 5 2" xfId="10036"/>
    <cellStyle name="Normal 13 4 2 2 5 2 2" xfId="33017"/>
    <cellStyle name="Normal 13 4 2 2 5 2 3" xfId="21845"/>
    <cellStyle name="Normal 13 4 2 2 5 3" xfId="29505"/>
    <cellStyle name="Normal 13 4 2 2 5 4" xfId="14184"/>
    <cellStyle name="Normal 13 4 2 2 6" xfId="5404"/>
    <cellStyle name="Normal 13 4 2 2 6 2" xfId="21208"/>
    <cellStyle name="Normal 13 4 2 2 6 3" xfId="28385"/>
    <cellStyle name="Normal 13 4 2 2 6 4" xfId="12428"/>
    <cellStyle name="Normal 13 4 2 2 7" xfId="4293"/>
    <cellStyle name="Normal 13 4 2 2 7 2" xfId="27274"/>
    <cellStyle name="Normal 13 4 2 2 7 3" xfId="17696"/>
    <cellStyle name="Normal 13 4 2 2 8" xfId="23601"/>
    <cellStyle name="Normal 13 4 2 2 9" xfId="11953"/>
    <cellStyle name="Normal 13 4 2 3" xfId="1104"/>
    <cellStyle name="Normal 13 4 2 3 2" xfId="1740"/>
    <cellStyle name="Normal 13 4 2 3 2 2" xfId="3496"/>
    <cellStyle name="Normal 13 4 2 3 2 2 2" xfId="9400"/>
    <cellStyle name="Normal 13 4 2 3 2 2 2 2" xfId="32381"/>
    <cellStyle name="Normal 13 4 2 3 2 2 2 3" xfId="20572"/>
    <cellStyle name="Normal 13 4 2 3 2 2 3" xfId="26477"/>
    <cellStyle name="Normal 13 4 2 3 2 2 4" xfId="17060"/>
    <cellStyle name="Normal 13 4 2 3 2 3" xfId="7644"/>
    <cellStyle name="Normal 13 4 2 3 2 3 2" xfId="11156"/>
    <cellStyle name="Normal 13 4 2 3 2 3 2 2" xfId="34137"/>
    <cellStyle name="Normal 13 4 2 3 2 3 2 3" xfId="22965"/>
    <cellStyle name="Normal 13 4 2 3 2 3 3" xfId="30625"/>
    <cellStyle name="Normal 13 4 2 3 2 3 4" xfId="15304"/>
    <cellStyle name="Normal 13 4 2 3 2 4" xfId="4768"/>
    <cellStyle name="Normal 13 4 2 3 2 4 2" xfId="27749"/>
    <cellStyle name="Normal 13 4 2 3 2 4 3" xfId="18816"/>
    <cellStyle name="Normal 13 4 2 3 2 5" xfId="24721"/>
    <cellStyle name="Normal 13 4 2 3 2 6" xfId="13548"/>
    <cellStyle name="Normal 13 4 2 3 3" xfId="2860"/>
    <cellStyle name="Normal 13 4 2 3 3 2" xfId="8764"/>
    <cellStyle name="Normal 13 4 2 3 3 2 2" xfId="31745"/>
    <cellStyle name="Normal 13 4 2 3 3 2 3" xfId="19936"/>
    <cellStyle name="Normal 13 4 2 3 3 3" xfId="25841"/>
    <cellStyle name="Normal 13 4 2 3 3 4" xfId="16424"/>
    <cellStyle name="Normal 13 4 2 3 4" xfId="7008"/>
    <cellStyle name="Normal 13 4 2 3 4 2" xfId="10520"/>
    <cellStyle name="Normal 13 4 2 3 4 2 2" xfId="33501"/>
    <cellStyle name="Normal 13 4 2 3 4 2 3" xfId="22329"/>
    <cellStyle name="Normal 13 4 2 3 4 3" xfId="29989"/>
    <cellStyle name="Normal 13 4 2 3 4 4" xfId="14668"/>
    <cellStyle name="Normal 13 4 2 3 5" xfId="5812"/>
    <cellStyle name="Normal 13 4 2 3 5 2" xfId="21370"/>
    <cellStyle name="Normal 13 4 2 3 5 3" xfId="28793"/>
    <cellStyle name="Normal 13 4 2 3 5 4" xfId="12912"/>
    <cellStyle name="Normal 13 4 2 3 6" xfId="4132"/>
    <cellStyle name="Normal 13 4 2 3 6 2" xfId="27113"/>
    <cellStyle name="Normal 13 4 2 3 6 3" xfId="18180"/>
    <cellStyle name="Normal 13 4 2 3 7" xfId="24085"/>
    <cellStyle name="Normal 13 4 2 3 8" xfId="11792"/>
    <cellStyle name="Normal 13 4 2 4" xfId="1502"/>
    <cellStyle name="Normal 13 4 2 4 2" xfId="3258"/>
    <cellStyle name="Normal 13 4 2 4 2 2" xfId="9162"/>
    <cellStyle name="Normal 13 4 2 4 2 2 2" xfId="32143"/>
    <cellStyle name="Normal 13 4 2 4 2 2 3" xfId="20334"/>
    <cellStyle name="Normal 13 4 2 4 2 3" xfId="26239"/>
    <cellStyle name="Normal 13 4 2 4 2 4" xfId="16822"/>
    <cellStyle name="Normal 13 4 2 4 3" xfId="7406"/>
    <cellStyle name="Normal 13 4 2 4 3 2" xfId="10918"/>
    <cellStyle name="Normal 13 4 2 4 3 2 2" xfId="33899"/>
    <cellStyle name="Normal 13 4 2 4 3 2 3" xfId="22727"/>
    <cellStyle name="Normal 13 4 2 4 3 3" xfId="30387"/>
    <cellStyle name="Normal 13 4 2 4 3 4" xfId="15066"/>
    <cellStyle name="Normal 13 4 2 4 4" xfId="4530"/>
    <cellStyle name="Normal 13 4 2 4 4 2" xfId="27511"/>
    <cellStyle name="Normal 13 4 2 4 4 3" xfId="18578"/>
    <cellStyle name="Normal 13 4 2 4 5" xfId="24483"/>
    <cellStyle name="Normal 13 4 2 4 6" xfId="13310"/>
    <cellStyle name="Normal 13 4 2 5" xfId="866"/>
    <cellStyle name="Normal 13 4 2 5 2" xfId="2622"/>
    <cellStyle name="Normal 13 4 2 5 2 2" xfId="8526"/>
    <cellStyle name="Normal 13 4 2 5 2 2 2" xfId="31507"/>
    <cellStyle name="Normal 13 4 2 5 2 2 3" xfId="19698"/>
    <cellStyle name="Normal 13 4 2 5 2 3" xfId="25603"/>
    <cellStyle name="Normal 13 4 2 5 2 4" xfId="16186"/>
    <cellStyle name="Normal 13 4 2 5 3" xfId="6770"/>
    <cellStyle name="Normal 13 4 2 5 3 2" xfId="10282"/>
    <cellStyle name="Normal 13 4 2 5 3 2 2" xfId="33263"/>
    <cellStyle name="Normal 13 4 2 5 3 2 3" xfId="22091"/>
    <cellStyle name="Normal 13 4 2 5 3 3" xfId="29751"/>
    <cellStyle name="Normal 13 4 2 5 3 4" xfId="14430"/>
    <cellStyle name="Normal 13 4 2 5 4" xfId="5574"/>
    <cellStyle name="Normal 13 4 2 5 4 2" xfId="28555"/>
    <cellStyle name="Normal 13 4 2 5 4 3" xfId="17942"/>
    <cellStyle name="Normal 13 4 2 5 5" xfId="23847"/>
    <cellStyle name="Normal 13 4 2 5 6" xfId="12674"/>
    <cellStyle name="Normal 13 4 2 6" xfId="2215"/>
    <cellStyle name="Normal 13 4 2 6 2" xfId="8119"/>
    <cellStyle name="Normal 13 4 2 6 2 2" xfId="31100"/>
    <cellStyle name="Normal 13 4 2 6 2 3" xfId="19291"/>
    <cellStyle name="Normal 13 4 2 6 3" xfId="25196"/>
    <cellStyle name="Normal 13 4 2 6 4" xfId="15779"/>
    <cellStyle name="Normal 13 4 2 7" xfId="6363"/>
    <cellStyle name="Normal 13 4 2 7 2" xfId="9875"/>
    <cellStyle name="Normal 13 4 2 7 2 2" xfId="32856"/>
    <cellStyle name="Normal 13 4 2 7 2 3" xfId="21684"/>
    <cellStyle name="Normal 13 4 2 7 3" xfId="29344"/>
    <cellStyle name="Normal 13 4 2 7 4" xfId="14023"/>
    <cellStyle name="Normal 13 4 2 8" xfId="5243"/>
    <cellStyle name="Normal 13 4 2 8 2" xfId="21047"/>
    <cellStyle name="Normal 13 4 2 8 3" xfId="28224"/>
    <cellStyle name="Normal 13 4 2 8 4" xfId="12267"/>
    <cellStyle name="Normal 13 4 2 9" xfId="3894"/>
    <cellStyle name="Normal 13 4 2 9 2" xfId="26875"/>
    <cellStyle name="Normal 13 4 2 9 3" xfId="17535"/>
    <cellStyle name="Normal 13 4 3" xfId="373"/>
    <cellStyle name="Normal 13 4 3 2" xfId="1657"/>
    <cellStyle name="Normal 13 4 3 2 2" xfId="3413"/>
    <cellStyle name="Normal 13 4 3 2 2 2" xfId="9317"/>
    <cellStyle name="Normal 13 4 3 2 2 2 2" xfId="32298"/>
    <cellStyle name="Normal 13 4 3 2 2 2 3" xfId="20489"/>
    <cellStyle name="Normal 13 4 3 2 2 3" xfId="26394"/>
    <cellStyle name="Normal 13 4 3 2 2 4" xfId="16977"/>
    <cellStyle name="Normal 13 4 3 2 3" xfId="7561"/>
    <cellStyle name="Normal 13 4 3 2 3 2" xfId="11073"/>
    <cellStyle name="Normal 13 4 3 2 3 2 2" xfId="34054"/>
    <cellStyle name="Normal 13 4 3 2 3 2 3" xfId="22882"/>
    <cellStyle name="Normal 13 4 3 2 3 3" xfId="30542"/>
    <cellStyle name="Normal 13 4 3 2 3 4" xfId="15221"/>
    <cellStyle name="Normal 13 4 3 2 4" xfId="4685"/>
    <cellStyle name="Normal 13 4 3 2 4 2" xfId="27666"/>
    <cellStyle name="Normal 13 4 3 2 4 3" xfId="18733"/>
    <cellStyle name="Normal 13 4 3 2 5" xfId="24638"/>
    <cellStyle name="Normal 13 4 3 2 6" xfId="13465"/>
    <cellStyle name="Normal 13 4 3 3" xfId="1021"/>
    <cellStyle name="Normal 13 4 3 3 2" xfId="2777"/>
    <cellStyle name="Normal 13 4 3 3 2 2" xfId="8681"/>
    <cellStyle name="Normal 13 4 3 3 2 2 2" xfId="31662"/>
    <cellStyle name="Normal 13 4 3 3 2 2 3" xfId="19853"/>
    <cellStyle name="Normal 13 4 3 3 2 3" xfId="25758"/>
    <cellStyle name="Normal 13 4 3 3 2 4" xfId="16341"/>
    <cellStyle name="Normal 13 4 3 3 3" xfId="6925"/>
    <cellStyle name="Normal 13 4 3 3 3 2" xfId="10437"/>
    <cellStyle name="Normal 13 4 3 3 3 2 2" xfId="33418"/>
    <cellStyle name="Normal 13 4 3 3 3 2 3" xfId="22246"/>
    <cellStyle name="Normal 13 4 3 3 3 3" xfId="29906"/>
    <cellStyle name="Normal 13 4 3 3 3 4" xfId="14585"/>
    <cellStyle name="Normal 13 4 3 3 4" xfId="5729"/>
    <cellStyle name="Normal 13 4 3 3 4 2" xfId="28710"/>
    <cellStyle name="Normal 13 4 3 3 4 3" xfId="18097"/>
    <cellStyle name="Normal 13 4 3 3 5" xfId="24002"/>
    <cellStyle name="Normal 13 4 3 3 6" xfId="12829"/>
    <cellStyle name="Normal 13 4 3 4" xfId="2132"/>
    <cellStyle name="Normal 13 4 3 4 2" xfId="8036"/>
    <cellStyle name="Normal 13 4 3 4 2 2" xfId="31017"/>
    <cellStyle name="Normal 13 4 3 4 2 3" xfId="19208"/>
    <cellStyle name="Normal 13 4 3 4 3" xfId="25113"/>
    <cellStyle name="Normal 13 4 3 4 4" xfId="15696"/>
    <cellStyle name="Normal 13 4 3 5" xfId="6280"/>
    <cellStyle name="Normal 13 4 3 5 2" xfId="9792"/>
    <cellStyle name="Normal 13 4 3 5 2 2" xfId="32773"/>
    <cellStyle name="Normal 13 4 3 5 2 3" xfId="21601"/>
    <cellStyle name="Normal 13 4 3 5 3" xfId="29261"/>
    <cellStyle name="Normal 13 4 3 5 4" xfId="13940"/>
    <cellStyle name="Normal 13 4 3 6" xfId="5160"/>
    <cellStyle name="Normal 13 4 3 6 2" xfId="20964"/>
    <cellStyle name="Normal 13 4 3 6 3" xfId="28141"/>
    <cellStyle name="Normal 13 4 3 6 4" xfId="12184"/>
    <cellStyle name="Normal 13 4 3 7" xfId="4049"/>
    <cellStyle name="Normal 13 4 3 7 2" xfId="27030"/>
    <cellStyle name="Normal 13 4 3 7 3" xfId="17452"/>
    <cellStyle name="Normal 13 4 3 8" xfId="23357"/>
    <cellStyle name="Normal 13 4 3 9" xfId="11709"/>
    <cellStyle name="Normal 13 4 4" xfId="533"/>
    <cellStyle name="Normal 13 4 4 2" xfId="1816"/>
    <cellStyle name="Normal 13 4 4 2 2" xfId="3572"/>
    <cellStyle name="Normal 13 4 4 2 2 2" xfId="9476"/>
    <cellStyle name="Normal 13 4 4 2 2 2 2" xfId="32457"/>
    <cellStyle name="Normal 13 4 4 2 2 2 3" xfId="20648"/>
    <cellStyle name="Normal 13 4 4 2 2 3" xfId="26553"/>
    <cellStyle name="Normal 13 4 4 2 2 4" xfId="17136"/>
    <cellStyle name="Normal 13 4 4 2 3" xfId="7720"/>
    <cellStyle name="Normal 13 4 4 2 3 2" xfId="11232"/>
    <cellStyle name="Normal 13 4 4 2 3 2 2" xfId="34213"/>
    <cellStyle name="Normal 13 4 4 2 3 2 3" xfId="23041"/>
    <cellStyle name="Normal 13 4 4 2 3 3" xfId="30701"/>
    <cellStyle name="Normal 13 4 4 2 3 4" xfId="15380"/>
    <cellStyle name="Normal 13 4 4 2 4" xfId="4844"/>
    <cellStyle name="Normal 13 4 4 2 4 2" xfId="27825"/>
    <cellStyle name="Normal 13 4 4 2 4 3" xfId="18892"/>
    <cellStyle name="Normal 13 4 4 2 5" xfId="24797"/>
    <cellStyle name="Normal 13 4 4 2 6" xfId="13624"/>
    <cellStyle name="Normal 13 4 4 3" xfId="1180"/>
    <cellStyle name="Normal 13 4 4 3 2" xfId="2936"/>
    <cellStyle name="Normal 13 4 4 3 2 2" xfId="8840"/>
    <cellStyle name="Normal 13 4 4 3 2 2 2" xfId="31821"/>
    <cellStyle name="Normal 13 4 4 3 2 2 3" xfId="20012"/>
    <cellStyle name="Normal 13 4 4 3 2 3" xfId="25917"/>
    <cellStyle name="Normal 13 4 4 3 2 4" xfId="16500"/>
    <cellStyle name="Normal 13 4 4 3 3" xfId="7084"/>
    <cellStyle name="Normal 13 4 4 3 3 2" xfId="10596"/>
    <cellStyle name="Normal 13 4 4 3 3 2 2" xfId="33577"/>
    <cellStyle name="Normal 13 4 4 3 3 2 3" xfId="22405"/>
    <cellStyle name="Normal 13 4 4 3 3 3" xfId="30065"/>
    <cellStyle name="Normal 13 4 4 3 3 4" xfId="14744"/>
    <cellStyle name="Normal 13 4 4 3 4" xfId="5888"/>
    <cellStyle name="Normal 13 4 4 3 4 2" xfId="28869"/>
    <cellStyle name="Normal 13 4 4 3 4 3" xfId="18256"/>
    <cellStyle name="Normal 13 4 4 3 5" xfId="24161"/>
    <cellStyle name="Normal 13 4 4 3 6" xfId="12988"/>
    <cellStyle name="Normal 13 4 4 4" xfId="2291"/>
    <cellStyle name="Normal 13 4 4 4 2" xfId="8195"/>
    <cellStyle name="Normal 13 4 4 4 2 2" xfId="31176"/>
    <cellStyle name="Normal 13 4 4 4 2 3" xfId="19367"/>
    <cellStyle name="Normal 13 4 4 4 3" xfId="25272"/>
    <cellStyle name="Normal 13 4 4 4 4" xfId="15855"/>
    <cellStyle name="Normal 13 4 4 5" xfId="6439"/>
    <cellStyle name="Normal 13 4 4 5 2" xfId="9951"/>
    <cellStyle name="Normal 13 4 4 5 2 2" xfId="32932"/>
    <cellStyle name="Normal 13 4 4 5 2 3" xfId="21760"/>
    <cellStyle name="Normal 13 4 4 5 3" xfId="29420"/>
    <cellStyle name="Normal 13 4 4 5 4" xfId="14099"/>
    <cellStyle name="Normal 13 4 4 6" xfId="5319"/>
    <cellStyle name="Normal 13 4 4 6 2" xfId="21123"/>
    <cellStyle name="Normal 13 4 4 6 3" xfId="28300"/>
    <cellStyle name="Normal 13 4 4 6 4" xfId="12343"/>
    <cellStyle name="Normal 13 4 4 7" xfId="4208"/>
    <cellStyle name="Normal 13 4 4 7 2" xfId="27189"/>
    <cellStyle name="Normal 13 4 4 7 3" xfId="17611"/>
    <cellStyle name="Normal 13 4 4 8" xfId="23516"/>
    <cellStyle name="Normal 13 4 4 9" xfId="11868"/>
    <cellStyle name="Normal 13 4 5" xfId="951"/>
    <cellStyle name="Normal 13 4 5 2" xfId="1587"/>
    <cellStyle name="Normal 13 4 5 2 2" xfId="3343"/>
    <cellStyle name="Normal 13 4 5 2 2 2" xfId="9247"/>
    <cellStyle name="Normal 13 4 5 2 2 2 2" xfId="32228"/>
    <cellStyle name="Normal 13 4 5 2 2 2 3" xfId="20419"/>
    <cellStyle name="Normal 13 4 5 2 2 3" xfId="26324"/>
    <cellStyle name="Normal 13 4 5 2 2 4" xfId="16907"/>
    <cellStyle name="Normal 13 4 5 2 3" xfId="7491"/>
    <cellStyle name="Normal 13 4 5 2 3 2" xfId="11003"/>
    <cellStyle name="Normal 13 4 5 2 3 2 2" xfId="33984"/>
    <cellStyle name="Normal 13 4 5 2 3 2 3" xfId="22812"/>
    <cellStyle name="Normal 13 4 5 2 3 3" xfId="30472"/>
    <cellStyle name="Normal 13 4 5 2 3 4" xfId="15151"/>
    <cellStyle name="Normal 13 4 5 2 4" xfId="4615"/>
    <cellStyle name="Normal 13 4 5 2 4 2" xfId="27596"/>
    <cellStyle name="Normal 13 4 5 2 4 3" xfId="18663"/>
    <cellStyle name="Normal 13 4 5 2 5" xfId="24568"/>
    <cellStyle name="Normal 13 4 5 2 6" xfId="13395"/>
    <cellStyle name="Normal 13 4 5 3" xfId="2707"/>
    <cellStyle name="Normal 13 4 5 3 2" xfId="8611"/>
    <cellStyle name="Normal 13 4 5 3 2 2" xfId="31592"/>
    <cellStyle name="Normal 13 4 5 3 2 3" xfId="19783"/>
    <cellStyle name="Normal 13 4 5 3 3" xfId="25688"/>
    <cellStyle name="Normal 13 4 5 3 4" xfId="16271"/>
    <cellStyle name="Normal 13 4 5 4" xfId="6855"/>
    <cellStyle name="Normal 13 4 5 4 2" xfId="10367"/>
    <cellStyle name="Normal 13 4 5 4 2 2" xfId="33348"/>
    <cellStyle name="Normal 13 4 5 4 2 3" xfId="22176"/>
    <cellStyle name="Normal 13 4 5 4 3" xfId="29836"/>
    <cellStyle name="Normal 13 4 5 4 4" xfId="14515"/>
    <cellStyle name="Normal 13 4 5 5" xfId="5659"/>
    <cellStyle name="Normal 13 4 5 5 2" xfId="21293"/>
    <cellStyle name="Normal 13 4 5 5 3" xfId="28640"/>
    <cellStyle name="Normal 13 4 5 5 4" xfId="12759"/>
    <cellStyle name="Normal 13 4 5 6" xfId="3979"/>
    <cellStyle name="Normal 13 4 5 6 2" xfId="26960"/>
    <cellStyle name="Normal 13 4 5 6 3" xfId="18027"/>
    <cellStyle name="Normal 13 4 5 7" xfId="23932"/>
    <cellStyle name="Normal 13 4 5 8" xfId="11639"/>
    <cellStyle name="Normal 13 4 6" xfId="1341"/>
    <cellStyle name="Normal 13 4 6 2" xfId="1977"/>
    <cellStyle name="Normal 13 4 6 2 2" xfId="3733"/>
    <cellStyle name="Normal 13 4 6 2 2 2" xfId="9637"/>
    <cellStyle name="Normal 13 4 6 2 2 2 2" xfId="32618"/>
    <cellStyle name="Normal 13 4 6 2 2 2 3" xfId="20809"/>
    <cellStyle name="Normal 13 4 6 2 2 3" xfId="26714"/>
    <cellStyle name="Normal 13 4 6 2 2 4" xfId="17297"/>
    <cellStyle name="Normal 13 4 6 2 3" xfId="7881"/>
    <cellStyle name="Normal 13 4 6 2 3 2" xfId="11393"/>
    <cellStyle name="Normal 13 4 6 2 3 2 2" xfId="34374"/>
    <cellStyle name="Normal 13 4 6 2 3 2 3" xfId="23202"/>
    <cellStyle name="Normal 13 4 6 2 3 3" xfId="30862"/>
    <cellStyle name="Normal 13 4 6 2 3 4" xfId="15541"/>
    <cellStyle name="Normal 13 4 6 2 4" xfId="5005"/>
    <cellStyle name="Normal 13 4 6 2 4 2" xfId="27986"/>
    <cellStyle name="Normal 13 4 6 2 4 3" xfId="19053"/>
    <cellStyle name="Normal 13 4 6 2 5" xfId="24958"/>
    <cellStyle name="Normal 13 4 6 2 6" xfId="13785"/>
    <cellStyle name="Normal 13 4 6 3" xfId="3097"/>
    <cellStyle name="Normal 13 4 6 3 2" xfId="9001"/>
    <cellStyle name="Normal 13 4 6 3 2 2" xfId="31982"/>
    <cellStyle name="Normal 13 4 6 3 2 3" xfId="20173"/>
    <cellStyle name="Normal 13 4 6 3 3" xfId="26078"/>
    <cellStyle name="Normal 13 4 6 3 4" xfId="16661"/>
    <cellStyle name="Normal 13 4 6 4" xfId="7245"/>
    <cellStyle name="Normal 13 4 6 4 2" xfId="10757"/>
    <cellStyle name="Normal 13 4 6 4 2 2" xfId="33738"/>
    <cellStyle name="Normal 13 4 6 4 2 3" xfId="22566"/>
    <cellStyle name="Normal 13 4 6 4 3" xfId="30226"/>
    <cellStyle name="Normal 13 4 6 4 4" xfId="14905"/>
    <cellStyle name="Normal 13 4 6 5" xfId="6049"/>
    <cellStyle name="Normal 13 4 6 5 2" xfId="21446"/>
    <cellStyle name="Normal 13 4 6 5 3" xfId="29030"/>
    <cellStyle name="Normal 13 4 6 5 4" xfId="13149"/>
    <cellStyle name="Normal 13 4 6 6" xfId="4369"/>
    <cellStyle name="Normal 13 4 6 6 2" xfId="27350"/>
    <cellStyle name="Normal 13 4 6 6 3" xfId="18417"/>
    <cellStyle name="Normal 13 4 6 7" xfId="24322"/>
    <cellStyle name="Normal 13 4 6 8" xfId="12029"/>
    <cellStyle name="Normal 13 4 7" xfId="781"/>
    <cellStyle name="Normal 13 4 7 2" xfId="2537"/>
    <cellStyle name="Normal 13 4 7 2 2" xfId="8441"/>
    <cellStyle name="Normal 13 4 7 2 2 2" xfId="31422"/>
    <cellStyle name="Normal 13 4 7 2 2 3" xfId="19613"/>
    <cellStyle name="Normal 13 4 7 2 3" xfId="25518"/>
    <cellStyle name="Normal 13 4 7 2 4" xfId="16101"/>
    <cellStyle name="Normal 13 4 7 3" xfId="6685"/>
    <cellStyle name="Normal 13 4 7 3 2" xfId="10197"/>
    <cellStyle name="Normal 13 4 7 3 2 2" xfId="33178"/>
    <cellStyle name="Normal 13 4 7 3 2 3" xfId="22006"/>
    <cellStyle name="Normal 13 4 7 3 3" xfId="29666"/>
    <cellStyle name="Normal 13 4 7 3 4" xfId="14345"/>
    <cellStyle name="Normal 13 4 7 4" xfId="4445"/>
    <cellStyle name="Normal 13 4 7 4 2" xfId="27426"/>
    <cellStyle name="Normal 13 4 7 4 3" xfId="17857"/>
    <cellStyle name="Normal 13 4 7 5" xfId="23762"/>
    <cellStyle name="Normal 13 4 7 6" xfId="12589"/>
    <cellStyle name="Normal 13 4 8" xfId="1417"/>
    <cellStyle name="Normal 13 4 8 2" xfId="3173"/>
    <cellStyle name="Normal 13 4 8 2 2" xfId="9077"/>
    <cellStyle name="Normal 13 4 8 2 2 2" xfId="32058"/>
    <cellStyle name="Normal 13 4 8 2 2 3" xfId="20249"/>
    <cellStyle name="Normal 13 4 8 2 3" xfId="26154"/>
    <cellStyle name="Normal 13 4 8 2 4" xfId="16737"/>
    <cellStyle name="Normal 13 4 8 3" xfId="7321"/>
    <cellStyle name="Normal 13 4 8 3 2" xfId="10833"/>
    <cellStyle name="Normal 13 4 8 3 2 2" xfId="33814"/>
    <cellStyle name="Normal 13 4 8 3 2 3" xfId="22642"/>
    <cellStyle name="Normal 13 4 8 3 3" xfId="30302"/>
    <cellStyle name="Normal 13 4 8 3 4" xfId="14981"/>
    <cellStyle name="Normal 13 4 8 4" xfId="6125"/>
    <cellStyle name="Normal 13 4 8 4 2" xfId="29106"/>
    <cellStyle name="Normal 13 4 8 4 3" xfId="18493"/>
    <cellStyle name="Normal 13 4 8 5" xfId="24398"/>
    <cellStyle name="Normal 13 4 8 6" xfId="13225"/>
    <cellStyle name="Normal 13 4 9" xfId="704"/>
    <cellStyle name="Normal 13 4 9 2" xfId="2461"/>
    <cellStyle name="Normal 13 4 9 2 2" xfId="8365"/>
    <cellStyle name="Normal 13 4 9 2 2 2" xfId="31346"/>
    <cellStyle name="Normal 13 4 9 2 2 3" xfId="19537"/>
    <cellStyle name="Normal 13 4 9 2 3" xfId="25442"/>
    <cellStyle name="Normal 13 4 9 2 4" xfId="16025"/>
    <cellStyle name="Normal 13 4 9 3" xfId="6609"/>
    <cellStyle name="Normal 13 4 9 3 2" xfId="10121"/>
    <cellStyle name="Normal 13 4 9 3 2 2" xfId="33102"/>
    <cellStyle name="Normal 13 4 9 3 2 3" xfId="21930"/>
    <cellStyle name="Normal 13 4 9 3 3" xfId="29590"/>
    <cellStyle name="Normal 13 4 9 3 4" xfId="14269"/>
    <cellStyle name="Normal 13 4 9 4" xfId="5489"/>
    <cellStyle name="Normal 13 4 9 4 2" xfId="28470"/>
    <cellStyle name="Normal 13 4 9 4 3" xfId="17781"/>
    <cellStyle name="Normal 13 4 9 5" xfId="23686"/>
    <cellStyle name="Normal 13 4 9 6" xfId="12513"/>
    <cellStyle name="Normal 13 5" xfId="313"/>
    <cellStyle name="Normal 13 5 10" xfId="2072"/>
    <cellStyle name="Normal 13 5 10 2" xfId="7976"/>
    <cellStyle name="Normal 13 5 10 2 2" xfId="30957"/>
    <cellStyle name="Normal 13 5 10 2 3" xfId="19148"/>
    <cellStyle name="Normal 13 5 10 3" xfId="25053"/>
    <cellStyle name="Normal 13 5 10 4" xfId="15636"/>
    <cellStyle name="Normal 13 5 11" xfId="6220"/>
    <cellStyle name="Normal 13 5 11 2" xfId="9732"/>
    <cellStyle name="Normal 13 5 11 2 2" xfId="32713"/>
    <cellStyle name="Normal 13 5 11 2 3" xfId="21541"/>
    <cellStyle name="Normal 13 5 11 3" xfId="29201"/>
    <cellStyle name="Normal 13 5 11 4" xfId="13880"/>
    <cellStyle name="Normal 13 5 12" xfId="5100"/>
    <cellStyle name="Normal 13 5 12 2" xfId="20904"/>
    <cellStyle name="Normal 13 5 12 3" xfId="28081"/>
    <cellStyle name="Normal 13 5 12 4" xfId="12124"/>
    <cellStyle name="Normal 13 5 13" xfId="3819"/>
    <cellStyle name="Normal 13 5 13 2" xfId="26800"/>
    <cellStyle name="Normal 13 5 13 3" xfId="17392"/>
    <cellStyle name="Normal 13 5 14" xfId="23297"/>
    <cellStyle name="Normal 13 5 15" xfId="11479"/>
    <cellStyle name="Normal 13 5 2" xfId="467"/>
    <cellStyle name="Normal 13 5 2 10" xfId="23450"/>
    <cellStyle name="Normal 13 5 2 11" xfId="11564"/>
    <cellStyle name="Normal 13 5 2 2" xfId="628"/>
    <cellStyle name="Normal 13 5 2 2 2" xfId="1911"/>
    <cellStyle name="Normal 13 5 2 2 2 2" xfId="3667"/>
    <cellStyle name="Normal 13 5 2 2 2 2 2" xfId="9571"/>
    <cellStyle name="Normal 13 5 2 2 2 2 2 2" xfId="32552"/>
    <cellStyle name="Normal 13 5 2 2 2 2 2 3" xfId="20743"/>
    <cellStyle name="Normal 13 5 2 2 2 2 3" xfId="26648"/>
    <cellStyle name="Normal 13 5 2 2 2 2 4" xfId="17231"/>
    <cellStyle name="Normal 13 5 2 2 2 3" xfId="7815"/>
    <cellStyle name="Normal 13 5 2 2 2 3 2" xfId="11327"/>
    <cellStyle name="Normal 13 5 2 2 2 3 2 2" xfId="34308"/>
    <cellStyle name="Normal 13 5 2 2 2 3 2 3" xfId="23136"/>
    <cellStyle name="Normal 13 5 2 2 2 3 3" xfId="30796"/>
    <cellStyle name="Normal 13 5 2 2 2 3 4" xfId="15475"/>
    <cellStyle name="Normal 13 5 2 2 2 4" xfId="4939"/>
    <cellStyle name="Normal 13 5 2 2 2 4 2" xfId="27920"/>
    <cellStyle name="Normal 13 5 2 2 2 4 3" xfId="18987"/>
    <cellStyle name="Normal 13 5 2 2 2 5" xfId="24892"/>
    <cellStyle name="Normal 13 5 2 2 2 6" xfId="13719"/>
    <cellStyle name="Normal 13 5 2 2 3" xfId="1275"/>
    <cellStyle name="Normal 13 5 2 2 3 2" xfId="3031"/>
    <cellStyle name="Normal 13 5 2 2 3 2 2" xfId="8935"/>
    <cellStyle name="Normal 13 5 2 2 3 2 2 2" xfId="31916"/>
    <cellStyle name="Normal 13 5 2 2 3 2 2 3" xfId="20107"/>
    <cellStyle name="Normal 13 5 2 2 3 2 3" xfId="26012"/>
    <cellStyle name="Normal 13 5 2 2 3 2 4" xfId="16595"/>
    <cellStyle name="Normal 13 5 2 2 3 3" xfId="7179"/>
    <cellStyle name="Normal 13 5 2 2 3 3 2" xfId="10691"/>
    <cellStyle name="Normal 13 5 2 2 3 3 2 2" xfId="33672"/>
    <cellStyle name="Normal 13 5 2 2 3 3 2 3" xfId="22500"/>
    <cellStyle name="Normal 13 5 2 2 3 3 3" xfId="30160"/>
    <cellStyle name="Normal 13 5 2 2 3 3 4" xfId="14839"/>
    <cellStyle name="Normal 13 5 2 2 3 4" xfId="5983"/>
    <cellStyle name="Normal 13 5 2 2 3 4 2" xfId="28964"/>
    <cellStyle name="Normal 13 5 2 2 3 4 3" xfId="18351"/>
    <cellStyle name="Normal 13 5 2 2 3 5" xfId="24256"/>
    <cellStyle name="Normal 13 5 2 2 3 6" xfId="13083"/>
    <cellStyle name="Normal 13 5 2 2 4" xfId="2386"/>
    <cellStyle name="Normal 13 5 2 2 4 2" xfId="8290"/>
    <cellStyle name="Normal 13 5 2 2 4 2 2" xfId="31271"/>
    <cellStyle name="Normal 13 5 2 2 4 2 3" xfId="19462"/>
    <cellStyle name="Normal 13 5 2 2 4 3" xfId="25367"/>
    <cellStyle name="Normal 13 5 2 2 4 4" xfId="15950"/>
    <cellStyle name="Normal 13 5 2 2 5" xfId="6534"/>
    <cellStyle name="Normal 13 5 2 2 5 2" xfId="10046"/>
    <cellStyle name="Normal 13 5 2 2 5 2 2" xfId="33027"/>
    <cellStyle name="Normal 13 5 2 2 5 2 3" xfId="21855"/>
    <cellStyle name="Normal 13 5 2 2 5 3" xfId="29515"/>
    <cellStyle name="Normal 13 5 2 2 5 4" xfId="14194"/>
    <cellStyle name="Normal 13 5 2 2 6" xfId="5414"/>
    <cellStyle name="Normal 13 5 2 2 6 2" xfId="21218"/>
    <cellStyle name="Normal 13 5 2 2 6 3" xfId="28395"/>
    <cellStyle name="Normal 13 5 2 2 6 4" xfId="12438"/>
    <cellStyle name="Normal 13 5 2 2 7" xfId="4303"/>
    <cellStyle name="Normal 13 5 2 2 7 2" xfId="27284"/>
    <cellStyle name="Normal 13 5 2 2 7 3" xfId="17706"/>
    <cellStyle name="Normal 13 5 2 2 8" xfId="23611"/>
    <cellStyle name="Normal 13 5 2 2 9" xfId="11963"/>
    <cellStyle name="Normal 13 5 2 3" xfId="1114"/>
    <cellStyle name="Normal 13 5 2 3 2" xfId="1750"/>
    <cellStyle name="Normal 13 5 2 3 2 2" xfId="3506"/>
    <cellStyle name="Normal 13 5 2 3 2 2 2" xfId="9410"/>
    <cellStyle name="Normal 13 5 2 3 2 2 2 2" xfId="32391"/>
    <cellStyle name="Normal 13 5 2 3 2 2 2 3" xfId="20582"/>
    <cellStyle name="Normal 13 5 2 3 2 2 3" xfId="26487"/>
    <cellStyle name="Normal 13 5 2 3 2 2 4" xfId="17070"/>
    <cellStyle name="Normal 13 5 2 3 2 3" xfId="7654"/>
    <cellStyle name="Normal 13 5 2 3 2 3 2" xfId="11166"/>
    <cellStyle name="Normal 13 5 2 3 2 3 2 2" xfId="34147"/>
    <cellStyle name="Normal 13 5 2 3 2 3 2 3" xfId="22975"/>
    <cellStyle name="Normal 13 5 2 3 2 3 3" xfId="30635"/>
    <cellStyle name="Normal 13 5 2 3 2 3 4" xfId="15314"/>
    <cellStyle name="Normal 13 5 2 3 2 4" xfId="4778"/>
    <cellStyle name="Normal 13 5 2 3 2 4 2" xfId="27759"/>
    <cellStyle name="Normal 13 5 2 3 2 4 3" xfId="18826"/>
    <cellStyle name="Normal 13 5 2 3 2 5" xfId="24731"/>
    <cellStyle name="Normal 13 5 2 3 2 6" xfId="13558"/>
    <cellStyle name="Normal 13 5 2 3 3" xfId="2870"/>
    <cellStyle name="Normal 13 5 2 3 3 2" xfId="8774"/>
    <cellStyle name="Normal 13 5 2 3 3 2 2" xfId="31755"/>
    <cellStyle name="Normal 13 5 2 3 3 2 3" xfId="19946"/>
    <cellStyle name="Normal 13 5 2 3 3 3" xfId="25851"/>
    <cellStyle name="Normal 13 5 2 3 3 4" xfId="16434"/>
    <cellStyle name="Normal 13 5 2 3 4" xfId="7018"/>
    <cellStyle name="Normal 13 5 2 3 4 2" xfId="10530"/>
    <cellStyle name="Normal 13 5 2 3 4 2 2" xfId="33511"/>
    <cellStyle name="Normal 13 5 2 3 4 2 3" xfId="22339"/>
    <cellStyle name="Normal 13 5 2 3 4 3" xfId="29999"/>
    <cellStyle name="Normal 13 5 2 3 4 4" xfId="14678"/>
    <cellStyle name="Normal 13 5 2 3 5" xfId="5822"/>
    <cellStyle name="Normal 13 5 2 3 5 2" xfId="21380"/>
    <cellStyle name="Normal 13 5 2 3 5 3" xfId="28803"/>
    <cellStyle name="Normal 13 5 2 3 5 4" xfId="12922"/>
    <cellStyle name="Normal 13 5 2 3 6" xfId="4142"/>
    <cellStyle name="Normal 13 5 2 3 6 2" xfId="27123"/>
    <cellStyle name="Normal 13 5 2 3 6 3" xfId="18190"/>
    <cellStyle name="Normal 13 5 2 3 7" xfId="24095"/>
    <cellStyle name="Normal 13 5 2 3 8" xfId="11802"/>
    <cellStyle name="Normal 13 5 2 4" xfId="1512"/>
    <cellStyle name="Normal 13 5 2 4 2" xfId="3268"/>
    <cellStyle name="Normal 13 5 2 4 2 2" xfId="9172"/>
    <cellStyle name="Normal 13 5 2 4 2 2 2" xfId="32153"/>
    <cellStyle name="Normal 13 5 2 4 2 2 3" xfId="20344"/>
    <cellStyle name="Normal 13 5 2 4 2 3" xfId="26249"/>
    <cellStyle name="Normal 13 5 2 4 2 4" xfId="16832"/>
    <cellStyle name="Normal 13 5 2 4 3" xfId="7416"/>
    <cellStyle name="Normal 13 5 2 4 3 2" xfId="10928"/>
    <cellStyle name="Normal 13 5 2 4 3 2 2" xfId="33909"/>
    <cellStyle name="Normal 13 5 2 4 3 2 3" xfId="22737"/>
    <cellStyle name="Normal 13 5 2 4 3 3" xfId="30397"/>
    <cellStyle name="Normal 13 5 2 4 3 4" xfId="15076"/>
    <cellStyle name="Normal 13 5 2 4 4" xfId="4540"/>
    <cellStyle name="Normal 13 5 2 4 4 2" xfId="27521"/>
    <cellStyle name="Normal 13 5 2 4 4 3" xfId="18588"/>
    <cellStyle name="Normal 13 5 2 4 5" xfId="24493"/>
    <cellStyle name="Normal 13 5 2 4 6" xfId="13320"/>
    <cellStyle name="Normal 13 5 2 5" xfId="876"/>
    <cellStyle name="Normal 13 5 2 5 2" xfId="2632"/>
    <cellStyle name="Normal 13 5 2 5 2 2" xfId="8536"/>
    <cellStyle name="Normal 13 5 2 5 2 2 2" xfId="31517"/>
    <cellStyle name="Normal 13 5 2 5 2 2 3" xfId="19708"/>
    <cellStyle name="Normal 13 5 2 5 2 3" xfId="25613"/>
    <cellStyle name="Normal 13 5 2 5 2 4" xfId="16196"/>
    <cellStyle name="Normal 13 5 2 5 3" xfId="6780"/>
    <cellStyle name="Normal 13 5 2 5 3 2" xfId="10292"/>
    <cellStyle name="Normal 13 5 2 5 3 2 2" xfId="33273"/>
    <cellStyle name="Normal 13 5 2 5 3 2 3" xfId="22101"/>
    <cellStyle name="Normal 13 5 2 5 3 3" xfId="29761"/>
    <cellStyle name="Normal 13 5 2 5 3 4" xfId="14440"/>
    <cellStyle name="Normal 13 5 2 5 4" xfId="5584"/>
    <cellStyle name="Normal 13 5 2 5 4 2" xfId="28565"/>
    <cellStyle name="Normal 13 5 2 5 4 3" xfId="17952"/>
    <cellStyle name="Normal 13 5 2 5 5" xfId="23857"/>
    <cellStyle name="Normal 13 5 2 5 6" xfId="12684"/>
    <cellStyle name="Normal 13 5 2 6" xfId="2225"/>
    <cellStyle name="Normal 13 5 2 6 2" xfId="8129"/>
    <cellStyle name="Normal 13 5 2 6 2 2" xfId="31110"/>
    <cellStyle name="Normal 13 5 2 6 2 3" xfId="19301"/>
    <cellStyle name="Normal 13 5 2 6 3" xfId="25206"/>
    <cellStyle name="Normal 13 5 2 6 4" xfId="15789"/>
    <cellStyle name="Normal 13 5 2 7" xfId="6373"/>
    <cellStyle name="Normal 13 5 2 7 2" xfId="9885"/>
    <cellStyle name="Normal 13 5 2 7 2 2" xfId="32866"/>
    <cellStyle name="Normal 13 5 2 7 2 3" xfId="21694"/>
    <cellStyle name="Normal 13 5 2 7 3" xfId="29354"/>
    <cellStyle name="Normal 13 5 2 7 4" xfId="14033"/>
    <cellStyle name="Normal 13 5 2 8" xfId="5253"/>
    <cellStyle name="Normal 13 5 2 8 2" xfId="21057"/>
    <cellStyle name="Normal 13 5 2 8 3" xfId="28234"/>
    <cellStyle name="Normal 13 5 2 8 4" xfId="12277"/>
    <cellStyle name="Normal 13 5 2 9" xfId="3904"/>
    <cellStyle name="Normal 13 5 2 9 2" xfId="26885"/>
    <cellStyle name="Normal 13 5 2 9 3" xfId="17545"/>
    <cellStyle name="Normal 13 5 3" xfId="381"/>
    <cellStyle name="Normal 13 5 3 2" xfId="1665"/>
    <cellStyle name="Normal 13 5 3 2 2" xfId="3421"/>
    <cellStyle name="Normal 13 5 3 2 2 2" xfId="9325"/>
    <cellStyle name="Normal 13 5 3 2 2 2 2" xfId="32306"/>
    <cellStyle name="Normal 13 5 3 2 2 2 3" xfId="20497"/>
    <cellStyle name="Normal 13 5 3 2 2 3" xfId="26402"/>
    <cellStyle name="Normal 13 5 3 2 2 4" xfId="16985"/>
    <cellStyle name="Normal 13 5 3 2 3" xfId="7569"/>
    <cellStyle name="Normal 13 5 3 2 3 2" xfId="11081"/>
    <cellStyle name="Normal 13 5 3 2 3 2 2" xfId="34062"/>
    <cellStyle name="Normal 13 5 3 2 3 2 3" xfId="22890"/>
    <cellStyle name="Normal 13 5 3 2 3 3" xfId="30550"/>
    <cellStyle name="Normal 13 5 3 2 3 4" xfId="15229"/>
    <cellStyle name="Normal 13 5 3 2 4" xfId="4693"/>
    <cellStyle name="Normal 13 5 3 2 4 2" xfId="27674"/>
    <cellStyle name="Normal 13 5 3 2 4 3" xfId="18741"/>
    <cellStyle name="Normal 13 5 3 2 5" xfId="24646"/>
    <cellStyle name="Normal 13 5 3 2 6" xfId="13473"/>
    <cellStyle name="Normal 13 5 3 3" xfId="1029"/>
    <cellStyle name="Normal 13 5 3 3 2" xfId="2785"/>
    <cellStyle name="Normal 13 5 3 3 2 2" xfId="8689"/>
    <cellStyle name="Normal 13 5 3 3 2 2 2" xfId="31670"/>
    <cellStyle name="Normal 13 5 3 3 2 2 3" xfId="19861"/>
    <cellStyle name="Normal 13 5 3 3 2 3" xfId="25766"/>
    <cellStyle name="Normal 13 5 3 3 2 4" xfId="16349"/>
    <cellStyle name="Normal 13 5 3 3 3" xfId="6933"/>
    <cellStyle name="Normal 13 5 3 3 3 2" xfId="10445"/>
    <cellStyle name="Normal 13 5 3 3 3 2 2" xfId="33426"/>
    <cellStyle name="Normal 13 5 3 3 3 2 3" xfId="22254"/>
    <cellStyle name="Normal 13 5 3 3 3 3" xfId="29914"/>
    <cellStyle name="Normal 13 5 3 3 3 4" xfId="14593"/>
    <cellStyle name="Normal 13 5 3 3 4" xfId="5737"/>
    <cellStyle name="Normal 13 5 3 3 4 2" xfId="28718"/>
    <cellStyle name="Normal 13 5 3 3 4 3" xfId="18105"/>
    <cellStyle name="Normal 13 5 3 3 5" xfId="24010"/>
    <cellStyle name="Normal 13 5 3 3 6" xfId="12837"/>
    <cellStyle name="Normal 13 5 3 4" xfId="2140"/>
    <cellStyle name="Normal 13 5 3 4 2" xfId="8044"/>
    <cellStyle name="Normal 13 5 3 4 2 2" xfId="31025"/>
    <cellStyle name="Normal 13 5 3 4 2 3" xfId="19216"/>
    <cellStyle name="Normal 13 5 3 4 3" xfId="25121"/>
    <cellStyle name="Normal 13 5 3 4 4" xfId="15704"/>
    <cellStyle name="Normal 13 5 3 5" xfId="6288"/>
    <cellStyle name="Normal 13 5 3 5 2" xfId="9800"/>
    <cellStyle name="Normal 13 5 3 5 2 2" xfId="32781"/>
    <cellStyle name="Normal 13 5 3 5 2 3" xfId="21609"/>
    <cellStyle name="Normal 13 5 3 5 3" xfId="29269"/>
    <cellStyle name="Normal 13 5 3 5 4" xfId="13948"/>
    <cellStyle name="Normal 13 5 3 6" xfId="5168"/>
    <cellStyle name="Normal 13 5 3 6 2" xfId="20972"/>
    <cellStyle name="Normal 13 5 3 6 3" xfId="28149"/>
    <cellStyle name="Normal 13 5 3 6 4" xfId="12192"/>
    <cellStyle name="Normal 13 5 3 7" xfId="4057"/>
    <cellStyle name="Normal 13 5 3 7 2" xfId="27038"/>
    <cellStyle name="Normal 13 5 3 7 3" xfId="17460"/>
    <cellStyle name="Normal 13 5 3 8" xfId="23365"/>
    <cellStyle name="Normal 13 5 3 9" xfId="11717"/>
    <cellStyle name="Normal 13 5 4" xfId="543"/>
    <cellStyle name="Normal 13 5 4 2" xfId="1826"/>
    <cellStyle name="Normal 13 5 4 2 2" xfId="3582"/>
    <cellStyle name="Normal 13 5 4 2 2 2" xfId="9486"/>
    <cellStyle name="Normal 13 5 4 2 2 2 2" xfId="32467"/>
    <cellStyle name="Normal 13 5 4 2 2 2 3" xfId="20658"/>
    <cellStyle name="Normal 13 5 4 2 2 3" xfId="26563"/>
    <cellStyle name="Normal 13 5 4 2 2 4" xfId="17146"/>
    <cellStyle name="Normal 13 5 4 2 3" xfId="7730"/>
    <cellStyle name="Normal 13 5 4 2 3 2" xfId="11242"/>
    <cellStyle name="Normal 13 5 4 2 3 2 2" xfId="34223"/>
    <cellStyle name="Normal 13 5 4 2 3 2 3" xfId="23051"/>
    <cellStyle name="Normal 13 5 4 2 3 3" xfId="30711"/>
    <cellStyle name="Normal 13 5 4 2 3 4" xfId="15390"/>
    <cellStyle name="Normal 13 5 4 2 4" xfId="4854"/>
    <cellStyle name="Normal 13 5 4 2 4 2" xfId="27835"/>
    <cellStyle name="Normal 13 5 4 2 4 3" xfId="18902"/>
    <cellStyle name="Normal 13 5 4 2 5" xfId="24807"/>
    <cellStyle name="Normal 13 5 4 2 6" xfId="13634"/>
    <cellStyle name="Normal 13 5 4 3" xfId="1190"/>
    <cellStyle name="Normal 13 5 4 3 2" xfId="2946"/>
    <cellStyle name="Normal 13 5 4 3 2 2" xfId="8850"/>
    <cellStyle name="Normal 13 5 4 3 2 2 2" xfId="31831"/>
    <cellStyle name="Normal 13 5 4 3 2 2 3" xfId="20022"/>
    <cellStyle name="Normal 13 5 4 3 2 3" xfId="25927"/>
    <cellStyle name="Normal 13 5 4 3 2 4" xfId="16510"/>
    <cellStyle name="Normal 13 5 4 3 3" xfId="7094"/>
    <cellStyle name="Normal 13 5 4 3 3 2" xfId="10606"/>
    <cellStyle name="Normal 13 5 4 3 3 2 2" xfId="33587"/>
    <cellStyle name="Normal 13 5 4 3 3 2 3" xfId="22415"/>
    <cellStyle name="Normal 13 5 4 3 3 3" xfId="30075"/>
    <cellStyle name="Normal 13 5 4 3 3 4" xfId="14754"/>
    <cellStyle name="Normal 13 5 4 3 4" xfId="5898"/>
    <cellStyle name="Normal 13 5 4 3 4 2" xfId="28879"/>
    <cellStyle name="Normal 13 5 4 3 4 3" xfId="18266"/>
    <cellStyle name="Normal 13 5 4 3 5" xfId="24171"/>
    <cellStyle name="Normal 13 5 4 3 6" xfId="12998"/>
    <cellStyle name="Normal 13 5 4 4" xfId="2301"/>
    <cellStyle name="Normal 13 5 4 4 2" xfId="8205"/>
    <cellStyle name="Normal 13 5 4 4 2 2" xfId="31186"/>
    <cellStyle name="Normal 13 5 4 4 2 3" xfId="19377"/>
    <cellStyle name="Normal 13 5 4 4 3" xfId="25282"/>
    <cellStyle name="Normal 13 5 4 4 4" xfId="15865"/>
    <cellStyle name="Normal 13 5 4 5" xfId="6449"/>
    <cellStyle name="Normal 13 5 4 5 2" xfId="9961"/>
    <cellStyle name="Normal 13 5 4 5 2 2" xfId="32942"/>
    <cellStyle name="Normal 13 5 4 5 2 3" xfId="21770"/>
    <cellStyle name="Normal 13 5 4 5 3" xfId="29430"/>
    <cellStyle name="Normal 13 5 4 5 4" xfId="14109"/>
    <cellStyle name="Normal 13 5 4 6" xfId="5329"/>
    <cellStyle name="Normal 13 5 4 6 2" xfId="21133"/>
    <cellStyle name="Normal 13 5 4 6 3" xfId="28310"/>
    <cellStyle name="Normal 13 5 4 6 4" xfId="12353"/>
    <cellStyle name="Normal 13 5 4 7" xfId="4218"/>
    <cellStyle name="Normal 13 5 4 7 2" xfId="27199"/>
    <cellStyle name="Normal 13 5 4 7 3" xfId="17621"/>
    <cellStyle name="Normal 13 5 4 8" xfId="23526"/>
    <cellStyle name="Normal 13 5 4 9" xfId="11878"/>
    <cellStyle name="Normal 13 5 5" xfId="961"/>
    <cellStyle name="Normal 13 5 5 2" xfId="1597"/>
    <cellStyle name="Normal 13 5 5 2 2" xfId="3353"/>
    <cellStyle name="Normal 13 5 5 2 2 2" xfId="9257"/>
    <cellStyle name="Normal 13 5 5 2 2 2 2" xfId="32238"/>
    <cellStyle name="Normal 13 5 5 2 2 2 3" xfId="20429"/>
    <cellStyle name="Normal 13 5 5 2 2 3" xfId="26334"/>
    <cellStyle name="Normal 13 5 5 2 2 4" xfId="16917"/>
    <cellStyle name="Normal 13 5 5 2 3" xfId="7501"/>
    <cellStyle name="Normal 13 5 5 2 3 2" xfId="11013"/>
    <cellStyle name="Normal 13 5 5 2 3 2 2" xfId="33994"/>
    <cellStyle name="Normal 13 5 5 2 3 2 3" xfId="22822"/>
    <cellStyle name="Normal 13 5 5 2 3 3" xfId="30482"/>
    <cellStyle name="Normal 13 5 5 2 3 4" xfId="15161"/>
    <cellStyle name="Normal 13 5 5 2 4" xfId="4625"/>
    <cellStyle name="Normal 13 5 5 2 4 2" xfId="27606"/>
    <cellStyle name="Normal 13 5 5 2 4 3" xfId="18673"/>
    <cellStyle name="Normal 13 5 5 2 5" xfId="24578"/>
    <cellStyle name="Normal 13 5 5 2 6" xfId="13405"/>
    <cellStyle name="Normal 13 5 5 3" xfId="2717"/>
    <cellStyle name="Normal 13 5 5 3 2" xfId="8621"/>
    <cellStyle name="Normal 13 5 5 3 2 2" xfId="31602"/>
    <cellStyle name="Normal 13 5 5 3 2 3" xfId="19793"/>
    <cellStyle name="Normal 13 5 5 3 3" xfId="25698"/>
    <cellStyle name="Normal 13 5 5 3 4" xfId="16281"/>
    <cellStyle name="Normal 13 5 5 4" xfId="6865"/>
    <cellStyle name="Normal 13 5 5 4 2" xfId="10377"/>
    <cellStyle name="Normal 13 5 5 4 2 2" xfId="33358"/>
    <cellStyle name="Normal 13 5 5 4 2 3" xfId="22186"/>
    <cellStyle name="Normal 13 5 5 4 3" xfId="29846"/>
    <cellStyle name="Normal 13 5 5 4 4" xfId="14525"/>
    <cellStyle name="Normal 13 5 5 5" xfId="5669"/>
    <cellStyle name="Normal 13 5 5 5 2" xfId="21303"/>
    <cellStyle name="Normal 13 5 5 5 3" xfId="28650"/>
    <cellStyle name="Normal 13 5 5 5 4" xfId="12769"/>
    <cellStyle name="Normal 13 5 5 6" xfId="3989"/>
    <cellStyle name="Normal 13 5 5 6 2" xfId="26970"/>
    <cellStyle name="Normal 13 5 5 6 3" xfId="18037"/>
    <cellStyle name="Normal 13 5 5 7" xfId="23942"/>
    <cellStyle name="Normal 13 5 5 8" xfId="11649"/>
    <cellStyle name="Normal 13 5 6" xfId="1351"/>
    <cellStyle name="Normal 13 5 6 2" xfId="1987"/>
    <cellStyle name="Normal 13 5 6 2 2" xfId="3743"/>
    <cellStyle name="Normal 13 5 6 2 2 2" xfId="9647"/>
    <cellStyle name="Normal 13 5 6 2 2 2 2" xfId="32628"/>
    <cellStyle name="Normal 13 5 6 2 2 2 3" xfId="20819"/>
    <cellStyle name="Normal 13 5 6 2 2 3" xfId="26724"/>
    <cellStyle name="Normal 13 5 6 2 2 4" xfId="17307"/>
    <cellStyle name="Normal 13 5 6 2 3" xfId="7891"/>
    <cellStyle name="Normal 13 5 6 2 3 2" xfId="11403"/>
    <cellStyle name="Normal 13 5 6 2 3 2 2" xfId="34384"/>
    <cellStyle name="Normal 13 5 6 2 3 2 3" xfId="23212"/>
    <cellStyle name="Normal 13 5 6 2 3 3" xfId="30872"/>
    <cellStyle name="Normal 13 5 6 2 3 4" xfId="15551"/>
    <cellStyle name="Normal 13 5 6 2 4" xfId="5015"/>
    <cellStyle name="Normal 13 5 6 2 4 2" xfId="27996"/>
    <cellStyle name="Normal 13 5 6 2 4 3" xfId="19063"/>
    <cellStyle name="Normal 13 5 6 2 5" xfId="24968"/>
    <cellStyle name="Normal 13 5 6 2 6" xfId="13795"/>
    <cellStyle name="Normal 13 5 6 3" xfId="3107"/>
    <cellStyle name="Normal 13 5 6 3 2" xfId="9011"/>
    <cellStyle name="Normal 13 5 6 3 2 2" xfId="31992"/>
    <cellStyle name="Normal 13 5 6 3 2 3" xfId="20183"/>
    <cellStyle name="Normal 13 5 6 3 3" xfId="26088"/>
    <cellStyle name="Normal 13 5 6 3 4" xfId="16671"/>
    <cellStyle name="Normal 13 5 6 4" xfId="7255"/>
    <cellStyle name="Normal 13 5 6 4 2" xfId="10767"/>
    <cellStyle name="Normal 13 5 6 4 2 2" xfId="33748"/>
    <cellStyle name="Normal 13 5 6 4 2 3" xfId="22576"/>
    <cellStyle name="Normal 13 5 6 4 3" xfId="30236"/>
    <cellStyle name="Normal 13 5 6 4 4" xfId="14915"/>
    <cellStyle name="Normal 13 5 6 5" xfId="6059"/>
    <cellStyle name="Normal 13 5 6 5 2" xfId="21456"/>
    <cellStyle name="Normal 13 5 6 5 3" xfId="29040"/>
    <cellStyle name="Normal 13 5 6 5 4" xfId="13159"/>
    <cellStyle name="Normal 13 5 6 6" xfId="4379"/>
    <cellStyle name="Normal 13 5 6 6 2" xfId="27360"/>
    <cellStyle name="Normal 13 5 6 6 3" xfId="18427"/>
    <cellStyle name="Normal 13 5 6 7" xfId="24332"/>
    <cellStyle name="Normal 13 5 6 8" xfId="12039"/>
    <cellStyle name="Normal 13 5 7" xfId="791"/>
    <cellStyle name="Normal 13 5 7 2" xfId="2547"/>
    <cellStyle name="Normal 13 5 7 2 2" xfId="8451"/>
    <cellStyle name="Normal 13 5 7 2 2 2" xfId="31432"/>
    <cellStyle name="Normal 13 5 7 2 2 3" xfId="19623"/>
    <cellStyle name="Normal 13 5 7 2 3" xfId="25528"/>
    <cellStyle name="Normal 13 5 7 2 4" xfId="16111"/>
    <cellStyle name="Normal 13 5 7 3" xfId="6695"/>
    <cellStyle name="Normal 13 5 7 3 2" xfId="10207"/>
    <cellStyle name="Normal 13 5 7 3 2 2" xfId="33188"/>
    <cellStyle name="Normal 13 5 7 3 2 3" xfId="22016"/>
    <cellStyle name="Normal 13 5 7 3 3" xfId="29676"/>
    <cellStyle name="Normal 13 5 7 3 4" xfId="14355"/>
    <cellStyle name="Normal 13 5 7 4" xfId="4455"/>
    <cellStyle name="Normal 13 5 7 4 2" xfId="27436"/>
    <cellStyle name="Normal 13 5 7 4 3" xfId="17867"/>
    <cellStyle name="Normal 13 5 7 5" xfId="23772"/>
    <cellStyle name="Normal 13 5 7 6" xfId="12599"/>
    <cellStyle name="Normal 13 5 8" xfId="1427"/>
    <cellStyle name="Normal 13 5 8 2" xfId="3183"/>
    <cellStyle name="Normal 13 5 8 2 2" xfId="9087"/>
    <cellStyle name="Normal 13 5 8 2 2 2" xfId="32068"/>
    <cellStyle name="Normal 13 5 8 2 2 3" xfId="20259"/>
    <cellStyle name="Normal 13 5 8 2 3" xfId="26164"/>
    <cellStyle name="Normal 13 5 8 2 4" xfId="16747"/>
    <cellStyle name="Normal 13 5 8 3" xfId="7331"/>
    <cellStyle name="Normal 13 5 8 3 2" xfId="10843"/>
    <cellStyle name="Normal 13 5 8 3 2 2" xfId="33824"/>
    <cellStyle name="Normal 13 5 8 3 2 3" xfId="22652"/>
    <cellStyle name="Normal 13 5 8 3 3" xfId="30312"/>
    <cellStyle name="Normal 13 5 8 3 4" xfId="14991"/>
    <cellStyle name="Normal 13 5 8 4" xfId="6135"/>
    <cellStyle name="Normal 13 5 8 4 2" xfId="29116"/>
    <cellStyle name="Normal 13 5 8 4 3" xfId="18503"/>
    <cellStyle name="Normal 13 5 8 5" xfId="24408"/>
    <cellStyle name="Normal 13 5 8 6" xfId="13235"/>
    <cellStyle name="Normal 13 5 9" xfId="714"/>
    <cellStyle name="Normal 13 5 9 2" xfId="2471"/>
    <cellStyle name="Normal 13 5 9 2 2" xfId="8375"/>
    <cellStyle name="Normal 13 5 9 2 2 2" xfId="31356"/>
    <cellStyle name="Normal 13 5 9 2 2 3" xfId="19547"/>
    <cellStyle name="Normal 13 5 9 2 3" xfId="25452"/>
    <cellStyle name="Normal 13 5 9 2 4" xfId="16035"/>
    <cellStyle name="Normal 13 5 9 3" xfId="6619"/>
    <cellStyle name="Normal 13 5 9 3 2" xfId="10131"/>
    <cellStyle name="Normal 13 5 9 3 2 2" xfId="33112"/>
    <cellStyle name="Normal 13 5 9 3 2 3" xfId="21940"/>
    <cellStyle name="Normal 13 5 9 3 3" xfId="29600"/>
    <cellStyle name="Normal 13 5 9 3 4" xfId="14279"/>
    <cellStyle name="Normal 13 5 9 4" xfId="5499"/>
    <cellStyle name="Normal 13 5 9 4 2" xfId="28480"/>
    <cellStyle name="Normal 13 5 9 4 3" xfId="17791"/>
    <cellStyle name="Normal 13 5 9 5" xfId="23696"/>
    <cellStyle name="Normal 13 5 9 6" xfId="12523"/>
    <cellStyle name="Normal 13 6" xfId="318"/>
    <cellStyle name="Normal 13 6 10" xfId="2077"/>
    <cellStyle name="Normal 13 6 10 2" xfId="7981"/>
    <cellStyle name="Normal 13 6 10 2 2" xfId="30962"/>
    <cellStyle name="Normal 13 6 10 2 3" xfId="19153"/>
    <cellStyle name="Normal 13 6 10 3" xfId="25058"/>
    <cellStyle name="Normal 13 6 10 4" xfId="15641"/>
    <cellStyle name="Normal 13 6 11" xfId="6225"/>
    <cellStyle name="Normal 13 6 11 2" xfId="9737"/>
    <cellStyle name="Normal 13 6 11 2 2" xfId="32718"/>
    <cellStyle name="Normal 13 6 11 2 3" xfId="21546"/>
    <cellStyle name="Normal 13 6 11 3" xfId="29206"/>
    <cellStyle name="Normal 13 6 11 4" xfId="13885"/>
    <cellStyle name="Normal 13 6 12" xfId="5105"/>
    <cellStyle name="Normal 13 6 12 2" xfId="20909"/>
    <cellStyle name="Normal 13 6 12 3" xfId="28086"/>
    <cellStyle name="Normal 13 6 12 4" xfId="12129"/>
    <cellStyle name="Normal 13 6 13" xfId="3824"/>
    <cellStyle name="Normal 13 6 13 2" xfId="26805"/>
    <cellStyle name="Normal 13 6 13 3" xfId="17397"/>
    <cellStyle name="Normal 13 6 14" xfId="23302"/>
    <cellStyle name="Normal 13 6 15" xfId="11484"/>
    <cellStyle name="Normal 13 6 2" xfId="472"/>
    <cellStyle name="Normal 13 6 2 10" xfId="23455"/>
    <cellStyle name="Normal 13 6 2 11" xfId="11569"/>
    <cellStyle name="Normal 13 6 2 2" xfId="633"/>
    <cellStyle name="Normal 13 6 2 2 2" xfId="1916"/>
    <cellStyle name="Normal 13 6 2 2 2 2" xfId="3672"/>
    <cellStyle name="Normal 13 6 2 2 2 2 2" xfId="9576"/>
    <cellStyle name="Normal 13 6 2 2 2 2 2 2" xfId="32557"/>
    <cellStyle name="Normal 13 6 2 2 2 2 2 3" xfId="20748"/>
    <cellStyle name="Normal 13 6 2 2 2 2 3" xfId="26653"/>
    <cellStyle name="Normal 13 6 2 2 2 2 4" xfId="17236"/>
    <cellStyle name="Normal 13 6 2 2 2 3" xfId="7820"/>
    <cellStyle name="Normal 13 6 2 2 2 3 2" xfId="11332"/>
    <cellStyle name="Normal 13 6 2 2 2 3 2 2" xfId="34313"/>
    <cellStyle name="Normal 13 6 2 2 2 3 2 3" xfId="23141"/>
    <cellStyle name="Normal 13 6 2 2 2 3 3" xfId="30801"/>
    <cellStyle name="Normal 13 6 2 2 2 3 4" xfId="15480"/>
    <cellStyle name="Normal 13 6 2 2 2 4" xfId="4944"/>
    <cellStyle name="Normal 13 6 2 2 2 4 2" xfId="27925"/>
    <cellStyle name="Normal 13 6 2 2 2 4 3" xfId="18992"/>
    <cellStyle name="Normal 13 6 2 2 2 5" xfId="24897"/>
    <cellStyle name="Normal 13 6 2 2 2 6" xfId="13724"/>
    <cellStyle name="Normal 13 6 2 2 3" xfId="1280"/>
    <cellStyle name="Normal 13 6 2 2 3 2" xfId="3036"/>
    <cellStyle name="Normal 13 6 2 2 3 2 2" xfId="8940"/>
    <cellStyle name="Normal 13 6 2 2 3 2 2 2" xfId="31921"/>
    <cellStyle name="Normal 13 6 2 2 3 2 2 3" xfId="20112"/>
    <cellStyle name="Normal 13 6 2 2 3 2 3" xfId="26017"/>
    <cellStyle name="Normal 13 6 2 2 3 2 4" xfId="16600"/>
    <cellStyle name="Normal 13 6 2 2 3 3" xfId="7184"/>
    <cellStyle name="Normal 13 6 2 2 3 3 2" xfId="10696"/>
    <cellStyle name="Normal 13 6 2 2 3 3 2 2" xfId="33677"/>
    <cellStyle name="Normal 13 6 2 2 3 3 2 3" xfId="22505"/>
    <cellStyle name="Normal 13 6 2 2 3 3 3" xfId="30165"/>
    <cellStyle name="Normal 13 6 2 2 3 3 4" xfId="14844"/>
    <cellStyle name="Normal 13 6 2 2 3 4" xfId="5988"/>
    <cellStyle name="Normal 13 6 2 2 3 4 2" xfId="28969"/>
    <cellStyle name="Normal 13 6 2 2 3 4 3" xfId="18356"/>
    <cellStyle name="Normal 13 6 2 2 3 5" xfId="24261"/>
    <cellStyle name="Normal 13 6 2 2 3 6" xfId="13088"/>
    <cellStyle name="Normal 13 6 2 2 4" xfId="2391"/>
    <cellStyle name="Normal 13 6 2 2 4 2" xfId="8295"/>
    <cellStyle name="Normal 13 6 2 2 4 2 2" xfId="31276"/>
    <cellStyle name="Normal 13 6 2 2 4 2 3" xfId="19467"/>
    <cellStyle name="Normal 13 6 2 2 4 3" xfId="25372"/>
    <cellStyle name="Normal 13 6 2 2 4 4" xfId="15955"/>
    <cellStyle name="Normal 13 6 2 2 5" xfId="6539"/>
    <cellStyle name="Normal 13 6 2 2 5 2" xfId="10051"/>
    <cellStyle name="Normal 13 6 2 2 5 2 2" xfId="33032"/>
    <cellStyle name="Normal 13 6 2 2 5 2 3" xfId="21860"/>
    <cellStyle name="Normal 13 6 2 2 5 3" xfId="29520"/>
    <cellStyle name="Normal 13 6 2 2 5 4" xfId="14199"/>
    <cellStyle name="Normal 13 6 2 2 6" xfId="5419"/>
    <cellStyle name="Normal 13 6 2 2 6 2" xfId="21223"/>
    <cellStyle name="Normal 13 6 2 2 6 3" xfId="28400"/>
    <cellStyle name="Normal 13 6 2 2 6 4" xfId="12443"/>
    <cellStyle name="Normal 13 6 2 2 7" xfId="4308"/>
    <cellStyle name="Normal 13 6 2 2 7 2" xfId="27289"/>
    <cellStyle name="Normal 13 6 2 2 7 3" xfId="17711"/>
    <cellStyle name="Normal 13 6 2 2 8" xfId="23616"/>
    <cellStyle name="Normal 13 6 2 2 9" xfId="11968"/>
    <cellStyle name="Normal 13 6 2 3" xfId="1119"/>
    <cellStyle name="Normal 13 6 2 3 2" xfId="1755"/>
    <cellStyle name="Normal 13 6 2 3 2 2" xfId="3511"/>
    <cellStyle name="Normal 13 6 2 3 2 2 2" xfId="9415"/>
    <cellStyle name="Normal 13 6 2 3 2 2 2 2" xfId="32396"/>
    <cellStyle name="Normal 13 6 2 3 2 2 2 3" xfId="20587"/>
    <cellStyle name="Normal 13 6 2 3 2 2 3" xfId="26492"/>
    <cellStyle name="Normal 13 6 2 3 2 2 4" xfId="17075"/>
    <cellStyle name="Normal 13 6 2 3 2 3" xfId="7659"/>
    <cellStyle name="Normal 13 6 2 3 2 3 2" xfId="11171"/>
    <cellStyle name="Normal 13 6 2 3 2 3 2 2" xfId="34152"/>
    <cellStyle name="Normal 13 6 2 3 2 3 2 3" xfId="22980"/>
    <cellStyle name="Normal 13 6 2 3 2 3 3" xfId="30640"/>
    <cellStyle name="Normal 13 6 2 3 2 3 4" xfId="15319"/>
    <cellStyle name="Normal 13 6 2 3 2 4" xfId="4783"/>
    <cellStyle name="Normal 13 6 2 3 2 4 2" xfId="27764"/>
    <cellStyle name="Normal 13 6 2 3 2 4 3" xfId="18831"/>
    <cellStyle name="Normal 13 6 2 3 2 5" xfId="24736"/>
    <cellStyle name="Normal 13 6 2 3 2 6" xfId="13563"/>
    <cellStyle name="Normal 13 6 2 3 3" xfId="2875"/>
    <cellStyle name="Normal 13 6 2 3 3 2" xfId="8779"/>
    <cellStyle name="Normal 13 6 2 3 3 2 2" xfId="31760"/>
    <cellStyle name="Normal 13 6 2 3 3 2 3" xfId="19951"/>
    <cellStyle name="Normal 13 6 2 3 3 3" xfId="25856"/>
    <cellStyle name="Normal 13 6 2 3 3 4" xfId="16439"/>
    <cellStyle name="Normal 13 6 2 3 4" xfId="7023"/>
    <cellStyle name="Normal 13 6 2 3 4 2" xfId="10535"/>
    <cellStyle name="Normal 13 6 2 3 4 2 2" xfId="33516"/>
    <cellStyle name="Normal 13 6 2 3 4 2 3" xfId="22344"/>
    <cellStyle name="Normal 13 6 2 3 4 3" xfId="30004"/>
    <cellStyle name="Normal 13 6 2 3 4 4" xfId="14683"/>
    <cellStyle name="Normal 13 6 2 3 5" xfId="5827"/>
    <cellStyle name="Normal 13 6 2 3 5 2" xfId="21385"/>
    <cellStyle name="Normal 13 6 2 3 5 3" xfId="28808"/>
    <cellStyle name="Normal 13 6 2 3 5 4" xfId="12927"/>
    <cellStyle name="Normal 13 6 2 3 6" xfId="4147"/>
    <cellStyle name="Normal 13 6 2 3 6 2" xfId="27128"/>
    <cellStyle name="Normal 13 6 2 3 6 3" xfId="18195"/>
    <cellStyle name="Normal 13 6 2 3 7" xfId="24100"/>
    <cellStyle name="Normal 13 6 2 3 8" xfId="11807"/>
    <cellStyle name="Normal 13 6 2 4" xfId="1517"/>
    <cellStyle name="Normal 13 6 2 4 2" xfId="3273"/>
    <cellStyle name="Normal 13 6 2 4 2 2" xfId="9177"/>
    <cellStyle name="Normal 13 6 2 4 2 2 2" xfId="32158"/>
    <cellStyle name="Normal 13 6 2 4 2 2 3" xfId="20349"/>
    <cellStyle name="Normal 13 6 2 4 2 3" xfId="26254"/>
    <cellStyle name="Normal 13 6 2 4 2 4" xfId="16837"/>
    <cellStyle name="Normal 13 6 2 4 3" xfId="7421"/>
    <cellStyle name="Normal 13 6 2 4 3 2" xfId="10933"/>
    <cellStyle name="Normal 13 6 2 4 3 2 2" xfId="33914"/>
    <cellStyle name="Normal 13 6 2 4 3 2 3" xfId="22742"/>
    <cellStyle name="Normal 13 6 2 4 3 3" xfId="30402"/>
    <cellStyle name="Normal 13 6 2 4 3 4" xfId="15081"/>
    <cellStyle name="Normal 13 6 2 4 4" xfId="4545"/>
    <cellStyle name="Normal 13 6 2 4 4 2" xfId="27526"/>
    <cellStyle name="Normal 13 6 2 4 4 3" xfId="18593"/>
    <cellStyle name="Normal 13 6 2 4 5" xfId="24498"/>
    <cellStyle name="Normal 13 6 2 4 6" xfId="13325"/>
    <cellStyle name="Normal 13 6 2 5" xfId="881"/>
    <cellStyle name="Normal 13 6 2 5 2" xfId="2637"/>
    <cellStyle name="Normal 13 6 2 5 2 2" xfId="8541"/>
    <cellStyle name="Normal 13 6 2 5 2 2 2" xfId="31522"/>
    <cellStyle name="Normal 13 6 2 5 2 2 3" xfId="19713"/>
    <cellStyle name="Normal 13 6 2 5 2 3" xfId="25618"/>
    <cellStyle name="Normal 13 6 2 5 2 4" xfId="16201"/>
    <cellStyle name="Normal 13 6 2 5 3" xfId="6785"/>
    <cellStyle name="Normal 13 6 2 5 3 2" xfId="10297"/>
    <cellStyle name="Normal 13 6 2 5 3 2 2" xfId="33278"/>
    <cellStyle name="Normal 13 6 2 5 3 2 3" xfId="22106"/>
    <cellStyle name="Normal 13 6 2 5 3 3" xfId="29766"/>
    <cellStyle name="Normal 13 6 2 5 3 4" xfId="14445"/>
    <cellStyle name="Normal 13 6 2 5 4" xfId="5589"/>
    <cellStyle name="Normal 13 6 2 5 4 2" xfId="28570"/>
    <cellStyle name="Normal 13 6 2 5 4 3" xfId="17957"/>
    <cellStyle name="Normal 13 6 2 5 5" xfId="23862"/>
    <cellStyle name="Normal 13 6 2 5 6" xfId="12689"/>
    <cellStyle name="Normal 13 6 2 6" xfId="2230"/>
    <cellStyle name="Normal 13 6 2 6 2" xfId="8134"/>
    <cellStyle name="Normal 13 6 2 6 2 2" xfId="31115"/>
    <cellStyle name="Normal 13 6 2 6 2 3" xfId="19306"/>
    <cellStyle name="Normal 13 6 2 6 3" xfId="25211"/>
    <cellStyle name="Normal 13 6 2 6 4" xfId="15794"/>
    <cellStyle name="Normal 13 6 2 7" xfId="6378"/>
    <cellStyle name="Normal 13 6 2 7 2" xfId="9890"/>
    <cellStyle name="Normal 13 6 2 7 2 2" xfId="32871"/>
    <cellStyle name="Normal 13 6 2 7 2 3" xfId="21699"/>
    <cellStyle name="Normal 13 6 2 7 3" xfId="29359"/>
    <cellStyle name="Normal 13 6 2 7 4" xfId="14038"/>
    <cellStyle name="Normal 13 6 2 8" xfId="5258"/>
    <cellStyle name="Normal 13 6 2 8 2" xfId="21062"/>
    <cellStyle name="Normal 13 6 2 8 3" xfId="28239"/>
    <cellStyle name="Normal 13 6 2 8 4" xfId="12282"/>
    <cellStyle name="Normal 13 6 2 9" xfId="3909"/>
    <cellStyle name="Normal 13 6 2 9 2" xfId="26890"/>
    <cellStyle name="Normal 13 6 2 9 3" xfId="17550"/>
    <cellStyle name="Normal 13 6 3" xfId="386"/>
    <cellStyle name="Normal 13 6 3 2" xfId="1670"/>
    <cellStyle name="Normal 13 6 3 2 2" xfId="3426"/>
    <cellStyle name="Normal 13 6 3 2 2 2" xfId="9330"/>
    <cellStyle name="Normal 13 6 3 2 2 2 2" xfId="32311"/>
    <cellStyle name="Normal 13 6 3 2 2 2 3" xfId="20502"/>
    <cellStyle name="Normal 13 6 3 2 2 3" xfId="26407"/>
    <cellStyle name="Normal 13 6 3 2 2 4" xfId="16990"/>
    <cellStyle name="Normal 13 6 3 2 3" xfId="7574"/>
    <cellStyle name="Normal 13 6 3 2 3 2" xfId="11086"/>
    <cellStyle name="Normal 13 6 3 2 3 2 2" xfId="34067"/>
    <cellStyle name="Normal 13 6 3 2 3 2 3" xfId="22895"/>
    <cellStyle name="Normal 13 6 3 2 3 3" xfId="30555"/>
    <cellStyle name="Normal 13 6 3 2 3 4" xfId="15234"/>
    <cellStyle name="Normal 13 6 3 2 4" xfId="4698"/>
    <cellStyle name="Normal 13 6 3 2 4 2" xfId="27679"/>
    <cellStyle name="Normal 13 6 3 2 4 3" xfId="18746"/>
    <cellStyle name="Normal 13 6 3 2 5" xfId="24651"/>
    <cellStyle name="Normal 13 6 3 2 6" xfId="13478"/>
    <cellStyle name="Normal 13 6 3 3" xfId="1034"/>
    <cellStyle name="Normal 13 6 3 3 2" xfId="2790"/>
    <cellStyle name="Normal 13 6 3 3 2 2" xfId="8694"/>
    <cellStyle name="Normal 13 6 3 3 2 2 2" xfId="31675"/>
    <cellStyle name="Normal 13 6 3 3 2 2 3" xfId="19866"/>
    <cellStyle name="Normal 13 6 3 3 2 3" xfId="25771"/>
    <cellStyle name="Normal 13 6 3 3 2 4" xfId="16354"/>
    <cellStyle name="Normal 13 6 3 3 3" xfId="6938"/>
    <cellStyle name="Normal 13 6 3 3 3 2" xfId="10450"/>
    <cellStyle name="Normal 13 6 3 3 3 2 2" xfId="33431"/>
    <cellStyle name="Normal 13 6 3 3 3 2 3" xfId="22259"/>
    <cellStyle name="Normal 13 6 3 3 3 3" xfId="29919"/>
    <cellStyle name="Normal 13 6 3 3 3 4" xfId="14598"/>
    <cellStyle name="Normal 13 6 3 3 4" xfId="5742"/>
    <cellStyle name="Normal 13 6 3 3 4 2" xfId="28723"/>
    <cellStyle name="Normal 13 6 3 3 4 3" xfId="18110"/>
    <cellStyle name="Normal 13 6 3 3 5" xfId="24015"/>
    <cellStyle name="Normal 13 6 3 3 6" xfId="12842"/>
    <cellStyle name="Normal 13 6 3 4" xfId="2145"/>
    <cellStyle name="Normal 13 6 3 4 2" xfId="8049"/>
    <cellStyle name="Normal 13 6 3 4 2 2" xfId="31030"/>
    <cellStyle name="Normal 13 6 3 4 2 3" xfId="19221"/>
    <cellStyle name="Normal 13 6 3 4 3" xfId="25126"/>
    <cellStyle name="Normal 13 6 3 4 4" xfId="15709"/>
    <cellStyle name="Normal 13 6 3 5" xfId="6293"/>
    <cellStyle name="Normal 13 6 3 5 2" xfId="9805"/>
    <cellStyle name="Normal 13 6 3 5 2 2" xfId="32786"/>
    <cellStyle name="Normal 13 6 3 5 2 3" xfId="21614"/>
    <cellStyle name="Normal 13 6 3 5 3" xfId="29274"/>
    <cellStyle name="Normal 13 6 3 5 4" xfId="13953"/>
    <cellStyle name="Normal 13 6 3 6" xfId="5173"/>
    <cellStyle name="Normal 13 6 3 6 2" xfId="20977"/>
    <cellStyle name="Normal 13 6 3 6 3" xfId="28154"/>
    <cellStyle name="Normal 13 6 3 6 4" xfId="12197"/>
    <cellStyle name="Normal 13 6 3 7" xfId="4062"/>
    <cellStyle name="Normal 13 6 3 7 2" xfId="27043"/>
    <cellStyle name="Normal 13 6 3 7 3" xfId="17465"/>
    <cellStyle name="Normal 13 6 3 8" xfId="23370"/>
    <cellStyle name="Normal 13 6 3 9" xfId="11722"/>
    <cellStyle name="Normal 13 6 4" xfId="548"/>
    <cellStyle name="Normal 13 6 4 2" xfId="1831"/>
    <cellStyle name="Normal 13 6 4 2 2" xfId="3587"/>
    <cellStyle name="Normal 13 6 4 2 2 2" xfId="9491"/>
    <cellStyle name="Normal 13 6 4 2 2 2 2" xfId="32472"/>
    <cellStyle name="Normal 13 6 4 2 2 2 3" xfId="20663"/>
    <cellStyle name="Normal 13 6 4 2 2 3" xfId="26568"/>
    <cellStyle name="Normal 13 6 4 2 2 4" xfId="17151"/>
    <cellStyle name="Normal 13 6 4 2 3" xfId="7735"/>
    <cellStyle name="Normal 13 6 4 2 3 2" xfId="11247"/>
    <cellStyle name="Normal 13 6 4 2 3 2 2" xfId="34228"/>
    <cellStyle name="Normal 13 6 4 2 3 2 3" xfId="23056"/>
    <cellStyle name="Normal 13 6 4 2 3 3" xfId="30716"/>
    <cellStyle name="Normal 13 6 4 2 3 4" xfId="15395"/>
    <cellStyle name="Normal 13 6 4 2 4" xfId="4859"/>
    <cellStyle name="Normal 13 6 4 2 4 2" xfId="27840"/>
    <cellStyle name="Normal 13 6 4 2 4 3" xfId="18907"/>
    <cellStyle name="Normal 13 6 4 2 5" xfId="24812"/>
    <cellStyle name="Normal 13 6 4 2 6" xfId="13639"/>
    <cellStyle name="Normal 13 6 4 3" xfId="1195"/>
    <cellStyle name="Normal 13 6 4 3 2" xfId="2951"/>
    <cellStyle name="Normal 13 6 4 3 2 2" xfId="8855"/>
    <cellStyle name="Normal 13 6 4 3 2 2 2" xfId="31836"/>
    <cellStyle name="Normal 13 6 4 3 2 2 3" xfId="20027"/>
    <cellStyle name="Normal 13 6 4 3 2 3" xfId="25932"/>
    <cellStyle name="Normal 13 6 4 3 2 4" xfId="16515"/>
    <cellStyle name="Normal 13 6 4 3 3" xfId="7099"/>
    <cellStyle name="Normal 13 6 4 3 3 2" xfId="10611"/>
    <cellStyle name="Normal 13 6 4 3 3 2 2" xfId="33592"/>
    <cellStyle name="Normal 13 6 4 3 3 2 3" xfId="22420"/>
    <cellStyle name="Normal 13 6 4 3 3 3" xfId="30080"/>
    <cellStyle name="Normal 13 6 4 3 3 4" xfId="14759"/>
    <cellStyle name="Normal 13 6 4 3 4" xfId="5903"/>
    <cellStyle name="Normal 13 6 4 3 4 2" xfId="28884"/>
    <cellStyle name="Normal 13 6 4 3 4 3" xfId="18271"/>
    <cellStyle name="Normal 13 6 4 3 5" xfId="24176"/>
    <cellStyle name="Normal 13 6 4 3 6" xfId="13003"/>
    <cellStyle name="Normal 13 6 4 4" xfId="2306"/>
    <cellStyle name="Normal 13 6 4 4 2" xfId="8210"/>
    <cellStyle name="Normal 13 6 4 4 2 2" xfId="31191"/>
    <cellStyle name="Normal 13 6 4 4 2 3" xfId="19382"/>
    <cellStyle name="Normal 13 6 4 4 3" xfId="25287"/>
    <cellStyle name="Normal 13 6 4 4 4" xfId="15870"/>
    <cellStyle name="Normal 13 6 4 5" xfId="6454"/>
    <cellStyle name="Normal 13 6 4 5 2" xfId="9966"/>
    <cellStyle name="Normal 13 6 4 5 2 2" xfId="32947"/>
    <cellStyle name="Normal 13 6 4 5 2 3" xfId="21775"/>
    <cellStyle name="Normal 13 6 4 5 3" xfId="29435"/>
    <cellStyle name="Normal 13 6 4 5 4" xfId="14114"/>
    <cellStyle name="Normal 13 6 4 6" xfId="5334"/>
    <cellStyle name="Normal 13 6 4 6 2" xfId="21138"/>
    <cellStyle name="Normal 13 6 4 6 3" xfId="28315"/>
    <cellStyle name="Normal 13 6 4 6 4" xfId="12358"/>
    <cellStyle name="Normal 13 6 4 7" xfId="4223"/>
    <cellStyle name="Normal 13 6 4 7 2" xfId="27204"/>
    <cellStyle name="Normal 13 6 4 7 3" xfId="17626"/>
    <cellStyle name="Normal 13 6 4 8" xfId="23531"/>
    <cellStyle name="Normal 13 6 4 9" xfId="11883"/>
    <cellStyle name="Normal 13 6 5" xfId="966"/>
    <cellStyle name="Normal 13 6 5 2" xfId="1602"/>
    <cellStyle name="Normal 13 6 5 2 2" xfId="3358"/>
    <cellStyle name="Normal 13 6 5 2 2 2" xfId="9262"/>
    <cellStyle name="Normal 13 6 5 2 2 2 2" xfId="32243"/>
    <cellStyle name="Normal 13 6 5 2 2 2 3" xfId="20434"/>
    <cellStyle name="Normal 13 6 5 2 2 3" xfId="26339"/>
    <cellStyle name="Normal 13 6 5 2 2 4" xfId="16922"/>
    <cellStyle name="Normal 13 6 5 2 3" xfId="7506"/>
    <cellStyle name="Normal 13 6 5 2 3 2" xfId="11018"/>
    <cellStyle name="Normal 13 6 5 2 3 2 2" xfId="33999"/>
    <cellStyle name="Normal 13 6 5 2 3 2 3" xfId="22827"/>
    <cellStyle name="Normal 13 6 5 2 3 3" xfId="30487"/>
    <cellStyle name="Normal 13 6 5 2 3 4" xfId="15166"/>
    <cellStyle name="Normal 13 6 5 2 4" xfId="4630"/>
    <cellStyle name="Normal 13 6 5 2 4 2" xfId="27611"/>
    <cellStyle name="Normal 13 6 5 2 4 3" xfId="18678"/>
    <cellStyle name="Normal 13 6 5 2 5" xfId="24583"/>
    <cellStyle name="Normal 13 6 5 2 6" xfId="13410"/>
    <cellStyle name="Normal 13 6 5 3" xfId="2722"/>
    <cellStyle name="Normal 13 6 5 3 2" xfId="8626"/>
    <cellStyle name="Normal 13 6 5 3 2 2" xfId="31607"/>
    <cellStyle name="Normal 13 6 5 3 2 3" xfId="19798"/>
    <cellStyle name="Normal 13 6 5 3 3" xfId="25703"/>
    <cellStyle name="Normal 13 6 5 3 4" xfId="16286"/>
    <cellStyle name="Normal 13 6 5 4" xfId="6870"/>
    <cellStyle name="Normal 13 6 5 4 2" xfId="10382"/>
    <cellStyle name="Normal 13 6 5 4 2 2" xfId="33363"/>
    <cellStyle name="Normal 13 6 5 4 2 3" xfId="22191"/>
    <cellStyle name="Normal 13 6 5 4 3" xfId="29851"/>
    <cellStyle name="Normal 13 6 5 4 4" xfId="14530"/>
    <cellStyle name="Normal 13 6 5 5" xfId="5674"/>
    <cellStyle name="Normal 13 6 5 5 2" xfId="21308"/>
    <cellStyle name="Normal 13 6 5 5 3" xfId="28655"/>
    <cellStyle name="Normal 13 6 5 5 4" xfId="12774"/>
    <cellStyle name="Normal 13 6 5 6" xfId="3994"/>
    <cellStyle name="Normal 13 6 5 6 2" xfId="26975"/>
    <cellStyle name="Normal 13 6 5 6 3" xfId="18042"/>
    <cellStyle name="Normal 13 6 5 7" xfId="23947"/>
    <cellStyle name="Normal 13 6 5 8" xfId="11654"/>
    <cellStyle name="Normal 13 6 6" xfId="1356"/>
    <cellStyle name="Normal 13 6 6 2" xfId="1992"/>
    <cellStyle name="Normal 13 6 6 2 2" xfId="3748"/>
    <cellStyle name="Normal 13 6 6 2 2 2" xfId="9652"/>
    <cellStyle name="Normal 13 6 6 2 2 2 2" xfId="32633"/>
    <cellStyle name="Normal 13 6 6 2 2 2 3" xfId="20824"/>
    <cellStyle name="Normal 13 6 6 2 2 3" xfId="26729"/>
    <cellStyle name="Normal 13 6 6 2 2 4" xfId="17312"/>
    <cellStyle name="Normal 13 6 6 2 3" xfId="7896"/>
    <cellStyle name="Normal 13 6 6 2 3 2" xfId="11408"/>
    <cellStyle name="Normal 13 6 6 2 3 2 2" xfId="34389"/>
    <cellStyle name="Normal 13 6 6 2 3 2 3" xfId="23217"/>
    <cellStyle name="Normal 13 6 6 2 3 3" xfId="30877"/>
    <cellStyle name="Normal 13 6 6 2 3 4" xfId="15556"/>
    <cellStyle name="Normal 13 6 6 2 4" xfId="5020"/>
    <cellStyle name="Normal 13 6 6 2 4 2" xfId="28001"/>
    <cellStyle name="Normal 13 6 6 2 4 3" xfId="19068"/>
    <cellStyle name="Normal 13 6 6 2 5" xfId="24973"/>
    <cellStyle name="Normal 13 6 6 2 6" xfId="13800"/>
    <cellStyle name="Normal 13 6 6 3" xfId="3112"/>
    <cellStyle name="Normal 13 6 6 3 2" xfId="9016"/>
    <cellStyle name="Normal 13 6 6 3 2 2" xfId="31997"/>
    <cellStyle name="Normal 13 6 6 3 2 3" xfId="20188"/>
    <cellStyle name="Normal 13 6 6 3 3" xfId="26093"/>
    <cellStyle name="Normal 13 6 6 3 4" xfId="16676"/>
    <cellStyle name="Normal 13 6 6 4" xfId="7260"/>
    <cellStyle name="Normal 13 6 6 4 2" xfId="10772"/>
    <cellStyle name="Normal 13 6 6 4 2 2" xfId="33753"/>
    <cellStyle name="Normal 13 6 6 4 2 3" xfId="22581"/>
    <cellStyle name="Normal 13 6 6 4 3" xfId="30241"/>
    <cellStyle name="Normal 13 6 6 4 4" xfId="14920"/>
    <cellStyle name="Normal 13 6 6 5" xfId="6064"/>
    <cellStyle name="Normal 13 6 6 5 2" xfId="21461"/>
    <cellStyle name="Normal 13 6 6 5 3" xfId="29045"/>
    <cellStyle name="Normal 13 6 6 5 4" xfId="13164"/>
    <cellStyle name="Normal 13 6 6 6" xfId="4384"/>
    <cellStyle name="Normal 13 6 6 6 2" xfId="27365"/>
    <cellStyle name="Normal 13 6 6 6 3" xfId="18432"/>
    <cellStyle name="Normal 13 6 6 7" xfId="24337"/>
    <cellStyle name="Normal 13 6 6 8" xfId="12044"/>
    <cellStyle name="Normal 13 6 7" xfId="796"/>
    <cellStyle name="Normal 13 6 7 2" xfId="2552"/>
    <cellStyle name="Normal 13 6 7 2 2" xfId="8456"/>
    <cellStyle name="Normal 13 6 7 2 2 2" xfId="31437"/>
    <cellStyle name="Normal 13 6 7 2 2 3" xfId="19628"/>
    <cellStyle name="Normal 13 6 7 2 3" xfId="25533"/>
    <cellStyle name="Normal 13 6 7 2 4" xfId="16116"/>
    <cellStyle name="Normal 13 6 7 3" xfId="6700"/>
    <cellStyle name="Normal 13 6 7 3 2" xfId="10212"/>
    <cellStyle name="Normal 13 6 7 3 2 2" xfId="33193"/>
    <cellStyle name="Normal 13 6 7 3 2 3" xfId="22021"/>
    <cellStyle name="Normal 13 6 7 3 3" xfId="29681"/>
    <cellStyle name="Normal 13 6 7 3 4" xfId="14360"/>
    <cellStyle name="Normal 13 6 7 4" xfId="4460"/>
    <cellStyle name="Normal 13 6 7 4 2" xfId="27441"/>
    <cellStyle name="Normal 13 6 7 4 3" xfId="17872"/>
    <cellStyle name="Normal 13 6 7 5" xfId="23777"/>
    <cellStyle name="Normal 13 6 7 6" xfId="12604"/>
    <cellStyle name="Normal 13 6 8" xfId="1432"/>
    <cellStyle name="Normal 13 6 8 2" xfId="3188"/>
    <cellStyle name="Normal 13 6 8 2 2" xfId="9092"/>
    <cellStyle name="Normal 13 6 8 2 2 2" xfId="32073"/>
    <cellStyle name="Normal 13 6 8 2 2 3" xfId="20264"/>
    <cellStyle name="Normal 13 6 8 2 3" xfId="26169"/>
    <cellStyle name="Normal 13 6 8 2 4" xfId="16752"/>
    <cellStyle name="Normal 13 6 8 3" xfId="7336"/>
    <cellStyle name="Normal 13 6 8 3 2" xfId="10848"/>
    <cellStyle name="Normal 13 6 8 3 2 2" xfId="33829"/>
    <cellStyle name="Normal 13 6 8 3 2 3" xfId="22657"/>
    <cellStyle name="Normal 13 6 8 3 3" xfId="30317"/>
    <cellStyle name="Normal 13 6 8 3 4" xfId="14996"/>
    <cellStyle name="Normal 13 6 8 4" xfId="6140"/>
    <cellStyle name="Normal 13 6 8 4 2" xfId="29121"/>
    <cellStyle name="Normal 13 6 8 4 3" xfId="18508"/>
    <cellStyle name="Normal 13 6 8 5" xfId="24413"/>
    <cellStyle name="Normal 13 6 8 6" xfId="13240"/>
    <cellStyle name="Normal 13 6 9" xfId="719"/>
    <cellStyle name="Normal 13 6 9 2" xfId="2476"/>
    <cellStyle name="Normal 13 6 9 2 2" xfId="8380"/>
    <cellStyle name="Normal 13 6 9 2 2 2" xfId="31361"/>
    <cellStyle name="Normal 13 6 9 2 2 3" xfId="19552"/>
    <cellStyle name="Normal 13 6 9 2 3" xfId="25457"/>
    <cellStyle name="Normal 13 6 9 2 4" xfId="16040"/>
    <cellStyle name="Normal 13 6 9 3" xfId="6624"/>
    <cellStyle name="Normal 13 6 9 3 2" xfId="10136"/>
    <cellStyle name="Normal 13 6 9 3 2 2" xfId="33117"/>
    <cellStyle name="Normal 13 6 9 3 2 3" xfId="21945"/>
    <cellStyle name="Normal 13 6 9 3 3" xfId="29605"/>
    <cellStyle name="Normal 13 6 9 3 4" xfId="14284"/>
    <cellStyle name="Normal 13 6 9 4" xfId="5504"/>
    <cellStyle name="Normal 13 6 9 4 2" xfId="28485"/>
    <cellStyle name="Normal 13 6 9 4 3" xfId="17796"/>
    <cellStyle name="Normal 13 6 9 5" xfId="23701"/>
    <cellStyle name="Normal 13 6 9 6" xfId="12528"/>
    <cellStyle name="Normal 13 7" xfId="323"/>
    <cellStyle name="Normal 13 7 10" xfId="2082"/>
    <cellStyle name="Normal 13 7 10 2" xfId="7986"/>
    <cellStyle name="Normal 13 7 10 2 2" xfId="30967"/>
    <cellStyle name="Normal 13 7 10 2 3" xfId="19158"/>
    <cellStyle name="Normal 13 7 10 3" xfId="25063"/>
    <cellStyle name="Normal 13 7 10 4" xfId="15646"/>
    <cellStyle name="Normal 13 7 11" xfId="6230"/>
    <cellStyle name="Normal 13 7 11 2" xfId="9742"/>
    <cellStyle name="Normal 13 7 11 2 2" xfId="32723"/>
    <cellStyle name="Normal 13 7 11 2 3" xfId="21551"/>
    <cellStyle name="Normal 13 7 11 3" xfId="29211"/>
    <cellStyle name="Normal 13 7 11 4" xfId="13890"/>
    <cellStyle name="Normal 13 7 12" xfId="5110"/>
    <cellStyle name="Normal 13 7 12 2" xfId="20914"/>
    <cellStyle name="Normal 13 7 12 3" xfId="28091"/>
    <cellStyle name="Normal 13 7 12 4" xfId="12134"/>
    <cellStyle name="Normal 13 7 13" xfId="3829"/>
    <cellStyle name="Normal 13 7 13 2" xfId="26810"/>
    <cellStyle name="Normal 13 7 13 3" xfId="17402"/>
    <cellStyle name="Normal 13 7 14" xfId="23307"/>
    <cellStyle name="Normal 13 7 15" xfId="11489"/>
    <cellStyle name="Normal 13 7 2" xfId="477"/>
    <cellStyle name="Normal 13 7 2 10" xfId="23460"/>
    <cellStyle name="Normal 13 7 2 11" xfId="11574"/>
    <cellStyle name="Normal 13 7 2 2" xfId="638"/>
    <cellStyle name="Normal 13 7 2 2 2" xfId="1921"/>
    <cellStyle name="Normal 13 7 2 2 2 2" xfId="3677"/>
    <cellStyle name="Normal 13 7 2 2 2 2 2" xfId="9581"/>
    <cellStyle name="Normal 13 7 2 2 2 2 2 2" xfId="32562"/>
    <cellStyle name="Normal 13 7 2 2 2 2 2 3" xfId="20753"/>
    <cellStyle name="Normal 13 7 2 2 2 2 3" xfId="26658"/>
    <cellStyle name="Normal 13 7 2 2 2 2 4" xfId="17241"/>
    <cellStyle name="Normal 13 7 2 2 2 3" xfId="7825"/>
    <cellStyle name="Normal 13 7 2 2 2 3 2" xfId="11337"/>
    <cellStyle name="Normal 13 7 2 2 2 3 2 2" xfId="34318"/>
    <cellStyle name="Normal 13 7 2 2 2 3 2 3" xfId="23146"/>
    <cellStyle name="Normal 13 7 2 2 2 3 3" xfId="30806"/>
    <cellStyle name="Normal 13 7 2 2 2 3 4" xfId="15485"/>
    <cellStyle name="Normal 13 7 2 2 2 4" xfId="4949"/>
    <cellStyle name="Normal 13 7 2 2 2 4 2" xfId="27930"/>
    <cellStyle name="Normal 13 7 2 2 2 4 3" xfId="18997"/>
    <cellStyle name="Normal 13 7 2 2 2 5" xfId="24902"/>
    <cellStyle name="Normal 13 7 2 2 2 6" xfId="13729"/>
    <cellStyle name="Normal 13 7 2 2 3" xfId="1285"/>
    <cellStyle name="Normal 13 7 2 2 3 2" xfId="3041"/>
    <cellStyle name="Normal 13 7 2 2 3 2 2" xfId="8945"/>
    <cellStyle name="Normal 13 7 2 2 3 2 2 2" xfId="31926"/>
    <cellStyle name="Normal 13 7 2 2 3 2 2 3" xfId="20117"/>
    <cellStyle name="Normal 13 7 2 2 3 2 3" xfId="26022"/>
    <cellStyle name="Normal 13 7 2 2 3 2 4" xfId="16605"/>
    <cellStyle name="Normal 13 7 2 2 3 3" xfId="7189"/>
    <cellStyle name="Normal 13 7 2 2 3 3 2" xfId="10701"/>
    <cellStyle name="Normal 13 7 2 2 3 3 2 2" xfId="33682"/>
    <cellStyle name="Normal 13 7 2 2 3 3 2 3" xfId="22510"/>
    <cellStyle name="Normal 13 7 2 2 3 3 3" xfId="30170"/>
    <cellStyle name="Normal 13 7 2 2 3 3 4" xfId="14849"/>
    <cellStyle name="Normal 13 7 2 2 3 4" xfId="5993"/>
    <cellStyle name="Normal 13 7 2 2 3 4 2" xfId="28974"/>
    <cellStyle name="Normal 13 7 2 2 3 4 3" xfId="18361"/>
    <cellStyle name="Normal 13 7 2 2 3 5" xfId="24266"/>
    <cellStyle name="Normal 13 7 2 2 3 6" xfId="13093"/>
    <cellStyle name="Normal 13 7 2 2 4" xfId="2396"/>
    <cellStyle name="Normal 13 7 2 2 4 2" xfId="8300"/>
    <cellStyle name="Normal 13 7 2 2 4 2 2" xfId="31281"/>
    <cellStyle name="Normal 13 7 2 2 4 2 3" xfId="19472"/>
    <cellStyle name="Normal 13 7 2 2 4 3" xfId="25377"/>
    <cellStyle name="Normal 13 7 2 2 4 4" xfId="15960"/>
    <cellStyle name="Normal 13 7 2 2 5" xfId="6544"/>
    <cellStyle name="Normal 13 7 2 2 5 2" xfId="10056"/>
    <cellStyle name="Normal 13 7 2 2 5 2 2" xfId="33037"/>
    <cellStyle name="Normal 13 7 2 2 5 2 3" xfId="21865"/>
    <cellStyle name="Normal 13 7 2 2 5 3" xfId="29525"/>
    <cellStyle name="Normal 13 7 2 2 5 4" xfId="14204"/>
    <cellStyle name="Normal 13 7 2 2 6" xfId="5424"/>
    <cellStyle name="Normal 13 7 2 2 6 2" xfId="21228"/>
    <cellStyle name="Normal 13 7 2 2 6 3" xfId="28405"/>
    <cellStyle name="Normal 13 7 2 2 6 4" xfId="12448"/>
    <cellStyle name="Normal 13 7 2 2 7" xfId="4313"/>
    <cellStyle name="Normal 13 7 2 2 7 2" xfId="27294"/>
    <cellStyle name="Normal 13 7 2 2 7 3" xfId="17716"/>
    <cellStyle name="Normal 13 7 2 2 8" xfId="23621"/>
    <cellStyle name="Normal 13 7 2 2 9" xfId="11973"/>
    <cellStyle name="Normal 13 7 2 3" xfId="1124"/>
    <cellStyle name="Normal 13 7 2 3 2" xfId="1760"/>
    <cellStyle name="Normal 13 7 2 3 2 2" xfId="3516"/>
    <cellStyle name="Normal 13 7 2 3 2 2 2" xfId="9420"/>
    <cellStyle name="Normal 13 7 2 3 2 2 2 2" xfId="32401"/>
    <cellStyle name="Normal 13 7 2 3 2 2 2 3" xfId="20592"/>
    <cellStyle name="Normal 13 7 2 3 2 2 3" xfId="26497"/>
    <cellStyle name="Normal 13 7 2 3 2 2 4" xfId="17080"/>
    <cellStyle name="Normal 13 7 2 3 2 3" xfId="7664"/>
    <cellStyle name="Normal 13 7 2 3 2 3 2" xfId="11176"/>
    <cellStyle name="Normal 13 7 2 3 2 3 2 2" xfId="34157"/>
    <cellStyle name="Normal 13 7 2 3 2 3 2 3" xfId="22985"/>
    <cellStyle name="Normal 13 7 2 3 2 3 3" xfId="30645"/>
    <cellStyle name="Normal 13 7 2 3 2 3 4" xfId="15324"/>
    <cellStyle name="Normal 13 7 2 3 2 4" xfId="4788"/>
    <cellStyle name="Normal 13 7 2 3 2 4 2" xfId="27769"/>
    <cellStyle name="Normal 13 7 2 3 2 4 3" xfId="18836"/>
    <cellStyle name="Normal 13 7 2 3 2 5" xfId="24741"/>
    <cellStyle name="Normal 13 7 2 3 2 6" xfId="13568"/>
    <cellStyle name="Normal 13 7 2 3 3" xfId="2880"/>
    <cellStyle name="Normal 13 7 2 3 3 2" xfId="8784"/>
    <cellStyle name="Normal 13 7 2 3 3 2 2" xfId="31765"/>
    <cellStyle name="Normal 13 7 2 3 3 2 3" xfId="19956"/>
    <cellStyle name="Normal 13 7 2 3 3 3" xfId="25861"/>
    <cellStyle name="Normal 13 7 2 3 3 4" xfId="16444"/>
    <cellStyle name="Normal 13 7 2 3 4" xfId="7028"/>
    <cellStyle name="Normal 13 7 2 3 4 2" xfId="10540"/>
    <cellStyle name="Normal 13 7 2 3 4 2 2" xfId="33521"/>
    <cellStyle name="Normal 13 7 2 3 4 2 3" xfId="22349"/>
    <cellStyle name="Normal 13 7 2 3 4 3" xfId="30009"/>
    <cellStyle name="Normal 13 7 2 3 4 4" xfId="14688"/>
    <cellStyle name="Normal 13 7 2 3 5" xfId="5832"/>
    <cellStyle name="Normal 13 7 2 3 5 2" xfId="21390"/>
    <cellStyle name="Normal 13 7 2 3 5 3" xfId="28813"/>
    <cellStyle name="Normal 13 7 2 3 5 4" xfId="12932"/>
    <cellStyle name="Normal 13 7 2 3 6" xfId="4152"/>
    <cellStyle name="Normal 13 7 2 3 6 2" xfId="27133"/>
    <cellStyle name="Normal 13 7 2 3 6 3" xfId="18200"/>
    <cellStyle name="Normal 13 7 2 3 7" xfId="24105"/>
    <cellStyle name="Normal 13 7 2 3 8" xfId="11812"/>
    <cellStyle name="Normal 13 7 2 4" xfId="1522"/>
    <cellStyle name="Normal 13 7 2 4 2" xfId="3278"/>
    <cellStyle name="Normal 13 7 2 4 2 2" xfId="9182"/>
    <cellStyle name="Normal 13 7 2 4 2 2 2" xfId="32163"/>
    <cellStyle name="Normal 13 7 2 4 2 2 3" xfId="20354"/>
    <cellStyle name="Normal 13 7 2 4 2 3" xfId="26259"/>
    <cellStyle name="Normal 13 7 2 4 2 4" xfId="16842"/>
    <cellStyle name="Normal 13 7 2 4 3" xfId="7426"/>
    <cellStyle name="Normal 13 7 2 4 3 2" xfId="10938"/>
    <cellStyle name="Normal 13 7 2 4 3 2 2" xfId="33919"/>
    <cellStyle name="Normal 13 7 2 4 3 2 3" xfId="22747"/>
    <cellStyle name="Normal 13 7 2 4 3 3" xfId="30407"/>
    <cellStyle name="Normal 13 7 2 4 3 4" xfId="15086"/>
    <cellStyle name="Normal 13 7 2 4 4" xfId="4550"/>
    <cellStyle name="Normal 13 7 2 4 4 2" xfId="27531"/>
    <cellStyle name="Normal 13 7 2 4 4 3" xfId="18598"/>
    <cellStyle name="Normal 13 7 2 4 5" xfId="24503"/>
    <cellStyle name="Normal 13 7 2 4 6" xfId="13330"/>
    <cellStyle name="Normal 13 7 2 5" xfId="886"/>
    <cellStyle name="Normal 13 7 2 5 2" xfId="2642"/>
    <cellStyle name="Normal 13 7 2 5 2 2" xfId="8546"/>
    <cellStyle name="Normal 13 7 2 5 2 2 2" xfId="31527"/>
    <cellStyle name="Normal 13 7 2 5 2 2 3" xfId="19718"/>
    <cellStyle name="Normal 13 7 2 5 2 3" xfId="25623"/>
    <cellStyle name="Normal 13 7 2 5 2 4" xfId="16206"/>
    <cellStyle name="Normal 13 7 2 5 3" xfId="6790"/>
    <cellStyle name="Normal 13 7 2 5 3 2" xfId="10302"/>
    <cellStyle name="Normal 13 7 2 5 3 2 2" xfId="33283"/>
    <cellStyle name="Normal 13 7 2 5 3 2 3" xfId="22111"/>
    <cellStyle name="Normal 13 7 2 5 3 3" xfId="29771"/>
    <cellStyle name="Normal 13 7 2 5 3 4" xfId="14450"/>
    <cellStyle name="Normal 13 7 2 5 4" xfId="5594"/>
    <cellStyle name="Normal 13 7 2 5 4 2" xfId="28575"/>
    <cellStyle name="Normal 13 7 2 5 4 3" xfId="17962"/>
    <cellStyle name="Normal 13 7 2 5 5" xfId="23867"/>
    <cellStyle name="Normal 13 7 2 5 6" xfId="12694"/>
    <cellStyle name="Normal 13 7 2 6" xfId="2235"/>
    <cellStyle name="Normal 13 7 2 6 2" xfId="8139"/>
    <cellStyle name="Normal 13 7 2 6 2 2" xfId="31120"/>
    <cellStyle name="Normal 13 7 2 6 2 3" xfId="19311"/>
    <cellStyle name="Normal 13 7 2 6 3" xfId="25216"/>
    <cellStyle name="Normal 13 7 2 6 4" xfId="15799"/>
    <cellStyle name="Normal 13 7 2 7" xfId="6383"/>
    <cellStyle name="Normal 13 7 2 7 2" xfId="9895"/>
    <cellStyle name="Normal 13 7 2 7 2 2" xfId="32876"/>
    <cellStyle name="Normal 13 7 2 7 2 3" xfId="21704"/>
    <cellStyle name="Normal 13 7 2 7 3" xfId="29364"/>
    <cellStyle name="Normal 13 7 2 7 4" xfId="14043"/>
    <cellStyle name="Normal 13 7 2 8" xfId="5263"/>
    <cellStyle name="Normal 13 7 2 8 2" xfId="21067"/>
    <cellStyle name="Normal 13 7 2 8 3" xfId="28244"/>
    <cellStyle name="Normal 13 7 2 8 4" xfId="12287"/>
    <cellStyle name="Normal 13 7 2 9" xfId="3914"/>
    <cellStyle name="Normal 13 7 2 9 2" xfId="26895"/>
    <cellStyle name="Normal 13 7 2 9 3" xfId="17555"/>
    <cellStyle name="Normal 13 7 3" xfId="391"/>
    <cellStyle name="Normal 13 7 3 2" xfId="1675"/>
    <cellStyle name="Normal 13 7 3 2 2" xfId="3431"/>
    <cellStyle name="Normal 13 7 3 2 2 2" xfId="9335"/>
    <cellStyle name="Normal 13 7 3 2 2 2 2" xfId="32316"/>
    <cellStyle name="Normal 13 7 3 2 2 2 3" xfId="20507"/>
    <cellStyle name="Normal 13 7 3 2 2 3" xfId="26412"/>
    <cellStyle name="Normal 13 7 3 2 2 4" xfId="16995"/>
    <cellStyle name="Normal 13 7 3 2 3" xfId="7579"/>
    <cellStyle name="Normal 13 7 3 2 3 2" xfId="11091"/>
    <cellStyle name="Normal 13 7 3 2 3 2 2" xfId="34072"/>
    <cellStyle name="Normal 13 7 3 2 3 2 3" xfId="22900"/>
    <cellStyle name="Normal 13 7 3 2 3 3" xfId="30560"/>
    <cellStyle name="Normal 13 7 3 2 3 4" xfId="15239"/>
    <cellStyle name="Normal 13 7 3 2 4" xfId="4703"/>
    <cellStyle name="Normal 13 7 3 2 4 2" xfId="27684"/>
    <cellStyle name="Normal 13 7 3 2 4 3" xfId="18751"/>
    <cellStyle name="Normal 13 7 3 2 5" xfId="24656"/>
    <cellStyle name="Normal 13 7 3 2 6" xfId="13483"/>
    <cellStyle name="Normal 13 7 3 3" xfId="1039"/>
    <cellStyle name="Normal 13 7 3 3 2" xfId="2795"/>
    <cellStyle name="Normal 13 7 3 3 2 2" xfId="8699"/>
    <cellStyle name="Normal 13 7 3 3 2 2 2" xfId="31680"/>
    <cellStyle name="Normal 13 7 3 3 2 2 3" xfId="19871"/>
    <cellStyle name="Normal 13 7 3 3 2 3" xfId="25776"/>
    <cellStyle name="Normal 13 7 3 3 2 4" xfId="16359"/>
    <cellStyle name="Normal 13 7 3 3 3" xfId="6943"/>
    <cellStyle name="Normal 13 7 3 3 3 2" xfId="10455"/>
    <cellStyle name="Normal 13 7 3 3 3 2 2" xfId="33436"/>
    <cellStyle name="Normal 13 7 3 3 3 2 3" xfId="22264"/>
    <cellStyle name="Normal 13 7 3 3 3 3" xfId="29924"/>
    <cellStyle name="Normal 13 7 3 3 3 4" xfId="14603"/>
    <cellStyle name="Normal 13 7 3 3 4" xfId="5747"/>
    <cellStyle name="Normal 13 7 3 3 4 2" xfId="28728"/>
    <cellStyle name="Normal 13 7 3 3 4 3" xfId="18115"/>
    <cellStyle name="Normal 13 7 3 3 5" xfId="24020"/>
    <cellStyle name="Normal 13 7 3 3 6" xfId="12847"/>
    <cellStyle name="Normal 13 7 3 4" xfId="2150"/>
    <cellStyle name="Normal 13 7 3 4 2" xfId="8054"/>
    <cellStyle name="Normal 13 7 3 4 2 2" xfId="31035"/>
    <cellStyle name="Normal 13 7 3 4 2 3" xfId="19226"/>
    <cellStyle name="Normal 13 7 3 4 3" xfId="25131"/>
    <cellStyle name="Normal 13 7 3 4 4" xfId="15714"/>
    <cellStyle name="Normal 13 7 3 5" xfId="6298"/>
    <cellStyle name="Normal 13 7 3 5 2" xfId="9810"/>
    <cellStyle name="Normal 13 7 3 5 2 2" xfId="32791"/>
    <cellStyle name="Normal 13 7 3 5 2 3" xfId="21619"/>
    <cellStyle name="Normal 13 7 3 5 3" xfId="29279"/>
    <cellStyle name="Normal 13 7 3 5 4" xfId="13958"/>
    <cellStyle name="Normal 13 7 3 6" xfId="5178"/>
    <cellStyle name="Normal 13 7 3 6 2" xfId="20982"/>
    <cellStyle name="Normal 13 7 3 6 3" xfId="28159"/>
    <cellStyle name="Normal 13 7 3 6 4" xfId="12202"/>
    <cellStyle name="Normal 13 7 3 7" xfId="4067"/>
    <cellStyle name="Normal 13 7 3 7 2" xfId="27048"/>
    <cellStyle name="Normal 13 7 3 7 3" xfId="17470"/>
    <cellStyle name="Normal 13 7 3 8" xfId="23375"/>
    <cellStyle name="Normal 13 7 3 9" xfId="11727"/>
    <cellStyle name="Normal 13 7 4" xfId="553"/>
    <cellStyle name="Normal 13 7 4 2" xfId="1836"/>
    <cellStyle name="Normal 13 7 4 2 2" xfId="3592"/>
    <cellStyle name="Normal 13 7 4 2 2 2" xfId="9496"/>
    <cellStyle name="Normal 13 7 4 2 2 2 2" xfId="32477"/>
    <cellStyle name="Normal 13 7 4 2 2 2 3" xfId="20668"/>
    <cellStyle name="Normal 13 7 4 2 2 3" xfId="26573"/>
    <cellStyle name="Normal 13 7 4 2 2 4" xfId="17156"/>
    <cellStyle name="Normal 13 7 4 2 3" xfId="7740"/>
    <cellStyle name="Normal 13 7 4 2 3 2" xfId="11252"/>
    <cellStyle name="Normal 13 7 4 2 3 2 2" xfId="34233"/>
    <cellStyle name="Normal 13 7 4 2 3 2 3" xfId="23061"/>
    <cellStyle name="Normal 13 7 4 2 3 3" xfId="30721"/>
    <cellStyle name="Normal 13 7 4 2 3 4" xfId="15400"/>
    <cellStyle name="Normal 13 7 4 2 4" xfId="4864"/>
    <cellStyle name="Normal 13 7 4 2 4 2" xfId="27845"/>
    <cellStyle name="Normal 13 7 4 2 4 3" xfId="18912"/>
    <cellStyle name="Normal 13 7 4 2 5" xfId="24817"/>
    <cellStyle name="Normal 13 7 4 2 6" xfId="13644"/>
    <cellStyle name="Normal 13 7 4 3" xfId="1200"/>
    <cellStyle name="Normal 13 7 4 3 2" xfId="2956"/>
    <cellStyle name="Normal 13 7 4 3 2 2" xfId="8860"/>
    <cellStyle name="Normal 13 7 4 3 2 2 2" xfId="31841"/>
    <cellStyle name="Normal 13 7 4 3 2 2 3" xfId="20032"/>
    <cellStyle name="Normal 13 7 4 3 2 3" xfId="25937"/>
    <cellStyle name="Normal 13 7 4 3 2 4" xfId="16520"/>
    <cellStyle name="Normal 13 7 4 3 3" xfId="7104"/>
    <cellStyle name="Normal 13 7 4 3 3 2" xfId="10616"/>
    <cellStyle name="Normal 13 7 4 3 3 2 2" xfId="33597"/>
    <cellStyle name="Normal 13 7 4 3 3 2 3" xfId="22425"/>
    <cellStyle name="Normal 13 7 4 3 3 3" xfId="30085"/>
    <cellStyle name="Normal 13 7 4 3 3 4" xfId="14764"/>
    <cellStyle name="Normal 13 7 4 3 4" xfId="5908"/>
    <cellStyle name="Normal 13 7 4 3 4 2" xfId="28889"/>
    <cellStyle name="Normal 13 7 4 3 4 3" xfId="18276"/>
    <cellStyle name="Normal 13 7 4 3 5" xfId="24181"/>
    <cellStyle name="Normal 13 7 4 3 6" xfId="13008"/>
    <cellStyle name="Normal 13 7 4 4" xfId="2311"/>
    <cellStyle name="Normal 13 7 4 4 2" xfId="8215"/>
    <cellStyle name="Normal 13 7 4 4 2 2" xfId="31196"/>
    <cellStyle name="Normal 13 7 4 4 2 3" xfId="19387"/>
    <cellStyle name="Normal 13 7 4 4 3" xfId="25292"/>
    <cellStyle name="Normal 13 7 4 4 4" xfId="15875"/>
    <cellStyle name="Normal 13 7 4 5" xfId="6459"/>
    <cellStyle name="Normal 13 7 4 5 2" xfId="9971"/>
    <cellStyle name="Normal 13 7 4 5 2 2" xfId="32952"/>
    <cellStyle name="Normal 13 7 4 5 2 3" xfId="21780"/>
    <cellStyle name="Normal 13 7 4 5 3" xfId="29440"/>
    <cellStyle name="Normal 13 7 4 5 4" xfId="14119"/>
    <cellStyle name="Normal 13 7 4 6" xfId="5339"/>
    <cellStyle name="Normal 13 7 4 6 2" xfId="21143"/>
    <cellStyle name="Normal 13 7 4 6 3" xfId="28320"/>
    <cellStyle name="Normal 13 7 4 6 4" xfId="12363"/>
    <cellStyle name="Normal 13 7 4 7" xfId="4228"/>
    <cellStyle name="Normal 13 7 4 7 2" xfId="27209"/>
    <cellStyle name="Normal 13 7 4 7 3" xfId="17631"/>
    <cellStyle name="Normal 13 7 4 8" xfId="23536"/>
    <cellStyle name="Normal 13 7 4 9" xfId="11888"/>
    <cellStyle name="Normal 13 7 5" xfId="971"/>
    <cellStyle name="Normal 13 7 5 2" xfId="1607"/>
    <cellStyle name="Normal 13 7 5 2 2" xfId="3363"/>
    <cellStyle name="Normal 13 7 5 2 2 2" xfId="9267"/>
    <cellStyle name="Normal 13 7 5 2 2 2 2" xfId="32248"/>
    <cellStyle name="Normal 13 7 5 2 2 2 3" xfId="20439"/>
    <cellStyle name="Normal 13 7 5 2 2 3" xfId="26344"/>
    <cellStyle name="Normal 13 7 5 2 2 4" xfId="16927"/>
    <cellStyle name="Normal 13 7 5 2 3" xfId="7511"/>
    <cellStyle name="Normal 13 7 5 2 3 2" xfId="11023"/>
    <cellStyle name="Normal 13 7 5 2 3 2 2" xfId="34004"/>
    <cellStyle name="Normal 13 7 5 2 3 2 3" xfId="22832"/>
    <cellStyle name="Normal 13 7 5 2 3 3" xfId="30492"/>
    <cellStyle name="Normal 13 7 5 2 3 4" xfId="15171"/>
    <cellStyle name="Normal 13 7 5 2 4" xfId="4635"/>
    <cellStyle name="Normal 13 7 5 2 4 2" xfId="27616"/>
    <cellStyle name="Normal 13 7 5 2 4 3" xfId="18683"/>
    <cellStyle name="Normal 13 7 5 2 5" xfId="24588"/>
    <cellStyle name="Normal 13 7 5 2 6" xfId="13415"/>
    <cellStyle name="Normal 13 7 5 3" xfId="2727"/>
    <cellStyle name="Normal 13 7 5 3 2" xfId="8631"/>
    <cellStyle name="Normal 13 7 5 3 2 2" xfId="31612"/>
    <cellStyle name="Normal 13 7 5 3 2 3" xfId="19803"/>
    <cellStyle name="Normal 13 7 5 3 3" xfId="25708"/>
    <cellStyle name="Normal 13 7 5 3 4" xfId="16291"/>
    <cellStyle name="Normal 13 7 5 4" xfId="6875"/>
    <cellStyle name="Normal 13 7 5 4 2" xfId="10387"/>
    <cellStyle name="Normal 13 7 5 4 2 2" xfId="33368"/>
    <cellStyle name="Normal 13 7 5 4 2 3" xfId="22196"/>
    <cellStyle name="Normal 13 7 5 4 3" xfId="29856"/>
    <cellStyle name="Normal 13 7 5 4 4" xfId="14535"/>
    <cellStyle name="Normal 13 7 5 5" xfId="5679"/>
    <cellStyle name="Normal 13 7 5 5 2" xfId="21313"/>
    <cellStyle name="Normal 13 7 5 5 3" xfId="28660"/>
    <cellStyle name="Normal 13 7 5 5 4" xfId="12779"/>
    <cellStyle name="Normal 13 7 5 6" xfId="3999"/>
    <cellStyle name="Normal 13 7 5 6 2" xfId="26980"/>
    <cellStyle name="Normal 13 7 5 6 3" xfId="18047"/>
    <cellStyle name="Normal 13 7 5 7" xfId="23952"/>
    <cellStyle name="Normal 13 7 5 8" xfId="11659"/>
    <cellStyle name="Normal 13 7 6" xfId="1361"/>
    <cellStyle name="Normal 13 7 6 2" xfId="1997"/>
    <cellStyle name="Normal 13 7 6 2 2" xfId="3753"/>
    <cellStyle name="Normal 13 7 6 2 2 2" xfId="9657"/>
    <cellStyle name="Normal 13 7 6 2 2 2 2" xfId="32638"/>
    <cellStyle name="Normal 13 7 6 2 2 2 3" xfId="20829"/>
    <cellStyle name="Normal 13 7 6 2 2 3" xfId="26734"/>
    <cellStyle name="Normal 13 7 6 2 2 4" xfId="17317"/>
    <cellStyle name="Normal 13 7 6 2 3" xfId="7901"/>
    <cellStyle name="Normal 13 7 6 2 3 2" xfId="11413"/>
    <cellStyle name="Normal 13 7 6 2 3 2 2" xfId="34394"/>
    <cellStyle name="Normal 13 7 6 2 3 2 3" xfId="23222"/>
    <cellStyle name="Normal 13 7 6 2 3 3" xfId="30882"/>
    <cellStyle name="Normal 13 7 6 2 3 4" xfId="15561"/>
    <cellStyle name="Normal 13 7 6 2 4" xfId="5025"/>
    <cellStyle name="Normal 13 7 6 2 4 2" xfId="28006"/>
    <cellStyle name="Normal 13 7 6 2 4 3" xfId="19073"/>
    <cellStyle name="Normal 13 7 6 2 5" xfId="24978"/>
    <cellStyle name="Normal 13 7 6 2 6" xfId="13805"/>
    <cellStyle name="Normal 13 7 6 3" xfId="3117"/>
    <cellStyle name="Normal 13 7 6 3 2" xfId="9021"/>
    <cellStyle name="Normal 13 7 6 3 2 2" xfId="32002"/>
    <cellStyle name="Normal 13 7 6 3 2 3" xfId="20193"/>
    <cellStyle name="Normal 13 7 6 3 3" xfId="26098"/>
    <cellStyle name="Normal 13 7 6 3 4" xfId="16681"/>
    <cellStyle name="Normal 13 7 6 4" xfId="7265"/>
    <cellStyle name="Normal 13 7 6 4 2" xfId="10777"/>
    <cellStyle name="Normal 13 7 6 4 2 2" xfId="33758"/>
    <cellStyle name="Normal 13 7 6 4 2 3" xfId="22586"/>
    <cellStyle name="Normal 13 7 6 4 3" xfId="30246"/>
    <cellStyle name="Normal 13 7 6 4 4" xfId="14925"/>
    <cellStyle name="Normal 13 7 6 5" xfId="6069"/>
    <cellStyle name="Normal 13 7 6 5 2" xfId="21466"/>
    <cellStyle name="Normal 13 7 6 5 3" xfId="29050"/>
    <cellStyle name="Normal 13 7 6 5 4" xfId="13169"/>
    <cellStyle name="Normal 13 7 6 6" xfId="4389"/>
    <cellStyle name="Normal 13 7 6 6 2" xfId="27370"/>
    <cellStyle name="Normal 13 7 6 6 3" xfId="18437"/>
    <cellStyle name="Normal 13 7 6 7" xfId="24342"/>
    <cellStyle name="Normal 13 7 6 8" xfId="12049"/>
    <cellStyle name="Normal 13 7 7" xfId="801"/>
    <cellStyle name="Normal 13 7 7 2" xfId="2557"/>
    <cellStyle name="Normal 13 7 7 2 2" xfId="8461"/>
    <cellStyle name="Normal 13 7 7 2 2 2" xfId="31442"/>
    <cellStyle name="Normal 13 7 7 2 2 3" xfId="19633"/>
    <cellStyle name="Normal 13 7 7 2 3" xfId="25538"/>
    <cellStyle name="Normal 13 7 7 2 4" xfId="16121"/>
    <cellStyle name="Normal 13 7 7 3" xfId="6705"/>
    <cellStyle name="Normal 13 7 7 3 2" xfId="10217"/>
    <cellStyle name="Normal 13 7 7 3 2 2" xfId="33198"/>
    <cellStyle name="Normal 13 7 7 3 2 3" xfId="22026"/>
    <cellStyle name="Normal 13 7 7 3 3" xfId="29686"/>
    <cellStyle name="Normal 13 7 7 3 4" xfId="14365"/>
    <cellStyle name="Normal 13 7 7 4" xfId="4465"/>
    <cellStyle name="Normal 13 7 7 4 2" xfId="27446"/>
    <cellStyle name="Normal 13 7 7 4 3" xfId="17877"/>
    <cellStyle name="Normal 13 7 7 5" xfId="23782"/>
    <cellStyle name="Normal 13 7 7 6" xfId="12609"/>
    <cellStyle name="Normal 13 7 8" xfId="1437"/>
    <cellStyle name="Normal 13 7 8 2" xfId="3193"/>
    <cellStyle name="Normal 13 7 8 2 2" xfId="9097"/>
    <cellStyle name="Normal 13 7 8 2 2 2" xfId="32078"/>
    <cellStyle name="Normal 13 7 8 2 2 3" xfId="20269"/>
    <cellStyle name="Normal 13 7 8 2 3" xfId="26174"/>
    <cellStyle name="Normal 13 7 8 2 4" xfId="16757"/>
    <cellStyle name="Normal 13 7 8 3" xfId="7341"/>
    <cellStyle name="Normal 13 7 8 3 2" xfId="10853"/>
    <cellStyle name="Normal 13 7 8 3 2 2" xfId="33834"/>
    <cellStyle name="Normal 13 7 8 3 2 3" xfId="22662"/>
    <cellStyle name="Normal 13 7 8 3 3" xfId="30322"/>
    <cellStyle name="Normal 13 7 8 3 4" xfId="15001"/>
    <cellStyle name="Normal 13 7 8 4" xfId="6145"/>
    <cellStyle name="Normal 13 7 8 4 2" xfId="29126"/>
    <cellStyle name="Normal 13 7 8 4 3" xfId="18513"/>
    <cellStyle name="Normal 13 7 8 5" xfId="24418"/>
    <cellStyle name="Normal 13 7 8 6" xfId="13245"/>
    <cellStyle name="Normal 13 7 9" xfId="724"/>
    <cellStyle name="Normal 13 7 9 2" xfId="2481"/>
    <cellStyle name="Normal 13 7 9 2 2" xfId="8385"/>
    <cellStyle name="Normal 13 7 9 2 2 2" xfId="31366"/>
    <cellStyle name="Normal 13 7 9 2 2 3" xfId="19557"/>
    <cellStyle name="Normal 13 7 9 2 3" xfId="25462"/>
    <cellStyle name="Normal 13 7 9 2 4" xfId="16045"/>
    <cellStyle name="Normal 13 7 9 3" xfId="6629"/>
    <cellStyle name="Normal 13 7 9 3 2" xfId="10141"/>
    <cellStyle name="Normal 13 7 9 3 2 2" xfId="33122"/>
    <cellStyle name="Normal 13 7 9 3 2 3" xfId="21950"/>
    <cellStyle name="Normal 13 7 9 3 3" xfId="29610"/>
    <cellStyle name="Normal 13 7 9 3 4" xfId="14289"/>
    <cellStyle name="Normal 13 7 9 4" xfId="5509"/>
    <cellStyle name="Normal 13 7 9 4 2" xfId="28490"/>
    <cellStyle name="Normal 13 7 9 4 3" xfId="17801"/>
    <cellStyle name="Normal 13 7 9 5" xfId="23706"/>
    <cellStyle name="Normal 13 7 9 6" xfId="12533"/>
    <cellStyle name="Normal 13 8" xfId="35"/>
    <cellStyle name="Normal 13 8 10" xfId="3842"/>
    <cellStyle name="Normal 13 8 10 2" xfId="26823"/>
    <cellStyle name="Normal 13 8 10 3" xfId="17330"/>
    <cellStyle name="Normal 13 8 11" xfId="23235"/>
    <cellStyle name="Normal 13 8 12" xfId="11502"/>
    <cellStyle name="Normal 13 8 2" xfId="404"/>
    <cellStyle name="Normal 13 8 2 2" xfId="1688"/>
    <cellStyle name="Normal 13 8 2 2 2" xfId="3444"/>
    <cellStyle name="Normal 13 8 2 2 2 2" xfId="9348"/>
    <cellStyle name="Normal 13 8 2 2 2 2 2" xfId="32329"/>
    <cellStyle name="Normal 13 8 2 2 2 2 3" xfId="20520"/>
    <cellStyle name="Normal 13 8 2 2 2 3" xfId="26425"/>
    <cellStyle name="Normal 13 8 2 2 2 4" xfId="17008"/>
    <cellStyle name="Normal 13 8 2 2 3" xfId="7592"/>
    <cellStyle name="Normal 13 8 2 2 3 2" xfId="11104"/>
    <cellStyle name="Normal 13 8 2 2 3 2 2" xfId="34085"/>
    <cellStyle name="Normal 13 8 2 2 3 2 3" xfId="22913"/>
    <cellStyle name="Normal 13 8 2 2 3 3" xfId="30573"/>
    <cellStyle name="Normal 13 8 2 2 3 4" xfId="15252"/>
    <cellStyle name="Normal 13 8 2 2 4" xfId="4716"/>
    <cellStyle name="Normal 13 8 2 2 4 2" xfId="27697"/>
    <cellStyle name="Normal 13 8 2 2 4 3" xfId="18764"/>
    <cellStyle name="Normal 13 8 2 2 5" xfId="24669"/>
    <cellStyle name="Normal 13 8 2 2 6" xfId="13496"/>
    <cellStyle name="Normal 13 8 2 3" xfId="1052"/>
    <cellStyle name="Normal 13 8 2 3 2" xfId="2808"/>
    <cellStyle name="Normal 13 8 2 3 2 2" xfId="8712"/>
    <cellStyle name="Normal 13 8 2 3 2 2 2" xfId="31693"/>
    <cellStyle name="Normal 13 8 2 3 2 2 3" xfId="19884"/>
    <cellStyle name="Normal 13 8 2 3 2 3" xfId="25789"/>
    <cellStyle name="Normal 13 8 2 3 2 4" xfId="16372"/>
    <cellStyle name="Normal 13 8 2 3 3" xfId="6956"/>
    <cellStyle name="Normal 13 8 2 3 3 2" xfId="10468"/>
    <cellStyle name="Normal 13 8 2 3 3 2 2" xfId="33449"/>
    <cellStyle name="Normal 13 8 2 3 3 2 3" xfId="22277"/>
    <cellStyle name="Normal 13 8 2 3 3 3" xfId="29937"/>
    <cellStyle name="Normal 13 8 2 3 3 4" xfId="14616"/>
    <cellStyle name="Normal 13 8 2 3 4" xfId="5760"/>
    <cellStyle name="Normal 13 8 2 3 4 2" xfId="28741"/>
    <cellStyle name="Normal 13 8 2 3 4 3" xfId="18128"/>
    <cellStyle name="Normal 13 8 2 3 5" xfId="24033"/>
    <cellStyle name="Normal 13 8 2 3 6" xfId="12860"/>
    <cellStyle name="Normal 13 8 2 4" xfId="2163"/>
    <cellStyle name="Normal 13 8 2 4 2" xfId="8067"/>
    <cellStyle name="Normal 13 8 2 4 2 2" xfId="31048"/>
    <cellStyle name="Normal 13 8 2 4 2 3" xfId="19239"/>
    <cellStyle name="Normal 13 8 2 4 3" xfId="25144"/>
    <cellStyle name="Normal 13 8 2 4 4" xfId="15727"/>
    <cellStyle name="Normal 13 8 2 5" xfId="6311"/>
    <cellStyle name="Normal 13 8 2 5 2" xfId="9823"/>
    <cellStyle name="Normal 13 8 2 5 2 2" xfId="32804"/>
    <cellStyle name="Normal 13 8 2 5 2 3" xfId="21632"/>
    <cellStyle name="Normal 13 8 2 5 3" xfId="29292"/>
    <cellStyle name="Normal 13 8 2 5 4" xfId="13971"/>
    <cellStyle name="Normal 13 8 2 6" xfId="5191"/>
    <cellStyle name="Normal 13 8 2 6 2" xfId="20995"/>
    <cellStyle name="Normal 13 8 2 6 3" xfId="28172"/>
    <cellStyle name="Normal 13 8 2 6 4" xfId="12215"/>
    <cellStyle name="Normal 13 8 2 7" xfId="4080"/>
    <cellStyle name="Normal 13 8 2 7 2" xfId="27061"/>
    <cellStyle name="Normal 13 8 2 7 3" xfId="17483"/>
    <cellStyle name="Normal 13 8 2 8" xfId="23388"/>
    <cellStyle name="Normal 13 8 2 9" xfId="11740"/>
    <cellStyle name="Normal 13 8 3" xfId="566"/>
    <cellStyle name="Normal 13 8 3 2" xfId="1849"/>
    <cellStyle name="Normal 13 8 3 2 2" xfId="3605"/>
    <cellStyle name="Normal 13 8 3 2 2 2" xfId="9509"/>
    <cellStyle name="Normal 13 8 3 2 2 2 2" xfId="32490"/>
    <cellStyle name="Normal 13 8 3 2 2 2 3" xfId="20681"/>
    <cellStyle name="Normal 13 8 3 2 2 3" xfId="26586"/>
    <cellStyle name="Normal 13 8 3 2 2 4" xfId="17169"/>
    <cellStyle name="Normal 13 8 3 2 3" xfId="7753"/>
    <cellStyle name="Normal 13 8 3 2 3 2" xfId="11265"/>
    <cellStyle name="Normal 13 8 3 2 3 2 2" xfId="34246"/>
    <cellStyle name="Normal 13 8 3 2 3 2 3" xfId="23074"/>
    <cellStyle name="Normal 13 8 3 2 3 3" xfId="30734"/>
    <cellStyle name="Normal 13 8 3 2 3 4" xfId="15413"/>
    <cellStyle name="Normal 13 8 3 2 4" xfId="4877"/>
    <cellStyle name="Normal 13 8 3 2 4 2" xfId="27858"/>
    <cellStyle name="Normal 13 8 3 2 4 3" xfId="18925"/>
    <cellStyle name="Normal 13 8 3 2 5" xfId="24830"/>
    <cellStyle name="Normal 13 8 3 2 6" xfId="13657"/>
    <cellStyle name="Normal 13 8 3 3" xfId="1213"/>
    <cellStyle name="Normal 13 8 3 3 2" xfId="2969"/>
    <cellStyle name="Normal 13 8 3 3 2 2" xfId="8873"/>
    <cellStyle name="Normal 13 8 3 3 2 2 2" xfId="31854"/>
    <cellStyle name="Normal 13 8 3 3 2 2 3" xfId="20045"/>
    <cellStyle name="Normal 13 8 3 3 2 3" xfId="25950"/>
    <cellStyle name="Normal 13 8 3 3 2 4" xfId="16533"/>
    <cellStyle name="Normal 13 8 3 3 3" xfId="7117"/>
    <cellStyle name="Normal 13 8 3 3 3 2" xfId="10629"/>
    <cellStyle name="Normal 13 8 3 3 3 2 2" xfId="33610"/>
    <cellStyle name="Normal 13 8 3 3 3 2 3" xfId="22438"/>
    <cellStyle name="Normal 13 8 3 3 3 3" xfId="30098"/>
    <cellStyle name="Normal 13 8 3 3 3 4" xfId="14777"/>
    <cellStyle name="Normal 13 8 3 3 4" xfId="5921"/>
    <cellStyle name="Normal 13 8 3 3 4 2" xfId="28902"/>
    <cellStyle name="Normal 13 8 3 3 4 3" xfId="18289"/>
    <cellStyle name="Normal 13 8 3 3 5" xfId="24194"/>
    <cellStyle name="Normal 13 8 3 3 6" xfId="13021"/>
    <cellStyle name="Normal 13 8 3 4" xfId="2324"/>
    <cellStyle name="Normal 13 8 3 4 2" xfId="8228"/>
    <cellStyle name="Normal 13 8 3 4 2 2" xfId="31209"/>
    <cellStyle name="Normal 13 8 3 4 2 3" xfId="19400"/>
    <cellStyle name="Normal 13 8 3 4 3" xfId="25305"/>
    <cellStyle name="Normal 13 8 3 4 4" xfId="15888"/>
    <cellStyle name="Normal 13 8 3 5" xfId="6472"/>
    <cellStyle name="Normal 13 8 3 5 2" xfId="9984"/>
    <cellStyle name="Normal 13 8 3 5 2 2" xfId="32965"/>
    <cellStyle name="Normal 13 8 3 5 2 3" xfId="21793"/>
    <cellStyle name="Normal 13 8 3 5 3" xfId="29453"/>
    <cellStyle name="Normal 13 8 3 5 4" xfId="14132"/>
    <cellStyle name="Normal 13 8 3 6" xfId="5352"/>
    <cellStyle name="Normal 13 8 3 6 2" xfId="21156"/>
    <cellStyle name="Normal 13 8 3 6 3" xfId="28333"/>
    <cellStyle name="Normal 13 8 3 6 4" xfId="12376"/>
    <cellStyle name="Normal 13 8 3 7" xfId="4241"/>
    <cellStyle name="Normal 13 8 3 7 2" xfId="27222"/>
    <cellStyle name="Normal 13 8 3 7 3" xfId="17644"/>
    <cellStyle name="Normal 13 8 3 8" xfId="23549"/>
    <cellStyle name="Normal 13 8 3 9" xfId="11901"/>
    <cellStyle name="Normal 13 8 4" xfId="899"/>
    <cellStyle name="Normal 13 8 4 2" xfId="1535"/>
    <cellStyle name="Normal 13 8 4 2 2" xfId="3291"/>
    <cellStyle name="Normal 13 8 4 2 2 2" xfId="9195"/>
    <cellStyle name="Normal 13 8 4 2 2 2 2" xfId="32176"/>
    <cellStyle name="Normal 13 8 4 2 2 2 3" xfId="20367"/>
    <cellStyle name="Normal 13 8 4 2 2 3" xfId="26272"/>
    <cellStyle name="Normal 13 8 4 2 2 4" xfId="16855"/>
    <cellStyle name="Normal 13 8 4 2 3" xfId="7439"/>
    <cellStyle name="Normal 13 8 4 2 3 2" xfId="10951"/>
    <cellStyle name="Normal 13 8 4 2 3 2 2" xfId="33932"/>
    <cellStyle name="Normal 13 8 4 2 3 2 3" xfId="22760"/>
    <cellStyle name="Normal 13 8 4 2 3 3" xfId="30420"/>
    <cellStyle name="Normal 13 8 4 2 3 4" xfId="15099"/>
    <cellStyle name="Normal 13 8 4 2 4" xfId="4563"/>
    <cellStyle name="Normal 13 8 4 2 4 2" xfId="27544"/>
    <cellStyle name="Normal 13 8 4 2 4 3" xfId="18611"/>
    <cellStyle name="Normal 13 8 4 2 5" xfId="24516"/>
    <cellStyle name="Normal 13 8 4 2 6" xfId="13343"/>
    <cellStyle name="Normal 13 8 4 3" xfId="2655"/>
    <cellStyle name="Normal 13 8 4 3 2" xfId="8559"/>
    <cellStyle name="Normal 13 8 4 3 2 2" xfId="31540"/>
    <cellStyle name="Normal 13 8 4 3 2 3" xfId="19731"/>
    <cellStyle name="Normal 13 8 4 3 3" xfId="25636"/>
    <cellStyle name="Normal 13 8 4 3 4" xfId="16219"/>
    <cellStyle name="Normal 13 8 4 4" xfId="6803"/>
    <cellStyle name="Normal 13 8 4 4 2" xfId="10315"/>
    <cellStyle name="Normal 13 8 4 4 2 2" xfId="33296"/>
    <cellStyle name="Normal 13 8 4 4 2 3" xfId="22124"/>
    <cellStyle name="Normal 13 8 4 4 3" xfId="29784"/>
    <cellStyle name="Normal 13 8 4 4 4" xfId="14463"/>
    <cellStyle name="Normal 13 8 4 5" xfId="5607"/>
    <cellStyle name="Normal 13 8 4 5 2" xfId="21241"/>
    <cellStyle name="Normal 13 8 4 5 3" xfId="28588"/>
    <cellStyle name="Normal 13 8 4 5 4" xfId="12707"/>
    <cellStyle name="Normal 13 8 4 6" xfId="3927"/>
    <cellStyle name="Normal 13 8 4 6 2" xfId="26908"/>
    <cellStyle name="Normal 13 8 4 6 3" xfId="17975"/>
    <cellStyle name="Normal 13 8 4 7" xfId="23880"/>
    <cellStyle name="Normal 13 8 4 8" xfId="11587"/>
    <cellStyle name="Normal 13 8 5" xfId="1450"/>
    <cellStyle name="Normal 13 8 5 2" xfId="3206"/>
    <cellStyle name="Normal 13 8 5 2 2" xfId="9110"/>
    <cellStyle name="Normal 13 8 5 2 2 2" xfId="32091"/>
    <cellStyle name="Normal 13 8 5 2 2 3" xfId="20282"/>
    <cellStyle name="Normal 13 8 5 2 3" xfId="26187"/>
    <cellStyle name="Normal 13 8 5 2 4" xfId="16770"/>
    <cellStyle name="Normal 13 8 5 3" xfId="7354"/>
    <cellStyle name="Normal 13 8 5 3 2" xfId="10866"/>
    <cellStyle name="Normal 13 8 5 3 2 2" xfId="33847"/>
    <cellStyle name="Normal 13 8 5 3 2 3" xfId="22675"/>
    <cellStyle name="Normal 13 8 5 3 3" xfId="30335"/>
    <cellStyle name="Normal 13 8 5 3 4" xfId="15014"/>
    <cellStyle name="Normal 13 8 5 4" xfId="4478"/>
    <cellStyle name="Normal 13 8 5 4 2" xfId="27459"/>
    <cellStyle name="Normal 13 8 5 4 3" xfId="18526"/>
    <cellStyle name="Normal 13 8 5 5" xfId="24431"/>
    <cellStyle name="Normal 13 8 5 6" xfId="13258"/>
    <cellStyle name="Normal 13 8 6" xfId="814"/>
    <cellStyle name="Normal 13 8 6 2" xfId="2570"/>
    <cellStyle name="Normal 13 8 6 2 2" xfId="8474"/>
    <cellStyle name="Normal 13 8 6 2 2 2" xfId="31455"/>
    <cellStyle name="Normal 13 8 6 2 2 3" xfId="19646"/>
    <cellStyle name="Normal 13 8 6 2 3" xfId="25551"/>
    <cellStyle name="Normal 13 8 6 2 4" xfId="16134"/>
    <cellStyle name="Normal 13 8 6 3" xfId="6718"/>
    <cellStyle name="Normal 13 8 6 3 2" xfId="10230"/>
    <cellStyle name="Normal 13 8 6 3 2 2" xfId="33211"/>
    <cellStyle name="Normal 13 8 6 3 2 3" xfId="22039"/>
    <cellStyle name="Normal 13 8 6 3 3" xfId="29699"/>
    <cellStyle name="Normal 13 8 6 3 4" xfId="14378"/>
    <cellStyle name="Normal 13 8 6 4" xfId="5522"/>
    <cellStyle name="Normal 13 8 6 4 2" xfId="28503"/>
    <cellStyle name="Normal 13 8 6 4 3" xfId="17890"/>
    <cellStyle name="Normal 13 8 6 5" xfId="23795"/>
    <cellStyle name="Normal 13 8 6 6" xfId="12622"/>
    <cellStyle name="Normal 13 8 7" xfId="2010"/>
    <cellStyle name="Normal 13 8 7 2" xfId="7914"/>
    <cellStyle name="Normal 13 8 7 2 2" xfId="30895"/>
    <cellStyle name="Normal 13 8 7 2 3" xfId="19086"/>
    <cellStyle name="Normal 13 8 7 3" xfId="24991"/>
    <cellStyle name="Normal 13 8 7 4" xfId="15574"/>
    <cellStyle name="Normal 13 8 8" xfId="6158"/>
    <cellStyle name="Normal 13 8 8 2" xfId="9670"/>
    <cellStyle name="Normal 13 8 8 2 2" xfId="32651"/>
    <cellStyle name="Normal 13 8 8 2 3" xfId="21479"/>
    <cellStyle name="Normal 13 8 8 3" xfId="29139"/>
    <cellStyle name="Normal 13 8 8 4" xfId="13818"/>
    <cellStyle name="Normal 13 8 9" xfId="5038"/>
    <cellStyle name="Normal 13 8 9 2" xfId="20842"/>
    <cellStyle name="Normal 13 8 9 3" xfId="28019"/>
    <cellStyle name="Normal 13 8 9 4" xfId="12062"/>
    <cellStyle name="Normal 13 9" xfId="396"/>
    <cellStyle name="Normal 13 9 10" xfId="23380"/>
    <cellStyle name="Normal 13 9 11" xfId="11494"/>
    <cellStyle name="Normal 13 9 2" xfId="558"/>
    <cellStyle name="Normal 13 9 2 2" xfId="1841"/>
    <cellStyle name="Normal 13 9 2 2 2" xfId="3597"/>
    <cellStyle name="Normal 13 9 2 2 2 2" xfId="9501"/>
    <cellStyle name="Normal 13 9 2 2 2 2 2" xfId="32482"/>
    <cellStyle name="Normal 13 9 2 2 2 2 3" xfId="20673"/>
    <cellStyle name="Normal 13 9 2 2 2 3" xfId="26578"/>
    <cellStyle name="Normal 13 9 2 2 2 4" xfId="17161"/>
    <cellStyle name="Normal 13 9 2 2 3" xfId="7745"/>
    <cellStyle name="Normal 13 9 2 2 3 2" xfId="11257"/>
    <cellStyle name="Normal 13 9 2 2 3 2 2" xfId="34238"/>
    <cellStyle name="Normal 13 9 2 2 3 2 3" xfId="23066"/>
    <cellStyle name="Normal 13 9 2 2 3 3" xfId="30726"/>
    <cellStyle name="Normal 13 9 2 2 3 4" xfId="15405"/>
    <cellStyle name="Normal 13 9 2 2 4" xfId="4869"/>
    <cellStyle name="Normal 13 9 2 2 4 2" xfId="27850"/>
    <cellStyle name="Normal 13 9 2 2 4 3" xfId="18917"/>
    <cellStyle name="Normal 13 9 2 2 5" xfId="24822"/>
    <cellStyle name="Normal 13 9 2 2 6" xfId="13649"/>
    <cellStyle name="Normal 13 9 2 3" xfId="1205"/>
    <cellStyle name="Normal 13 9 2 3 2" xfId="2961"/>
    <cellStyle name="Normal 13 9 2 3 2 2" xfId="8865"/>
    <cellStyle name="Normal 13 9 2 3 2 2 2" xfId="31846"/>
    <cellStyle name="Normal 13 9 2 3 2 2 3" xfId="20037"/>
    <cellStyle name="Normal 13 9 2 3 2 3" xfId="25942"/>
    <cellStyle name="Normal 13 9 2 3 2 4" xfId="16525"/>
    <cellStyle name="Normal 13 9 2 3 3" xfId="7109"/>
    <cellStyle name="Normal 13 9 2 3 3 2" xfId="10621"/>
    <cellStyle name="Normal 13 9 2 3 3 2 2" xfId="33602"/>
    <cellStyle name="Normal 13 9 2 3 3 2 3" xfId="22430"/>
    <cellStyle name="Normal 13 9 2 3 3 3" xfId="30090"/>
    <cellStyle name="Normal 13 9 2 3 3 4" xfId="14769"/>
    <cellStyle name="Normal 13 9 2 3 4" xfId="5913"/>
    <cellStyle name="Normal 13 9 2 3 4 2" xfId="28894"/>
    <cellStyle name="Normal 13 9 2 3 4 3" xfId="18281"/>
    <cellStyle name="Normal 13 9 2 3 5" xfId="24186"/>
    <cellStyle name="Normal 13 9 2 3 6" xfId="13013"/>
    <cellStyle name="Normal 13 9 2 4" xfId="2316"/>
    <cellStyle name="Normal 13 9 2 4 2" xfId="8220"/>
    <cellStyle name="Normal 13 9 2 4 2 2" xfId="31201"/>
    <cellStyle name="Normal 13 9 2 4 2 3" xfId="19392"/>
    <cellStyle name="Normal 13 9 2 4 3" xfId="25297"/>
    <cellStyle name="Normal 13 9 2 4 4" xfId="15880"/>
    <cellStyle name="Normal 13 9 2 5" xfId="6464"/>
    <cellStyle name="Normal 13 9 2 5 2" xfId="9976"/>
    <cellStyle name="Normal 13 9 2 5 2 2" xfId="32957"/>
    <cellStyle name="Normal 13 9 2 5 2 3" xfId="21785"/>
    <cellStyle name="Normal 13 9 2 5 3" xfId="29445"/>
    <cellStyle name="Normal 13 9 2 5 4" xfId="14124"/>
    <cellStyle name="Normal 13 9 2 6" xfId="5344"/>
    <cellStyle name="Normal 13 9 2 6 2" xfId="21148"/>
    <cellStyle name="Normal 13 9 2 6 3" xfId="28325"/>
    <cellStyle name="Normal 13 9 2 6 4" xfId="12368"/>
    <cellStyle name="Normal 13 9 2 7" xfId="4233"/>
    <cellStyle name="Normal 13 9 2 7 2" xfId="27214"/>
    <cellStyle name="Normal 13 9 2 7 3" xfId="17636"/>
    <cellStyle name="Normal 13 9 2 8" xfId="23541"/>
    <cellStyle name="Normal 13 9 2 9" xfId="11893"/>
    <cellStyle name="Normal 13 9 3" xfId="1044"/>
    <cellStyle name="Normal 13 9 3 2" xfId="1680"/>
    <cellStyle name="Normal 13 9 3 2 2" xfId="3436"/>
    <cellStyle name="Normal 13 9 3 2 2 2" xfId="9340"/>
    <cellStyle name="Normal 13 9 3 2 2 2 2" xfId="32321"/>
    <cellStyle name="Normal 13 9 3 2 2 2 3" xfId="20512"/>
    <cellStyle name="Normal 13 9 3 2 2 3" xfId="26417"/>
    <cellStyle name="Normal 13 9 3 2 2 4" xfId="17000"/>
    <cellStyle name="Normal 13 9 3 2 3" xfId="7584"/>
    <cellStyle name="Normal 13 9 3 2 3 2" xfId="11096"/>
    <cellStyle name="Normal 13 9 3 2 3 2 2" xfId="34077"/>
    <cellStyle name="Normal 13 9 3 2 3 2 3" xfId="22905"/>
    <cellStyle name="Normal 13 9 3 2 3 3" xfId="30565"/>
    <cellStyle name="Normal 13 9 3 2 3 4" xfId="15244"/>
    <cellStyle name="Normal 13 9 3 2 4" xfId="4708"/>
    <cellStyle name="Normal 13 9 3 2 4 2" xfId="27689"/>
    <cellStyle name="Normal 13 9 3 2 4 3" xfId="18756"/>
    <cellStyle name="Normal 13 9 3 2 5" xfId="24661"/>
    <cellStyle name="Normal 13 9 3 2 6" xfId="13488"/>
    <cellStyle name="Normal 13 9 3 3" xfId="2800"/>
    <cellStyle name="Normal 13 9 3 3 2" xfId="8704"/>
    <cellStyle name="Normal 13 9 3 3 2 2" xfId="31685"/>
    <cellStyle name="Normal 13 9 3 3 2 3" xfId="19876"/>
    <cellStyle name="Normal 13 9 3 3 3" xfId="25781"/>
    <cellStyle name="Normal 13 9 3 3 4" xfId="16364"/>
    <cellStyle name="Normal 13 9 3 4" xfId="6948"/>
    <cellStyle name="Normal 13 9 3 4 2" xfId="10460"/>
    <cellStyle name="Normal 13 9 3 4 2 2" xfId="33441"/>
    <cellStyle name="Normal 13 9 3 4 2 3" xfId="22269"/>
    <cellStyle name="Normal 13 9 3 4 3" xfId="29929"/>
    <cellStyle name="Normal 13 9 3 4 4" xfId="14608"/>
    <cellStyle name="Normal 13 9 3 5" xfId="5752"/>
    <cellStyle name="Normal 13 9 3 5 2" xfId="21318"/>
    <cellStyle name="Normal 13 9 3 5 3" xfId="28733"/>
    <cellStyle name="Normal 13 9 3 5 4" xfId="12852"/>
    <cellStyle name="Normal 13 9 3 6" xfId="4072"/>
    <cellStyle name="Normal 13 9 3 6 2" xfId="27053"/>
    <cellStyle name="Normal 13 9 3 6 3" xfId="18120"/>
    <cellStyle name="Normal 13 9 3 7" xfId="24025"/>
    <cellStyle name="Normal 13 9 3 8" xfId="11732"/>
    <cellStyle name="Normal 13 9 4" xfId="1442"/>
    <cellStyle name="Normal 13 9 4 2" xfId="3198"/>
    <cellStyle name="Normal 13 9 4 2 2" xfId="9102"/>
    <cellStyle name="Normal 13 9 4 2 2 2" xfId="32083"/>
    <cellStyle name="Normal 13 9 4 2 2 3" xfId="20274"/>
    <cellStyle name="Normal 13 9 4 2 3" xfId="26179"/>
    <cellStyle name="Normal 13 9 4 2 4" xfId="16762"/>
    <cellStyle name="Normal 13 9 4 3" xfId="7346"/>
    <cellStyle name="Normal 13 9 4 3 2" xfId="10858"/>
    <cellStyle name="Normal 13 9 4 3 2 2" xfId="33839"/>
    <cellStyle name="Normal 13 9 4 3 2 3" xfId="22667"/>
    <cellStyle name="Normal 13 9 4 3 3" xfId="30327"/>
    <cellStyle name="Normal 13 9 4 3 4" xfId="15006"/>
    <cellStyle name="Normal 13 9 4 4" xfId="4470"/>
    <cellStyle name="Normal 13 9 4 4 2" xfId="27451"/>
    <cellStyle name="Normal 13 9 4 4 3" xfId="18518"/>
    <cellStyle name="Normal 13 9 4 5" xfId="24423"/>
    <cellStyle name="Normal 13 9 4 6" xfId="13250"/>
    <cellStyle name="Normal 13 9 5" xfId="806"/>
    <cellStyle name="Normal 13 9 5 2" xfId="2562"/>
    <cellStyle name="Normal 13 9 5 2 2" xfId="8466"/>
    <cellStyle name="Normal 13 9 5 2 2 2" xfId="31447"/>
    <cellStyle name="Normal 13 9 5 2 2 3" xfId="19638"/>
    <cellStyle name="Normal 13 9 5 2 3" xfId="25543"/>
    <cellStyle name="Normal 13 9 5 2 4" xfId="16126"/>
    <cellStyle name="Normal 13 9 5 3" xfId="6710"/>
    <cellStyle name="Normal 13 9 5 3 2" xfId="10222"/>
    <cellStyle name="Normal 13 9 5 3 2 2" xfId="33203"/>
    <cellStyle name="Normal 13 9 5 3 2 3" xfId="22031"/>
    <cellStyle name="Normal 13 9 5 3 3" xfId="29691"/>
    <cellStyle name="Normal 13 9 5 3 4" xfId="14370"/>
    <cellStyle name="Normal 13 9 5 4" xfId="5514"/>
    <cellStyle name="Normal 13 9 5 4 2" xfId="28495"/>
    <cellStyle name="Normal 13 9 5 4 3" xfId="17882"/>
    <cellStyle name="Normal 13 9 5 5" xfId="23787"/>
    <cellStyle name="Normal 13 9 5 6" xfId="12614"/>
    <cellStyle name="Normal 13 9 6" xfId="2155"/>
    <cellStyle name="Normal 13 9 6 2" xfId="8059"/>
    <cellStyle name="Normal 13 9 6 2 2" xfId="31040"/>
    <cellStyle name="Normal 13 9 6 2 3" xfId="19231"/>
    <cellStyle name="Normal 13 9 6 3" xfId="25136"/>
    <cellStyle name="Normal 13 9 6 4" xfId="15719"/>
    <cellStyle name="Normal 13 9 7" xfId="6303"/>
    <cellStyle name="Normal 13 9 7 2" xfId="9815"/>
    <cellStyle name="Normal 13 9 7 2 2" xfId="32796"/>
    <cellStyle name="Normal 13 9 7 2 3" xfId="21624"/>
    <cellStyle name="Normal 13 9 7 3" xfId="29284"/>
    <cellStyle name="Normal 13 9 7 4" xfId="13963"/>
    <cellStyle name="Normal 13 9 8" xfId="5183"/>
    <cellStyle name="Normal 13 9 8 2" xfId="20987"/>
    <cellStyle name="Normal 13 9 8 3" xfId="28164"/>
    <cellStyle name="Normal 13 9 8 4" xfId="12207"/>
    <cellStyle name="Normal 13 9 9" xfId="3834"/>
    <cellStyle name="Normal 13 9 9 2" xfId="26815"/>
    <cellStyle name="Normal 13 9 9 3" xfId="17475"/>
    <cellStyle name="Normal 14" xfId="33"/>
    <cellStyle name="Normal 15" xfId="39"/>
    <cellStyle name="Normal 15 2" xfId="408"/>
    <cellStyle name="Normal 15 3" xfId="732"/>
    <cellStyle name="Normal 16" xfId="38"/>
    <cellStyle name="Normal 16 10" xfId="2013"/>
    <cellStyle name="Normal 16 10 2" xfId="7917"/>
    <cellStyle name="Normal 16 10 2 2" xfId="30898"/>
    <cellStyle name="Normal 16 10 2 3" xfId="19089"/>
    <cellStyle name="Normal 16 10 3" xfId="24994"/>
    <cellStyle name="Normal 16 10 4" xfId="15577"/>
    <cellStyle name="Normal 16 11" xfId="6161"/>
    <cellStyle name="Normal 16 11 2" xfId="9673"/>
    <cellStyle name="Normal 16 11 2 2" xfId="32654"/>
    <cellStyle name="Normal 16 11 2 3" xfId="21482"/>
    <cellStyle name="Normal 16 11 3" xfId="29142"/>
    <cellStyle name="Normal 16 11 4" xfId="13821"/>
    <cellStyle name="Normal 16 12" xfId="5041"/>
    <cellStyle name="Normal 16 12 2" xfId="20845"/>
    <cellStyle name="Normal 16 12 3" xfId="28022"/>
    <cellStyle name="Normal 16 12 4" xfId="12065"/>
    <cellStyle name="Normal 16 13" xfId="3760"/>
    <cellStyle name="Normal 16 13 2" xfId="26741"/>
    <cellStyle name="Normal 16 13 3" xfId="17333"/>
    <cellStyle name="Normal 16 14" xfId="23238"/>
    <cellStyle name="Normal 16 15" xfId="11420"/>
    <cellStyle name="Normal 16 2" xfId="407"/>
    <cellStyle name="Normal 16 2 10" xfId="23391"/>
    <cellStyle name="Normal 16 2 11" xfId="11505"/>
    <cellStyle name="Normal 16 2 2" xfId="569"/>
    <cellStyle name="Normal 16 2 2 2" xfId="1852"/>
    <cellStyle name="Normal 16 2 2 2 2" xfId="3608"/>
    <cellStyle name="Normal 16 2 2 2 2 2" xfId="9512"/>
    <cellStyle name="Normal 16 2 2 2 2 2 2" xfId="32493"/>
    <cellStyle name="Normal 16 2 2 2 2 2 3" xfId="20684"/>
    <cellStyle name="Normal 16 2 2 2 2 3" xfId="26589"/>
    <cellStyle name="Normal 16 2 2 2 2 4" xfId="17172"/>
    <cellStyle name="Normal 16 2 2 2 3" xfId="7756"/>
    <cellStyle name="Normal 16 2 2 2 3 2" xfId="11268"/>
    <cellStyle name="Normal 16 2 2 2 3 2 2" xfId="34249"/>
    <cellStyle name="Normal 16 2 2 2 3 2 3" xfId="23077"/>
    <cellStyle name="Normal 16 2 2 2 3 3" xfId="30737"/>
    <cellStyle name="Normal 16 2 2 2 3 4" xfId="15416"/>
    <cellStyle name="Normal 16 2 2 2 4" xfId="4880"/>
    <cellStyle name="Normal 16 2 2 2 4 2" xfId="27861"/>
    <cellStyle name="Normal 16 2 2 2 4 3" xfId="18928"/>
    <cellStyle name="Normal 16 2 2 2 5" xfId="24833"/>
    <cellStyle name="Normal 16 2 2 2 6" xfId="13660"/>
    <cellStyle name="Normal 16 2 2 3" xfId="1216"/>
    <cellStyle name="Normal 16 2 2 3 2" xfId="2972"/>
    <cellStyle name="Normal 16 2 2 3 2 2" xfId="8876"/>
    <cellStyle name="Normal 16 2 2 3 2 2 2" xfId="31857"/>
    <cellStyle name="Normal 16 2 2 3 2 2 3" xfId="20048"/>
    <cellStyle name="Normal 16 2 2 3 2 3" xfId="25953"/>
    <cellStyle name="Normal 16 2 2 3 2 4" xfId="16536"/>
    <cellStyle name="Normal 16 2 2 3 3" xfId="7120"/>
    <cellStyle name="Normal 16 2 2 3 3 2" xfId="10632"/>
    <cellStyle name="Normal 16 2 2 3 3 2 2" xfId="33613"/>
    <cellStyle name="Normal 16 2 2 3 3 2 3" xfId="22441"/>
    <cellStyle name="Normal 16 2 2 3 3 3" xfId="30101"/>
    <cellStyle name="Normal 16 2 2 3 3 4" xfId="14780"/>
    <cellStyle name="Normal 16 2 2 3 4" xfId="5924"/>
    <cellStyle name="Normal 16 2 2 3 4 2" xfId="28905"/>
    <cellStyle name="Normal 16 2 2 3 4 3" xfId="18292"/>
    <cellStyle name="Normal 16 2 2 3 5" xfId="24197"/>
    <cellStyle name="Normal 16 2 2 3 6" xfId="13024"/>
    <cellStyle name="Normal 16 2 2 4" xfId="2327"/>
    <cellStyle name="Normal 16 2 2 4 2" xfId="8231"/>
    <cellStyle name="Normal 16 2 2 4 2 2" xfId="31212"/>
    <cellStyle name="Normal 16 2 2 4 2 3" xfId="19403"/>
    <cellStyle name="Normal 16 2 2 4 3" xfId="25308"/>
    <cellStyle name="Normal 16 2 2 4 4" xfId="15891"/>
    <cellStyle name="Normal 16 2 2 5" xfId="6475"/>
    <cellStyle name="Normal 16 2 2 5 2" xfId="9987"/>
    <cellStyle name="Normal 16 2 2 5 2 2" xfId="32968"/>
    <cellStyle name="Normal 16 2 2 5 2 3" xfId="21796"/>
    <cellStyle name="Normal 16 2 2 5 3" xfId="29456"/>
    <cellStyle name="Normal 16 2 2 5 4" xfId="14135"/>
    <cellStyle name="Normal 16 2 2 6" xfId="5355"/>
    <cellStyle name="Normal 16 2 2 6 2" xfId="21159"/>
    <cellStyle name="Normal 16 2 2 6 3" xfId="28336"/>
    <cellStyle name="Normal 16 2 2 6 4" xfId="12379"/>
    <cellStyle name="Normal 16 2 2 7" xfId="4244"/>
    <cellStyle name="Normal 16 2 2 7 2" xfId="27225"/>
    <cellStyle name="Normal 16 2 2 7 3" xfId="17647"/>
    <cellStyle name="Normal 16 2 2 8" xfId="23552"/>
    <cellStyle name="Normal 16 2 2 9" xfId="11904"/>
    <cellStyle name="Normal 16 2 3" xfId="1055"/>
    <cellStyle name="Normal 16 2 3 2" xfId="1691"/>
    <cellStyle name="Normal 16 2 3 2 2" xfId="3447"/>
    <cellStyle name="Normal 16 2 3 2 2 2" xfId="9351"/>
    <cellStyle name="Normal 16 2 3 2 2 2 2" xfId="32332"/>
    <cellStyle name="Normal 16 2 3 2 2 2 3" xfId="20523"/>
    <cellStyle name="Normal 16 2 3 2 2 3" xfId="26428"/>
    <cellStyle name="Normal 16 2 3 2 2 4" xfId="17011"/>
    <cellStyle name="Normal 16 2 3 2 3" xfId="7595"/>
    <cellStyle name="Normal 16 2 3 2 3 2" xfId="11107"/>
    <cellStyle name="Normal 16 2 3 2 3 2 2" xfId="34088"/>
    <cellStyle name="Normal 16 2 3 2 3 2 3" xfId="22916"/>
    <cellStyle name="Normal 16 2 3 2 3 3" xfId="30576"/>
    <cellStyle name="Normal 16 2 3 2 3 4" xfId="15255"/>
    <cellStyle name="Normal 16 2 3 2 4" xfId="4719"/>
    <cellStyle name="Normal 16 2 3 2 4 2" xfId="27700"/>
    <cellStyle name="Normal 16 2 3 2 4 3" xfId="18767"/>
    <cellStyle name="Normal 16 2 3 2 5" xfId="24672"/>
    <cellStyle name="Normal 16 2 3 2 6" xfId="13499"/>
    <cellStyle name="Normal 16 2 3 3" xfId="2811"/>
    <cellStyle name="Normal 16 2 3 3 2" xfId="8715"/>
    <cellStyle name="Normal 16 2 3 3 2 2" xfId="31696"/>
    <cellStyle name="Normal 16 2 3 3 2 3" xfId="19887"/>
    <cellStyle name="Normal 16 2 3 3 3" xfId="25792"/>
    <cellStyle name="Normal 16 2 3 3 4" xfId="16375"/>
    <cellStyle name="Normal 16 2 3 4" xfId="6959"/>
    <cellStyle name="Normal 16 2 3 4 2" xfId="10471"/>
    <cellStyle name="Normal 16 2 3 4 2 2" xfId="33452"/>
    <cellStyle name="Normal 16 2 3 4 2 3" xfId="22280"/>
    <cellStyle name="Normal 16 2 3 4 3" xfId="29940"/>
    <cellStyle name="Normal 16 2 3 4 4" xfId="14619"/>
    <cellStyle name="Normal 16 2 3 5" xfId="5763"/>
    <cellStyle name="Normal 16 2 3 5 2" xfId="21321"/>
    <cellStyle name="Normal 16 2 3 5 3" xfId="28744"/>
    <cellStyle name="Normal 16 2 3 5 4" xfId="12863"/>
    <cellStyle name="Normal 16 2 3 6" xfId="4083"/>
    <cellStyle name="Normal 16 2 3 6 2" xfId="27064"/>
    <cellStyle name="Normal 16 2 3 6 3" xfId="18131"/>
    <cellStyle name="Normal 16 2 3 7" xfId="24036"/>
    <cellStyle name="Normal 16 2 3 8" xfId="11743"/>
    <cellStyle name="Normal 16 2 4" xfId="1453"/>
    <cellStyle name="Normal 16 2 4 2" xfId="3209"/>
    <cellStyle name="Normal 16 2 4 2 2" xfId="9113"/>
    <cellStyle name="Normal 16 2 4 2 2 2" xfId="32094"/>
    <cellStyle name="Normal 16 2 4 2 2 3" xfId="20285"/>
    <cellStyle name="Normal 16 2 4 2 3" xfId="26190"/>
    <cellStyle name="Normal 16 2 4 2 4" xfId="16773"/>
    <cellStyle name="Normal 16 2 4 3" xfId="7357"/>
    <cellStyle name="Normal 16 2 4 3 2" xfId="10869"/>
    <cellStyle name="Normal 16 2 4 3 2 2" xfId="33850"/>
    <cellStyle name="Normal 16 2 4 3 2 3" xfId="22678"/>
    <cellStyle name="Normal 16 2 4 3 3" xfId="30338"/>
    <cellStyle name="Normal 16 2 4 3 4" xfId="15017"/>
    <cellStyle name="Normal 16 2 4 4" xfId="4481"/>
    <cellStyle name="Normal 16 2 4 4 2" xfId="27462"/>
    <cellStyle name="Normal 16 2 4 4 3" xfId="18529"/>
    <cellStyle name="Normal 16 2 4 5" xfId="24434"/>
    <cellStyle name="Normal 16 2 4 6" xfId="13261"/>
    <cellStyle name="Normal 16 2 5" xfId="817"/>
    <cellStyle name="Normal 16 2 5 2" xfId="2573"/>
    <cellStyle name="Normal 16 2 5 2 2" xfId="8477"/>
    <cellStyle name="Normal 16 2 5 2 2 2" xfId="31458"/>
    <cellStyle name="Normal 16 2 5 2 2 3" xfId="19649"/>
    <cellStyle name="Normal 16 2 5 2 3" xfId="25554"/>
    <cellStyle name="Normal 16 2 5 2 4" xfId="16137"/>
    <cellStyle name="Normal 16 2 5 3" xfId="6721"/>
    <cellStyle name="Normal 16 2 5 3 2" xfId="10233"/>
    <cellStyle name="Normal 16 2 5 3 2 2" xfId="33214"/>
    <cellStyle name="Normal 16 2 5 3 2 3" xfId="22042"/>
    <cellStyle name="Normal 16 2 5 3 3" xfId="29702"/>
    <cellStyle name="Normal 16 2 5 3 4" xfId="14381"/>
    <cellStyle name="Normal 16 2 5 4" xfId="5525"/>
    <cellStyle name="Normal 16 2 5 4 2" xfId="28506"/>
    <cellStyle name="Normal 16 2 5 4 3" xfId="17893"/>
    <cellStyle name="Normal 16 2 5 5" xfId="23798"/>
    <cellStyle name="Normal 16 2 5 6" xfId="12625"/>
    <cellStyle name="Normal 16 2 6" xfId="2166"/>
    <cellStyle name="Normal 16 2 6 2" xfId="8070"/>
    <cellStyle name="Normal 16 2 6 2 2" xfId="31051"/>
    <cellStyle name="Normal 16 2 6 2 3" xfId="19242"/>
    <cellStyle name="Normal 16 2 6 3" xfId="25147"/>
    <cellStyle name="Normal 16 2 6 4" xfId="15730"/>
    <cellStyle name="Normal 16 2 7" xfId="6314"/>
    <cellStyle name="Normal 16 2 7 2" xfId="9826"/>
    <cellStyle name="Normal 16 2 7 2 2" xfId="32807"/>
    <cellStyle name="Normal 16 2 7 2 3" xfId="21635"/>
    <cellStyle name="Normal 16 2 7 3" xfId="29295"/>
    <cellStyle name="Normal 16 2 7 4" xfId="13974"/>
    <cellStyle name="Normal 16 2 8" xfId="5194"/>
    <cellStyle name="Normal 16 2 8 2" xfId="20998"/>
    <cellStyle name="Normal 16 2 8 3" xfId="28175"/>
    <cellStyle name="Normal 16 2 8 4" xfId="12218"/>
    <cellStyle name="Normal 16 2 9" xfId="3845"/>
    <cellStyle name="Normal 16 2 9 2" xfId="26826"/>
    <cellStyle name="Normal 16 2 9 3" xfId="17486"/>
    <cellStyle name="Normal 16 3" xfId="330"/>
    <cellStyle name="Normal 16 3 2" xfId="1614"/>
    <cellStyle name="Normal 16 3 2 2" xfId="3370"/>
    <cellStyle name="Normal 16 3 2 2 2" xfId="9274"/>
    <cellStyle name="Normal 16 3 2 2 2 2" xfId="32255"/>
    <cellStyle name="Normal 16 3 2 2 2 3" xfId="20446"/>
    <cellStyle name="Normal 16 3 2 2 3" xfId="26351"/>
    <cellStyle name="Normal 16 3 2 2 4" xfId="16934"/>
    <cellStyle name="Normal 16 3 2 3" xfId="7518"/>
    <cellStyle name="Normal 16 3 2 3 2" xfId="11030"/>
    <cellStyle name="Normal 16 3 2 3 2 2" xfId="34011"/>
    <cellStyle name="Normal 16 3 2 3 2 3" xfId="22839"/>
    <cellStyle name="Normal 16 3 2 3 3" xfId="30499"/>
    <cellStyle name="Normal 16 3 2 3 4" xfId="15178"/>
    <cellStyle name="Normal 16 3 2 4" xfId="4642"/>
    <cellStyle name="Normal 16 3 2 4 2" xfId="27623"/>
    <cellStyle name="Normal 16 3 2 4 3" xfId="18690"/>
    <cellStyle name="Normal 16 3 2 5" xfId="24595"/>
    <cellStyle name="Normal 16 3 2 6" xfId="13422"/>
    <cellStyle name="Normal 16 3 3" xfId="978"/>
    <cellStyle name="Normal 16 3 3 2" xfId="2734"/>
    <cellStyle name="Normal 16 3 3 2 2" xfId="8638"/>
    <cellStyle name="Normal 16 3 3 2 2 2" xfId="31619"/>
    <cellStyle name="Normal 16 3 3 2 2 3" xfId="19810"/>
    <cellStyle name="Normal 16 3 3 2 3" xfId="25715"/>
    <cellStyle name="Normal 16 3 3 2 4" xfId="16298"/>
    <cellStyle name="Normal 16 3 3 3" xfId="6882"/>
    <cellStyle name="Normal 16 3 3 3 2" xfId="10394"/>
    <cellStyle name="Normal 16 3 3 3 2 2" xfId="33375"/>
    <cellStyle name="Normal 16 3 3 3 2 3" xfId="22203"/>
    <cellStyle name="Normal 16 3 3 3 3" xfId="29863"/>
    <cellStyle name="Normal 16 3 3 3 4" xfId="14542"/>
    <cellStyle name="Normal 16 3 3 4" xfId="5686"/>
    <cellStyle name="Normal 16 3 3 4 2" xfId="28667"/>
    <cellStyle name="Normal 16 3 3 4 3" xfId="18054"/>
    <cellStyle name="Normal 16 3 3 5" xfId="23959"/>
    <cellStyle name="Normal 16 3 3 6" xfId="12786"/>
    <cellStyle name="Normal 16 3 4" xfId="2089"/>
    <cellStyle name="Normal 16 3 4 2" xfId="7993"/>
    <cellStyle name="Normal 16 3 4 2 2" xfId="30974"/>
    <cellStyle name="Normal 16 3 4 2 3" xfId="19165"/>
    <cellStyle name="Normal 16 3 4 3" xfId="25070"/>
    <cellStyle name="Normal 16 3 4 4" xfId="15653"/>
    <cellStyle name="Normal 16 3 5" xfId="6237"/>
    <cellStyle name="Normal 16 3 5 2" xfId="9749"/>
    <cellStyle name="Normal 16 3 5 2 2" xfId="32730"/>
    <cellStyle name="Normal 16 3 5 2 3" xfId="21558"/>
    <cellStyle name="Normal 16 3 5 3" xfId="29218"/>
    <cellStyle name="Normal 16 3 5 4" xfId="13897"/>
    <cellStyle name="Normal 16 3 6" xfId="5117"/>
    <cellStyle name="Normal 16 3 6 2" xfId="20921"/>
    <cellStyle name="Normal 16 3 6 3" xfId="28098"/>
    <cellStyle name="Normal 16 3 6 4" xfId="12141"/>
    <cellStyle name="Normal 16 3 7" xfId="4006"/>
    <cellStyle name="Normal 16 3 7 2" xfId="26987"/>
    <cellStyle name="Normal 16 3 7 3" xfId="17409"/>
    <cellStyle name="Normal 16 3 8" xfId="23314"/>
    <cellStyle name="Normal 16 3 9" xfId="11666"/>
    <cellStyle name="Normal 16 4" xfId="484"/>
    <cellStyle name="Normal 16 4 2" xfId="1767"/>
    <cellStyle name="Normal 16 4 2 2" xfId="3523"/>
    <cellStyle name="Normal 16 4 2 2 2" xfId="9427"/>
    <cellStyle name="Normal 16 4 2 2 2 2" xfId="32408"/>
    <cellStyle name="Normal 16 4 2 2 2 3" xfId="20599"/>
    <cellStyle name="Normal 16 4 2 2 3" xfId="26504"/>
    <cellStyle name="Normal 16 4 2 2 4" xfId="17087"/>
    <cellStyle name="Normal 16 4 2 3" xfId="7671"/>
    <cellStyle name="Normal 16 4 2 3 2" xfId="11183"/>
    <cellStyle name="Normal 16 4 2 3 2 2" xfId="34164"/>
    <cellStyle name="Normal 16 4 2 3 2 3" xfId="22992"/>
    <cellStyle name="Normal 16 4 2 3 3" xfId="30652"/>
    <cellStyle name="Normal 16 4 2 3 4" xfId="15331"/>
    <cellStyle name="Normal 16 4 2 4" xfId="4795"/>
    <cellStyle name="Normal 16 4 2 4 2" xfId="27776"/>
    <cellStyle name="Normal 16 4 2 4 3" xfId="18843"/>
    <cellStyle name="Normal 16 4 2 5" xfId="24748"/>
    <cellStyle name="Normal 16 4 2 6" xfId="13575"/>
    <cellStyle name="Normal 16 4 3" xfId="1131"/>
    <cellStyle name="Normal 16 4 3 2" xfId="2887"/>
    <cellStyle name="Normal 16 4 3 2 2" xfId="8791"/>
    <cellStyle name="Normal 16 4 3 2 2 2" xfId="31772"/>
    <cellStyle name="Normal 16 4 3 2 2 3" xfId="19963"/>
    <cellStyle name="Normal 16 4 3 2 3" xfId="25868"/>
    <cellStyle name="Normal 16 4 3 2 4" xfId="16451"/>
    <cellStyle name="Normal 16 4 3 3" xfId="7035"/>
    <cellStyle name="Normal 16 4 3 3 2" xfId="10547"/>
    <cellStyle name="Normal 16 4 3 3 2 2" xfId="33528"/>
    <cellStyle name="Normal 16 4 3 3 2 3" xfId="22356"/>
    <cellStyle name="Normal 16 4 3 3 3" xfId="30016"/>
    <cellStyle name="Normal 16 4 3 3 4" xfId="14695"/>
    <cellStyle name="Normal 16 4 3 4" xfId="5839"/>
    <cellStyle name="Normal 16 4 3 4 2" xfId="28820"/>
    <cellStyle name="Normal 16 4 3 4 3" xfId="18207"/>
    <cellStyle name="Normal 16 4 3 5" xfId="24112"/>
    <cellStyle name="Normal 16 4 3 6" xfId="12939"/>
    <cellStyle name="Normal 16 4 4" xfId="2242"/>
    <cellStyle name="Normal 16 4 4 2" xfId="8146"/>
    <cellStyle name="Normal 16 4 4 2 2" xfId="31127"/>
    <cellStyle name="Normal 16 4 4 2 3" xfId="19318"/>
    <cellStyle name="Normal 16 4 4 3" xfId="25223"/>
    <cellStyle name="Normal 16 4 4 4" xfId="15806"/>
    <cellStyle name="Normal 16 4 5" xfId="6390"/>
    <cellStyle name="Normal 16 4 5 2" xfId="9902"/>
    <cellStyle name="Normal 16 4 5 2 2" xfId="32883"/>
    <cellStyle name="Normal 16 4 5 2 3" xfId="21711"/>
    <cellStyle name="Normal 16 4 5 3" xfId="29371"/>
    <cellStyle name="Normal 16 4 5 4" xfId="14050"/>
    <cellStyle name="Normal 16 4 6" xfId="5270"/>
    <cellStyle name="Normal 16 4 6 2" xfId="21074"/>
    <cellStyle name="Normal 16 4 6 3" xfId="28251"/>
    <cellStyle name="Normal 16 4 6 4" xfId="12294"/>
    <cellStyle name="Normal 16 4 7" xfId="4159"/>
    <cellStyle name="Normal 16 4 7 2" xfId="27140"/>
    <cellStyle name="Normal 16 4 7 3" xfId="17562"/>
    <cellStyle name="Normal 16 4 8" xfId="23467"/>
    <cellStyle name="Normal 16 4 9" xfId="11819"/>
    <cellStyle name="Normal 16 5" xfId="902"/>
    <cellStyle name="Normal 16 5 2" xfId="1538"/>
    <cellStyle name="Normal 16 5 2 2" xfId="3294"/>
    <cellStyle name="Normal 16 5 2 2 2" xfId="9198"/>
    <cellStyle name="Normal 16 5 2 2 2 2" xfId="32179"/>
    <cellStyle name="Normal 16 5 2 2 2 3" xfId="20370"/>
    <cellStyle name="Normal 16 5 2 2 3" xfId="26275"/>
    <cellStyle name="Normal 16 5 2 2 4" xfId="16858"/>
    <cellStyle name="Normal 16 5 2 3" xfId="7442"/>
    <cellStyle name="Normal 16 5 2 3 2" xfId="10954"/>
    <cellStyle name="Normal 16 5 2 3 2 2" xfId="33935"/>
    <cellStyle name="Normal 16 5 2 3 2 3" xfId="22763"/>
    <cellStyle name="Normal 16 5 2 3 3" xfId="30423"/>
    <cellStyle name="Normal 16 5 2 3 4" xfId="15102"/>
    <cellStyle name="Normal 16 5 2 4" xfId="4566"/>
    <cellStyle name="Normal 16 5 2 4 2" xfId="27547"/>
    <cellStyle name="Normal 16 5 2 4 3" xfId="18614"/>
    <cellStyle name="Normal 16 5 2 5" xfId="24519"/>
    <cellStyle name="Normal 16 5 2 6" xfId="13346"/>
    <cellStyle name="Normal 16 5 3" xfId="2658"/>
    <cellStyle name="Normal 16 5 3 2" xfId="8562"/>
    <cellStyle name="Normal 16 5 3 2 2" xfId="31543"/>
    <cellStyle name="Normal 16 5 3 2 3" xfId="19734"/>
    <cellStyle name="Normal 16 5 3 3" xfId="25639"/>
    <cellStyle name="Normal 16 5 3 4" xfId="16222"/>
    <cellStyle name="Normal 16 5 4" xfId="6806"/>
    <cellStyle name="Normal 16 5 4 2" xfId="10318"/>
    <cellStyle name="Normal 16 5 4 2 2" xfId="33299"/>
    <cellStyle name="Normal 16 5 4 2 3" xfId="22127"/>
    <cellStyle name="Normal 16 5 4 3" xfId="29787"/>
    <cellStyle name="Normal 16 5 4 4" xfId="14466"/>
    <cellStyle name="Normal 16 5 5" xfId="5610"/>
    <cellStyle name="Normal 16 5 5 2" xfId="21244"/>
    <cellStyle name="Normal 16 5 5 3" xfId="28591"/>
    <cellStyle name="Normal 16 5 5 4" xfId="12710"/>
    <cellStyle name="Normal 16 5 6" xfId="3930"/>
    <cellStyle name="Normal 16 5 6 2" xfId="26911"/>
    <cellStyle name="Normal 16 5 6 3" xfId="17978"/>
    <cellStyle name="Normal 16 5 7" xfId="23883"/>
    <cellStyle name="Normal 16 5 8" xfId="11590"/>
    <cellStyle name="Normal 16 6" xfId="1292"/>
    <cellStyle name="Normal 16 6 2" xfId="1928"/>
    <cellStyle name="Normal 16 6 2 2" xfId="3684"/>
    <cellStyle name="Normal 16 6 2 2 2" xfId="9588"/>
    <cellStyle name="Normal 16 6 2 2 2 2" xfId="32569"/>
    <cellStyle name="Normal 16 6 2 2 2 3" xfId="20760"/>
    <cellStyle name="Normal 16 6 2 2 3" xfId="26665"/>
    <cellStyle name="Normal 16 6 2 2 4" xfId="17248"/>
    <cellStyle name="Normal 16 6 2 3" xfId="7832"/>
    <cellStyle name="Normal 16 6 2 3 2" xfId="11344"/>
    <cellStyle name="Normal 16 6 2 3 2 2" xfId="34325"/>
    <cellStyle name="Normal 16 6 2 3 2 3" xfId="23153"/>
    <cellStyle name="Normal 16 6 2 3 3" xfId="30813"/>
    <cellStyle name="Normal 16 6 2 3 4" xfId="15492"/>
    <cellStyle name="Normal 16 6 2 4" xfId="4956"/>
    <cellStyle name="Normal 16 6 2 4 2" xfId="27937"/>
    <cellStyle name="Normal 16 6 2 4 3" xfId="19004"/>
    <cellStyle name="Normal 16 6 2 5" xfId="24909"/>
    <cellStyle name="Normal 16 6 2 6" xfId="13736"/>
    <cellStyle name="Normal 16 6 3" xfId="3048"/>
    <cellStyle name="Normal 16 6 3 2" xfId="8952"/>
    <cellStyle name="Normal 16 6 3 2 2" xfId="31933"/>
    <cellStyle name="Normal 16 6 3 2 3" xfId="20124"/>
    <cellStyle name="Normal 16 6 3 3" xfId="26029"/>
    <cellStyle name="Normal 16 6 3 4" xfId="16612"/>
    <cellStyle name="Normal 16 6 4" xfId="7196"/>
    <cellStyle name="Normal 16 6 4 2" xfId="10708"/>
    <cellStyle name="Normal 16 6 4 2 2" xfId="33689"/>
    <cellStyle name="Normal 16 6 4 2 3" xfId="22517"/>
    <cellStyle name="Normal 16 6 4 3" xfId="30177"/>
    <cellStyle name="Normal 16 6 4 4" xfId="14856"/>
    <cellStyle name="Normal 16 6 5" xfId="6000"/>
    <cellStyle name="Normal 16 6 5 2" xfId="21397"/>
    <cellStyle name="Normal 16 6 5 3" xfId="28981"/>
    <cellStyle name="Normal 16 6 5 4" xfId="13100"/>
    <cellStyle name="Normal 16 6 6" xfId="4320"/>
    <cellStyle name="Normal 16 6 6 2" xfId="27301"/>
    <cellStyle name="Normal 16 6 6 3" xfId="18368"/>
    <cellStyle name="Normal 16 6 7" xfId="24273"/>
    <cellStyle name="Normal 16 6 8" xfId="11980"/>
    <cellStyle name="Normal 16 7" xfId="731"/>
    <cellStyle name="Normal 16 7 2" xfId="2488"/>
    <cellStyle name="Normal 16 7 2 2" xfId="8392"/>
    <cellStyle name="Normal 16 7 2 2 2" xfId="31373"/>
    <cellStyle name="Normal 16 7 2 2 3" xfId="19564"/>
    <cellStyle name="Normal 16 7 2 3" xfId="25469"/>
    <cellStyle name="Normal 16 7 2 4" xfId="16052"/>
    <cellStyle name="Normal 16 7 3" xfId="6636"/>
    <cellStyle name="Normal 16 7 3 2" xfId="10148"/>
    <cellStyle name="Normal 16 7 3 2 2" xfId="33129"/>
    <cellStyle name="Normal 16 7 3 2 3" xfId="21957"/>
    <cellStyle name="Normal 16 7 3 3" xfId="29617"/>
    <cellStyle name="Normal 16 7 3 4" xfId="14296"/>
    <cellStyle name="Normal 16 7 4" xfId="4396"/>
    <cellStyle name="Normal 16 7 4 2" xfId="27377"/>
    <cellStyle name="Normal 16 7 4 3" xfId="17808"/>
    <cellStyle name="Normal 16 7 5" xfId="23713"/>
    <cellStyle name="Normal 16 7 6" xfId="12540"/>
    <cellStyle name="Normal 16 8" xfId="1368"/>
    <cellStyle name="Normal 16 8 2" xfId="3124"/>
    <cellStyle name="Normal 16 8 2 2" xfId="9028"/>
    <cellStyle name="Normal 16 8 2 2 2" xfId="32009"/>
    <cellStyle name="Normal 16 8 2 2 3" xfId="20200"/>
    <cellStyle name="Normal 16 8 2 3" xfId="26105"/>
    <cellStyle name="Normal 16 8 2 4" xfId="16688"/>
    <cellStyle name="Normal 16 8 3" xfId="7272"/>
    <cellStyle name="Normal 16 8 3 2" xfId="10784"/>
    <cellStyle name="Normal 16 8 3 2 2" xfId="33765"/>
    <cellStyle name="Normal 16 8 3 2 3" xfId="22593"/>
    <cellStyle name="Normal 16 8 3 3" xfId="30253"/>
    <cellStyle name="Normal 16 8 3 4" xfId="14932"/>
    <cellStyle name="Normal 16 8 4" xfId="6076"/>
    <cellStyle name="Normal 16 8 4 2" xfId="29057"/>
    <cellStyle name="Normal 16 8 4 3" xfId="18444"/>
    <cellStyle name="Normal 16 8 5" xfId="24349"/>
    <cellStyle name="Normal 16 8 6" xfId="13176"/>
    <cellStyle name="Normal 16 9" xfId="655"/>
    <cellStyle name="Normal 16 9 2" xfId="2412"/>
    <cellStyle name="Normal 16 9 2 2" xfId="8316"/>
    <cellStyle name="Normal 16 9 2 2 2" xfId="31297"/>
    <cellStyle name="Normal 16 9 2 2 3" xfId="19488"/>
    <cellStyle name="Normal 16 9 2 3" xfId="25393"/>
    <cellStyle name="Normal 16 9 2 4" xfId="15976"/>
    <cellStyle name="Normal 16 9 3" xfId="6560"/>
    <cellStyle name="Normal 16 9 3 2" xfId="10072"/>
    <cellStyle name="Normal 16 9 3 2 2" xfId="33053"/>
    <cellStyle name="Normal 16 9 3 2 3" xfId="21881"/>
    <cellStyle name="Normal 16 9 3 3" xfId="29541"/>
    <cellStyle name="Normal 16 9 3 4" xfId="14220"/>
    <cellStyle name="Normal 16 9 4" xfId="5440"/>
    <cellStyle name="Normal 16 9 4 2" xfId="28421"/>
    <cellStyle name="Normal 16 9 4 3" xfId="17732"/>
    <cellStyle name="Normal 16 9 5" xfId="23637"/>
    <cellStyle name="Normal 16 9 6" xfId="12464"/>
    <cellStyle name="Normal 17" xfId="34397"/>
    <cellStyle name="Normal 2" xfId="4"/>
    <cellStyle name="Normal 2 2" xfId="10"/>
    <cellStyle name="Normal 3" xfId="22"/>
    <cellStyle name="Normal 3 2" xfId="261"/>
    <cellStyle name="Normal 3 3" xfId="173"/>
    <cellStyle name="Normal 3 4" xfId="32"/>
    <cellStyle name="Normal 3 5" xfId="651"/>
    <cellStyle name="Normal 4" xfId="174"/>
    <cellStyle name="Normal 4 2" xfId="262"/>
    <cellStyle name="Normal 5" xfId="175"/>
    <cellStyle name="Normal 5 2" xfId="263"/>
    <cellStyle name="Normal 6" xfId="176"/>
    <cellStyle name="Normal 6 2" xfId="264"/>
    <cellStyle name="Normal 7" xfId="177"/>
    <cellStyle name="Normal 7 2" xfId="265"/>
    <cellStyle name="Normal 8" xfId="178"/>
    <cellStyle name="Normal 8 2" xfId="266"/>
    <cellStyle name="Normal 9" xfId="179"/>
    <cellStyle name="Normal 9 2" xfId="267"/>
    <cellStyle name="Nota 2" xfId="181"/>
    <cellStyle name="Nota 2 2" xfId="182"/>
    <cellStyle name="Nota 3" xfId="183"/>
    <cellStyle name="Nota 3 2" xfId="184"/>
    <cellStyle name="Nota 4" xfId="268"/>
    <cellStyle name="Nota 5" xfId="180"/>
    <cellStyle name="Porcentagem" xfId="2" builtinId="5"/>
    <cellStyle name="Porcentagem 10" xfId="7"/>
    <cellStyle name="Porcentagem 10 2" xfId="246"/>
    <cellStyle name="Porcentagem 11" xfId="185"/>
    <cellStyle name="Porcentagem 2" xfId="5"/>
    <cellStyle name="Porcentagem 2 2" xfId="17"/>
    <cellStyle name="Porcentagem 3" xfId="186"/>
    <cellStyle name="Porcentagem 3 2" xfId="269"/>
    <cellStyle name="Porcentagem 4" xfId="187"/>
    <cellStyle name="Porcentagem 4 2" xfId="270"/>
    <cellStyle name="Porcentagem 5" xfId="188"/>
    <cellStyle name="Porcentagem 5 2" xfId="271"/>
    <cellStyle name="Porcentagem 6" xfId="189"/>
    <cellStyle name="Porcentagem 6 2" xfId="272"/>
    <cellStyle name="Porcentagem 7" xfId="190"/>
    <cellStyle name="Porcentagem 7 2" xfId="273"/>
    <cellStyle name="Porcentagem 8" xfId="191"/>
    <cellStyle name="Porcentagem 8 2" xfId="274"/>
    <cellStyle name="Porcentagem 9" xfId="192"/>
    <cellStyle name="Porcentagem 9 2" xfId="275"/>
    <cellStyle name="Saída 2" xfId="194"/>
    <cellStyle name="Saída 3" xfId="195"/>
    <cellStyle name="Saída 4" xfId="193"/>
    <cellStyle name="Separador de milhares 10" xfId="197"/>
    <cellStyle name="Separador de milhares 10 10" xfId="659"/>
    <cellStyle name="Separador de milhares 10 10 2" xfId="2416"/>
    <cellStyle name="Separador de milhares 10 10 2 2" xfId="8320"/>
    <cellStyle name="Separador de milhares 10 10 2 2 2" xfId="31301"/>
    <cellStyle name="Separador de milhares 10 10 2 2 3" xfId="19492"/>
    <cellStyle name="Separador de milhares 10 10 2 3" xfId="25397"/>
    <cellStyle name="Separador de milhares 10 10 2 4" xfId="15980"/>
    <cellStyle name="Separador de milhares 10 10 3" xfId="6564"/>
    <cellStyle name="Separador de milhares 10 10 3 2" xfId="10076"/>
    <cellStyle name="Separador de milhares 10 10 3 2 2" xfId="33057"/>
    <cellStyle name="Separador de milhares 10 10 3 2 3" xfId="21885"/>
    <cellStyle name="Separador de milhares 10 10 3 3" xfId="29545"/>
    <cellStyle name="Separador de milhares 10 10 3 4" xfId="14224"/>
    <cellStyle name="Separador de milhares 10 10 4" xfId="5444"/>
    <cellStyle name="Separador de milhares 10 10 4 2" xfId="28425"/>
    <cellStyle name="Separador de milhares 10 10 4 3" xfId="17736"/>
    <cellStyle name="Separador de milhares 10 10 5" xfId="23641"/>
    <cellStyle name="Separador de milhares 10 10 6" xfId="12468"/>
    <cellStyle name="Separador de milhares 10 11" xfId="2017"/>
    <cellStyle name="Separador de milhares 10 11 2" xfId="7921"/>
    <cellStyle name="Separador de milhares 10 11 2 2" xfId="30902"/>
    <cellStyle name="Separador de milhares 10 11 2 3" xfId="19093"/>
    <cellStyle name="Separador de milhares 10 11 3" xfId="24998"/>
    <cellStyle name="Separador de milhares 10 11 4" xfId="15581"/>
    <cellStyle name="Separador de milhares 10 12" xfId="6165"/>
    <cellStyle name="Separador de milhares 10 12 2" xfId="9677"/>
    <cellStyle name="Separador de milhares 10 12 2 2" xfId="32658"/>
    <cellStyle name="Separador de milhares 10 12 2 3" xfId="21486"/>
    <cellStyle name="Separador de milhares 10 12 3" xfId="29146"/>
    <cellStyle name="Separador de milhares 10 12 4" xfId="13825"/>
    <cellStyle name="Separador de milhares 10 13" xfId="5045"/>
    <cellStyle name="Separador de milhares 10 13 2" xfId="20849"/>
    <cellStyle name="Separador de milhares 10 13 3" xfId="28026"/>
    <cellStyle name="Separador de milhares 10 13 4" xfId="12069"/>
    <cellStyle name="Separador de milhares 10 14" xfId="3764"/>
    <cellStyle name="Separador de milhares 10 14 2" xfId="26745"/>
    <cellStyle name="Separador de milhares 10 14 3" xfId="17337"/>
    <cellStyle name="Separador de milhares 10 15" xfId="23242"/>
    <cellStyle name="Separador de milhares 10 16" xfId="11424"/>
    <cellStyle name="Separador de milhares 10 2" xfId="276"/>
    <cellStyle name="Separador de milhares 10 2 10" xfId="2040"/>
    <cellStyle name="Separador de milhares 10 2 10 2" xfId="7944"/>
    <cellStyle name="Separador de milhares 10 2 10 2 2" xfId="30925"/>
    <cellStyle name="Separador de milhares 10 2 10 2 3" xfId="19116"/>
    <cellStyle name="Separador de milhares 10 2 10 3" xfId="25021"/>
    <cellStyle name="Separador de milhares 10 2 10 4" xfId="15604"/>
    <cellStyle name="Separador de milhares 10 2 11" xfId="6188"/>
    <cellStyle name="Separador de milhares 10 2 11 2" xfId="9700"/>
    <cellStyle name="Separador de milhares 10 2 11 2 2" xfId="32681"/>
    <cellStyle name="Separador de milhares 10 2 11 2 3" xfId="21509"/>
    <cellStyle name="Separador de milhares 10 2 11 3" xfId="29169"/>
    <cellStyle name="Separador de milhares 10 2 11 4" xfId="13848"/>
    <cellStyle name="Separador de milhares 10 2 12" xfId="5068"/>
    <cellStyle name="Separador de milhares 10 2 12 2" xfId="20872"/>
    <cellStyle name="Separador de milhares 10 2 12 3" xfId="28049"/>
    <cellStyle name="Separador de milhares 10 2 12 4" xfId="12092"/>
    <cellStyle name="Separador de milhares 10 2 13" xfId="3787"/>
    <cellStyle name="Separador de milhares 10 2 13 2" xfId="26768"/>
    <cellStyle name="Separador de milhares 10 2 13 3" xfId="17360"/>
    <cellStyle name="Separador de milhares 10 2 14" xfId="23265"/>
    <cellStyle name="Separador de milhares 10 2 15" xfId="11447"/>
    <cellStyle name="Separador de milhares 10 2 2" xfId="435"/>
    <cellStyle name="Separador de milhares 10 2 2 10" xfId="23418"/>
    <cellStyle name="Separador de milhares 10 2 2 11" xfId="11532"/>
    <cellStyle name="Separador de milhares 10 2 2 2" xfId="596"/>
    <cellStyle name="Separador de milhares 10 2 2 2 2" xfId="1879"/>
    <cellStyle name="Separador de milhares 10 2 2 2 2 2" xfId="3635"/>
    <cellStyle name="Separador de milhares 10 2 2 2 2 2 2" xfId="9539"/>
    <cellStyle name="Separador de milhares 10 2 2 2 2 2 2 2" xfId="32520"/>
    <cellStyle name="Separador de milhares 10 2 2 2 2 2 2 3" xfId="20711"/>
    <cellStyle name="Separador de milhares 10 2 2 2 2 2 3" xfId="26616"/>
    <cellStyle name="Separador de milhares 10 2 2 2 2 2 4" xfId="17199"/>
    <cellStyle name="Separador de milhares 10 2 2 2 2 3" xfId="7783"/>
    <cellStyle name="Separador de milhares 10 2 2 2 2 3 2" xfId="11295"/>
    <cellStyle name="Separador de milhares 10 2 2 2 2 3 2 2" xfId="34276"/>
    <cellStyle name="Separador de milhares 10 2 2 2 2 3 2 3" xfId="23104"/>
    <cellStyle name="Separador de milhares 10 2 2 2 2 3 3" xfId="30764"/>
    <cellStyle name="Separador de milhares 10 2 2 2 2 3 4" xfId="15443"/>
    <cellStyle name="Separador de milhares 10 2 2 2 2 4" xfId="4907"/>
    <cellStyle name="Separador de milhares 10 2 2 2 2 4 2" xfId="27888"/>
    <cellStyle name="Separador de milhares 10 2 2 2 2 4 3" xfId="18955"/>
    <cellStyle name="Separador de milhares 10 2 2 2 2 5" xfId="24860"/>
    <cellStyle name="Separador de milhares 10 2 2 2 2 6" xfId="13687"/>
    <cellStyle name="Separador de milhares 10 2 2 2 3" xfId="1243"/>
    <cellStyle name="Separador de milhares 10 2 2 2 3 2" xfId="2999"/>
    <cellStyle name="Separador de milhares 10 2 2 2 3 2 2" xfId="8903"/>
    <cellStyle name="Separador de milhares 10 2 2 2 3 2 2 2" xfId="31884"/>
    <cellStyle name="Separador de milhares 10 2 2 2 3 2 2 3" xfId="20075"/>
    <cellStyle name="Separador de milhares 10 2 2 2 3 2 3" xfId="25980"/>
    <cellStyle name="Separador de milhares 10 2 2 2 3 2 4" xfId="16563"/>
    <cellStyle name="Separador de milhares 10 2 2 2 3 3" xfId="7147"/>
    <cellStyle name="Separador de milhares 10 2 2 2 3 3 2" xfId="10659"/>
    <cellStyle name="Separador de milhares 10 2 2 2 3 3 2 2" xfId="33640"/>
    <cellStyle name="Separador de milhares 10 2 2 2 3 3 2 3" xfId="22468"/>
    <cellStyle name="Separador de milhares 10 2 2 2 3 3 3" xfId="30128"/>
    <cellStyle name="Separador de milhares 10 2 2 2 3 3 4" xfId="14807"/>
    <cellStyle name="Separador de milhares 10 2 2 2 3 4" xfId="5951"/>
    <cellStyle name="Separador de milhares 10 2 2 2 3 4 2" xfId="28932"/>
    <cellStyle name="Separador de milhares 10 2 2 2 3 4 3" xfId="18319"/>
    <cellStyle name="Separador de milhares 10 2 2 2 3 5" xfId="24224"/>
    <cellStyle name="Separador de milhares 10 2 2 2 3 6" xfId="13051"/>
    <cellStyle name="Separador de milhares 10 2 2 2 4" xfId="2354"/>
    <cellStyle name="Separador de milhares 10 2 2 2 4 2" xfId="8258"/>
    <cellStyle name="Separador de milhares 10 2 2 2 4 2 2" xfId="31239"/>
    <cellStyle name="Separador de milhares 10 2 2 2 4 2 3" xfId="19430"/>
    <cellStyle name="Separador de milhares 10 2 2 2 4 3" xfId="25335"/>
    <cellStyle name="Separador de milhares 10 2 2 2 4 4" xfId="15918"/>
    <cellStyle name="Separador de milhares 10 2 2 2 5" xfId="6502"/>
    <cellStyle name="Separador de milhares 10 2 2 2 5 2" xfId="10014"/>
    <cellStyle name="Separador de milhares 10 2 2 2 5 2 2" xfId="32995"/>
    <cellStyle name="Separador de milhares 10 2 2 2 5 2 3" xfId="21823"/>
    <cellStyle name="Separador de milhares 10 2 2 2 5 3" xfId="29483"/>
    <cellStyle name="Separador de milhares 10 2 2 2 5 4" xfId="14162"/>
    <cellStyle name="Separador de milhares 10 2 2 2 6" xfId="5382"/>
    <cellStyle name="Separador de milhares 10 2 2 2 6 2" xfId="21186"/>
    <cellStyle name="Separador de milhares 10 2 2 2 6 3" xfId="28363"/>
    <cellStyle name="Separador de milhares 10 2 2 2 6 4" xfId="12406"/>
    <cellStyle name="Separador de milhares 10 2 2 2 7" xfId="4271"/>
    <cellStyle name="Separador de milhares 10 2 2 2 7 2" xfId="27252"/>
    <cellStyle name="Separador de milhares 10 2 2 2 7 3" xfId="17674"/>
    <cellStyle name="Separador de milhares 10 2 2 2 8" xfId="23579"/>
    <cellStyle name="Separador de milhares 10 2 2 2 9" xfId="11931"/>
    <cellStyle name="Separador de milhares 10 2 2 3" xfId="1082"/>
    <cellStyle name="Separador de milhares 10 2 2 3 2" xfId="1718"/>
    <cellStyle name="Separador de milhares 10 2 2 3 2 2" xfId="3474"/>
    <cellStyle name="Separador de milhares 10 2 2 3 2 2 2" xfId="9378"/>
    <cellStyle name="Separador de milhares 10 2 2 3 2 2 2 2" xfId="32359"/>
    <cellStyle name="Separador de milhares 10 2 2 3 2 2 2 3" xfId="20550"/>
    <cellStyle name="Separador de milhares 10 2 2 3 2 2 3" xfId="26455"/>
    <cellStyle name="Separador de milhares 10 2 2 3 2 2 4" xfId="17038"/>
    <cellStyle name="Separador de milhares 10 2 2 3 2 3" xfId="7622"/>
    <cellStyle name="Separador de milhares 10 2 2 3 2 3 2" xfId="11134"/>
    <cellStyle name="Separador de milhares 10 2 2 3 2 3 2 2" xfId="34115"/>
    <cellStyle name="Separador de milhares 10 2 2 3 2 3 2 3" xfId="22943"/>
    <cellStyle name="Separador de milhares 10 2 2 3 2 3 3" xfId="30603"/>
    <cellStyle name="Separador de milhares 10 2 2 3 2 3 4" xfId="15282"/>
    <cellStyle name="Separador de milhares 10 2 2 3 2 4" xfId="4746"/>
    <cellStyle name="Separador de milhares 10 2 2 3 2 4 2" xfId="27727"/>
    <cellStyle name="Separador de milhares 10 2 2 3 2 4 3" xfId="18794"/>
    <cellStyle name="Separador de milhares 10 2 2 3 2 5" xfId="24699"/>
    <cellStyle name="Separador de milhares 10 2 2 3 2 6" xfId="13526"/>
    <cellStyle name="Separador de milhares 10 2 2 3 3" xfId="2838"/>
    <cellStyle name="Separador de milhares 10 2 2 3 3 2" xfId="8742"/>
    <cellStyle name="Separador de milhares 10 2 2 3 3 2 2" xfId="31723"/>
    <cellStyle name="Separador de milhares 10 2 2 3 3 2 3" xfId="19914"/>
    <cellStyle name="Separador de milhares 10 2 2 3 3 3" xfId="25819"/>
    <cellStyle name="Separador de milhares 10 2 2 3 3 4" xfId="16402"/>
    <cellStyle name="Separador de milhares 10 2 2 3 4" xfId="6986"/>
    <cellStyle name="Separador de milhares 10 2 2 3 4 2" xfId="10498"/>
    <cellStyle name="Separador de milhares 10 2 2 3 4 2 2" xfId="33479"/>
    <cellStyle name="Separador de milhares 10 2 2 3 4 2 3" xfId="22307"/>
    <cellStyle name="Separador de milhares 10 2 2 3 4 3" xfId="29967"/>
    <cellStyle name="Separador de milhares 10 2 2 3 4 4" xfId="14646"/>
    <cellStyle name="Separador de milhares 10 2 2 3 5" xfId="5790"/>
    <cellStyle name="Separador de milhares 10 2 2 3 5 2" xfId="21348"/>
    <cellStyle name="Separador de milhares 10 2 2 3 5 3" xfId="28771"/>
    <cellStyle name="Separador de milhares 10 2 2 3 5 4" xfId="12890"/>
    <cellStyle name="Separador de milhares 10 2 2 3 6" xfId="4110"/>
    <cellStyle name="Separador de milhares 10 2 2 3 6 2" xfId="27091"/>
    <cellStyle name="Separador de milhares 10 2 2 3 6 3" xfId="18158"/>
    <cellStyle name="Separador de milhares 10 2 2 3 7" xfId="24063"/>
    <cellStyle name="Separador de milhares 10 2 2 3 8" xfId="11770"/>
    <cellStyle name="Separador de milhares 10 2 2 4" xfId="1480"/>
    <cellStyle name="Separador de milhares 10 2 2 4 2" xfId="3236"/>
    <cellStyle name="Separador de milhares 10 2 2 4 2 2" xfId="9140"/>
    <cellStyle name="Separador de milhares 10 2 2 4 2 2 2" xfId="32121"/>
    <cellStyle name="Separador de milhares 10 2 2 4 2 2 3" xfId="20312"/>
    <cellStyle name="Separador de milhares 10 2 2 4 2 3" xfId="26217"/>
    <cellStyle name="Separador de milhares 10 2 2 4 2 4" xfId="16800"/>
    <cellStyle name="Separador de milhares 10 2 2 4 3" xfId="7384"/>
    <cellStyle name="Separador de milhares 10 2 2 4 3 2" xfId="10896"/>
    <cellStyle name="Separador de milhares 10 2 2 4 3 2 2" xfId="33877"/>
    <cellStyle name="Separador de milhares 10 2 2 4 3 2 3" xfId="22705"/>
    <cellStyle name="Separador de milhares 10 2 2 4 3 3" xfId="30365"/>
    <cellStyle name="Separador de milhares 10 2 2 4 3 4" xfId="15044"/>
    <cellStyle name="Separador de milhares 10 2 2 4 4" xfId="4508"/>
    <cellStyle name="Separador de milhares 10 2 2 4 4 2" xfId="27489"/>
    <cellStyle name="Separador de milhares 10 2 2 4 4 3" xfId="18556"/>
    <cellStyle name="Separador de milhares 10 2 2 4 5" xfId="24461"/>
    <cellStyle name="Separador de milhares 10 2 2 4 6" xfId="13288"/>
    <cellStyle name="Separador de milhares 10 2 2 5" xfId="844"/>
    <cellStyle name="Separador de milhares 10 2 2 5 2" xfId="2600"/>
    <cellStyle name="Separador de milhares 10 2 2 5 2 2" xfId="8504"/>
    <cellStyle name="Separador de milhares 10 2 2 5 2 2 2" xfId="31485"/>
    <cellStyle name="Separador de milhares 10 2 2 5 2 2 3" xfId="19676"/>
    <cellStyle name="Separador de milhares 10 2 2 5 2 3" xfId="25581"/>
    <cellStyle name="Separador de milhares 10 2 2 5 2 4" xfId="16164"/>
    <cellStyle name="Separador de milhares 10 2 2 5 3" xfId="6748"/>
    <cellStyle name="Separador de milhares 10 2 2 5 3 2" xfId="10260"/>
    <cellStyle name="Separador de milhares 10 2 2 5 3 2 2" xfId="33241"/>
    <cellStyle name="Separador de milhares 10 2 2 5 3 2 3" xfId="22069"/>
    <cellStyle name="Separador de milhares 10 2 2 5 3 3" xfId="29729"/>
    <cellStyle name="Separador de milhares 10 2 2 5 3 4" xfId="14408"/>
    <cellStyle name="Separador de milhares 10 2 2 5 4" xfId="5552"/>
    <cellStyle name="Separador de milhares 10 2 2 5 4 2" xfId="28533"/>
    <cellStyle name="Separador de milhares 10 2 2 5 4 3" xfId="17920"/>
    <cellStyle name="Separador de milhares 10 2 2 5 5" xfId="23825"/>
    <cellStyle name="Separador de milhares 10 2 2 5 6" xfId="12652"/>
    <cellStyle name="Separador de milhares 10 2 2 6" xfId="2193"/>
    <cellStyle name="Separador de milhares 10 2 2 6 2" xfId="8097"/>
    <cellStyle name="Separador de milhares 10 2 2 6 2 2" xfId="31078"/>
    <cellStyle name="Separador de milhares 10 2 2 6 2 3" xfId="19269"/>
    <cellStyle name="Separador de milhares 10 2 2 6 3" xfId="25174"/>
    <cellStyle name="Separador de milhares 10 2 2 6 4" xfId="15757"/>
    <cellStyle name="Separador de milhares 10 2 2 7" xfId="6341"/>
    <cellStyle name="Separador de milhares 10 2 2 7 2" xfId="9853"/>
    <cellStyle name="Separador de milhares 10 2 2 7 2 2" xfId="32834"/>
    <cellStyle name="Separador de milhares 10 2 2 7 2 3" xfId="21662"/>
    <cellStyle name="Separador de milhares 10 2 2 7 3" xfId="29322"/>
    <cellStyle name="Separador de milhares 10 2 2 7 4" xfId="14001"/>
    <cellStyle name="Separador de milhares 10 2 2 8" xfId="5221"/>
    <cellStyle name="Separador de milhares 10 2 2 8 2" xfId="21025"/>
    <cellStyle name="Separador de milhares 10 2 2 8 3" xfId="28202"/>
    <cellStyle name="Separador de milhares 10 2 2 8 4" xfId="12245"/>
    <cellStyle name="Separador de milhares 10 2 2 9" xfId="3872"/>
    <cellStyle name="Separador de milhares 10 2 2 9 2" xfId="26853"/>
    <cellStyle name="Separador de milhares 10 2 2 9 3" xfId="17513"/>
    <cellStyle name="Separador de milhares 10 2 3" xfId="353"/>
    <cellStyle name="Separador de milhares 10 2 3 2" xfId="1637"/>
    <cellStyle name="Separador de milhares 10 2 3 2 2" xfId="3393"/>
    <cellStyle name="Separador de milhares 10 2 3 2 2 2" xfId="9297"/>
    <cellStyle name="Separador de milhares 10 2 3 2 2 2 2" xfId="32278"/>
    <cellStyle name="Separador de milhares 10 2 3 2 2 2 3" xfId="20469"/>
    <cellStyle name="Separador de milhares 10 2 3 2 2 3" xfId="26374"/>
    <cellStyle name="Separador de milhares 10 2 3 2 2 4" xfId="16957"/>
    <cellStyle name="Separador de milhares 10 2 3 2 3" xfId="7541"/>
    <cellStyle name="Separador de milhares 10 2 3 2 3 2" xfId="11053"/>
    <cellStyle name="Separador de milhares 10 2 3 2 3 2 2" xfId="34034"/>
    <cellStyle name="Separador de milhares 10 2 3 2 3 2 3" xfId="22862"/>
    <cellStyle name="Separador de milhares 10 2 3 2 3 3" xfId="30522"/>
    <cellStyle name="Separador de milhares 10 2 3 2 3 4" xfId="15201"/>
    <cellStyle name="Separador de milhares 10 2 3 2 4" xfId="4665"/>
    <cellStyle name="Separador de milhares 10 2 3 2 4 2" xfId="27646"/>
    <cellStyle name="Separador de milhares 10 2 3 2 4 3" xfId="18713"/>
    <cellStyle name="Separador de milhares 10 2 3 2 5" xfId="24618"/>
    <cellStyle name="Separador de milhares 10 2 3 2 6" xfId="13445"/>
    <cellStyle name="Separador de milhares 10 2 3 3" xfId="1001"/>
    <cellStyle name="Separador de milhares 10 2 3 3 2" xfId="2757"/>
    <cellStyle name="Separador de milhares 10 2 3 3 2 2" xfId="8661"/>
    <cellStyle name="Separador de milhares 10 2 3 3 2 2 2" xfId="31642"/>
    <cellStyle name="Separador de milhares 10 2 3 3 2 2 3" xfId="19833"/>
    <cellStyle name="Separador de milhares 10 2 3 3 2 3" xfId="25738"/>
    <cellStyle name="Separador de milhares 10 2 3 3 2 4" xfId="16321"/>
    <cellStyle name="Separador de milhares 10 2 3 3 3" xfId="6905"/>
    <cellStyle name="Separador de milhares 10 2 3 3 3 2" xfId="10417"/>
    <cellStyle name="Separador de milhares 10 2 3 3 3 2 2" xfId="33398"/>
    <cellStyle name="Separador de milhares 10 2 3 3 3 2 3" xfId="22226"/>
    <cellStyle name="Separador de milhares 10 2 3 3 3 3" xfId="29886"/>
    <cellStyle name="Separador de milhares 10 2 3 3 3 4" xfId="14565"/>
    <cellStyle name="Separador de milhares 10 2 3 3 4" xfId="5709"/>
    <cellStyle name="Separador de milhares 10 2 3 3 4 2" xfId="28690"/>
    <cellStyle name="Separador de milhares 10 2 3 3 4 3" xfId="18077"/>
    <cellStyle name="Separador de milhares 10 2 3 3 5" xfId="23982"/>
    <cellStyle name="Separador de milhares 10 2 3 3 6" xfId="12809"/>
    <cellStyle name="Separador de milhares 10 2 3 4" xfId="2112"/>
    <cellStyle name="Separador de milhares 10 2 3 4 2" xfId="8016"/>
    <cellStyle name="Separador de milhares 10 2 3 4 2 2" xfId="30997"/>
    <cellStyle name="Separador de milhares 10 2 3 4 2 3" xfId="19188"/>
    <cellStyle name="Separador de milhares 10 2 3 4 3" xfId="25093"/>
    <cellStyle name="Separador de milhares 10 2 3 4 4" xfId="15676"/>
    <cellStyle name="Separador de milhares 10 2 3 5" xfId="6260"/>
    <cellStyle name="Separador de milhares 10 2 3 5 2" xfId="9772"/>
    <cellStyle name="Separador de milhares 10 2 3 5 2 2" xfId="32753"/>
    <cellStyle name="Separador de milhares 10 2 3 5 2 3" xfId="21581"/>
    <cellStyle name="Separador de milhares 10 2 3 5 3" xfId="29241"/>
    <cellStyle name="Separador de milhares 10 2 3 5 4" xfId="13920"/>
    <cellStyle name="Separador de milhares 10 2 3 6" xfId="5140"/>
    <cellStyle name="Separador de milhares 10 2 3 6 2" xfId="20944"/>
    <cellStyle name="Separador de milhares 10 2 3 6 3" xfId="28121"/>
    <cellStyle name="Separador de milhares 10 2 3 6 4" xfId="12164"/>
    <cellStyle name="Separador de milhares 10 2 3 7" xfId="4029"/>
    <cellStyle name="Separador de milhares 10 2 3 7 2" xfId="27010"/>
    <cellStyle name="Separador de milhares 10 2 3 7 3" xfId="17432"/>
    <cellStyle name="Separador de milhares 10 2 3 8" xfId="23337"/>
    <cellStyle name="Separador de milhares 10 2 3 9" xfId="11689"/>
    <cellStyle name="Separador de milhares 10 2 4" xfId="511"/>
    <cellStyle name="Separador de milhares 10 2 4 2" xfId="1794"/>
    <cellStyle name="Separador de milhares 10 2 4 2 2" xfId="3550"/>
    <cellStyle name="Separador de milhares 10 2 4 2 2 2" xfId="9454"/>
    <cellStyle name="Separador de milhares 10 2 4 2 2 2 2" xfId="32435"/>
    <cellStyle name="Separador de milhares 10 2 4 2 2 2 3" xfId="20626"/>
    <cellStyle name="Separador de milhares 10 2 4 2 2 3" xfId="26531"/>
    <cellStyle name="Separador de milhares 10 2 4 2 2 4" xfId="17114"/>
    <cellStyle name="Separador de milhares 10 2 4 2 3" xfId="7698"/>
    <cellStyle name="Separador de milhares 10 2 4 2 3 2" xfId="11210"/>
    <cellStyle name="Separador de milhares 10 2 4 2 3 2 2" xfId="34191"/>
    <cellStyle name="Separador de milhares 10 2 4 2 3 2 3" xfId="23019"/>
    <cellStyle name="Separador de milhares 10 2 4 2 3 3" xfId="30679"/>
    <cellStyle name="Separador de milhares 10 2 4 2 3 4" xfId="15358"/>
    <cellStyle name="Separador de milhares 10 2 4 2 4" xfId="4822"/>
    <cellStyle name="Separador de milhares 10 2 4 2 4 2" xfId="27803"/>
    <cellStyle name="Separador de milhares 10 2 4 2 4 3" xfId="18870"/>
    <cellStyle name="Separador de milhares 10 2 4 2 5" xfId="24775"/>
    <cellStyle name="Separador de milhares 10 2 4 2 6" xfId="13602"/>
    <cellStyle name="Separador de milhares 10 2 4 3" xfId="1158"/>
    <cellStyle name="Separador de milhares 10 2 4 3 2" xfId="2914"/>
    <cellStyle name="Separador de milhares 10 2 4 3 2 2" xfId="8818"/>
    <cellStyle name="Separador de milhares 10 2 4 3 2 2 2" xfId="31799"/>
    <cellStyle name="Separador de milhares 10 2 4 3 2 2 3" xfId="19990"/>
    <cellStyle name="Separador de milhares 10 2 4 3 2 3" xfId="25895"/>
    <cellStyle name="Separador de milhares 10 2 4 3 2 4" xfId="16478"/>
    <cellStyle name="Separador de milhares 10 2 4 3 3" xfId="7062"/>
    <cellStyle name="Separador de milhares 10 2 4 3 3 2" xfId="10574"/>
    <cellStyle name="Separador de milhares 10 2 4 3 3 2 2" xfId="33555"/>
    <cellStyle name="Separador de milhares 10 2 4 3 3 2 3" xfId="22383"/>
    <cellStyle name="Separador de milhares 10 2 4 3 3 3" xfId="30043"/>
    <cellStyle name="Separador de milhares 10 2 4 3 3 4" xfId="14722"/>
    <cellStyle name="Separador de milhares 10 2 4 3 4" xfId="5866"/>
    <cellStyle name="Separador de milhares 10 2 4 3 4 2" xfId="28847"/>
    <cellStyle name="Separador de milhares 10 2 4 3 4 3" xfId="18234"/>
    <cellStyle name="Separador de milhares 10 2 4 3 5" xfId="24139"/>
    <cellStyle name="Separador de milhares 10 2 4 3 6" xfId="12966"/>
    <cellStyle name="Separador de milhares 10 2 4 4" xfId="2269"/>
    <cellStyle name="Separador de milhares 10 2 4 4 2" xfId="8173"/>
    <cellStyle name="Separador de milhares 10 2 4 4 2 2" xfId="31154"/>
    <cellStyle name="Separador de milhares 10 2 4 4 2 3" xfId="19345"/>
    <cellStyle name="Separador de milhares 10 2 4 4 3" xfId="25250"/>
    <cellStyle name="Separador de milhares 10 2 4 4 4" xfId="15833"/>
    <cellStyle name="Separador de milhares 10 2 4 5" xfId="6417"/>
    <cellStyle name="Separador de milhares 10 2 4 5 2" xfId="9929"/>
    <cellStyle name="Separador de milhares 10 2 4 5 2 2" xfId="32910"/>
    <cellStyle name="Separador de milhares 10 2 4 5 2 3" xfId="21738"/>
    <cellStyle name="Separador de milhares 10 2 4 5 3" xfId="29398"/>
    <cellStyle name="Separador de milhares 10 2 4 5 4" xfId="14077"/>
    <cellStyle name="Separador de milhares 10 2 4 6" xfId="5297"/>
    <cellStyle name="Separador de milhares 10 2 4 6 2" xfId="21101"/>
    <cellStyle name="Separador de milhares 10 2 4 6 3" xfId="28278"/>
    <cellStyle name="Separador de milhares 10 2 4 6 4" xfId="12321"/>
    <cellStyle name="Separador de milhares 10 2 4 7" xfId="4186"/>
    <cellStyle name="Separador de milhares 10 2 4 7 2" xfId="27167"/>
    <cellStyle name="Separador de milhares 10 2 4 7 3" xfId="17589"/>
    <cellStyle name="Separador de milhares 10 2 4 8" xfId="23494"/>
    <cellStyle name="Separador de milhares 10 2 4 9" xfId="11846"/>
    <cellStyle name="Separador de milhares 10 2 5" xfId="929"/>
    <cellStyle name="Separador de milhares 10 2 5 2" xfId="1565"/>
    <cellStyle name="Separador de milhares 10 2 5 2 2" xfId="3321"/>
    <cellStyle name="Separador de milhares 10 2 5 2 2 2" xfId="9225"/>
    <cellStyle name="Separador de milhares 10 2 5 2 2 2 2" xfId="32206"/>
    <cellStyle name="Separador de milhares 10 2 5 2 2 2 3" xfId="20397"/>
    <cellStyle name="Separador de milhares 10 2 5 2 2 3" xfId="26302"/>
    <cellStyle name="Separador de milhares 10 2 5 2 2 4" xfId="16885"/>
    <cellStyle name="Separador de milhares 10 2 5 2 3" xfId="7469"/>
    <cellStyle name="Separador de milhares 10 2 5 2 3 2" xfId="10981"/>
    <cellStyle name="Separador de milhares 10 2 5 2 3 2 2" xfId="33962"/>
    <cellStyle name="Separador de milhares 10 2 5 2 3 2 3" xfId="22790"/>
    <cellStyle name="Separador de milhares 10 2 5 2 3 3" xfId="30450"/>
    <cellStyle name="Separador de milhares 10 2 5 2 3 4" xfId="15129"/>
    <cellStyle name="Separador de milhares 10 2 5 2 4" xfId="4593"/>
    <cellStyle name="Separador de milhares 10 2 5 2 4 2" xfId="27574"/>
    <cellStyle name="Separador de milhares 10 2 5 2 4 3" xfId="18641"/>
    <cellStyle name="Separador de milhares 10 2 5 2 5" xfId="24546"/>
    <cellStyle name="Separador de milhares 10 2 5 2 6" xfId="13373"/>
    <cellStyle name="Separador de milhares 10 2 5 3" xfId="2685"/>
    <cellStyle name="Separador de milhares 10 2 5 3 2" xfId="8589"/>
    <cellStyle name="Separador de milhares 10 2 5 3 2 2" xfId="31570"/>
    <cellStyle name="Separador de milhares 10 2 5 3 2 3" xfId="19761"/>
    <cellStyle name="Separador de milhares 10 2 5 3 3" xfId="25666"/>
    <cellStyle name="Separador de milhares 10 2 5 3 4" xfId="16249"/>
    <cellStyle name="Separador de milhares 10 2 5 4" xfId="6833"/>
    <cellStyle name="Separador de milhares 10 2 5 4 2" xfId="10345"/>
    <cellStyle name="Separador de milhares 10 2 5 4 2 2" xfId="33326"/>
    <cellStyle name="Separador de milhares 10 2 5 4 2 3" xfId="22154"/>
    <cellStyle name="Separador de milhares 10 2 5 4 3" xfId="29814"/>
    <cellStyle name="Separador de milhares 10 2 5 4 4" xfId="14493"/>
    <cellStyle name="Separador de milhares 10 2 5 5" xfId="5637"/>
    <cellStyle name="Separador de milhares 10 2 5 5 2" xfId="21271"/>
    <cellStyle name="Separador de milhares 10 2 5 5 3" xfId="28618"/>
    <cellStyle name="Separador de milhares 10 2 5 5 4" xfId="12737"/>
    <cellStyle name="Separador de milhares 10 2 5 6" xfId="3957"/>
    <cellStyle name="Separador de milhares 10 2 5 6 2" xfId="26938"/>
    <cellStyle name="Separador de milhares 10 2 5 6 3" xfId="18005"/>
    <cellStyle name="Separador de milhares 10 2 5 7" xfId="23910"/>
    <cellStyle name="Separador de milhares 10 2 5 8" xfId="11617"/>
    <cellStyle name="Separador de milhares 10 2 6" xfId="1319"/>
    <cellStyle name="Separador de milhares 10 2 6 2" xfId="1955"/>
    <cellStyle name="Separador de milhares 10 2 6 2 2" xfId="3711"/>
    <cellStyle name="Separador de milhares 10 2 6 2 2 2" xfId="9615"/>
    <cellStyle name="Separador de milhares 10 2 6 2 2 2 2" xfId="32596"/>
    <cellStyle name="Separador de milhares 10 2 6 2 2 2 3" xfId="20787"/>
    <cellStyle name="Separador de milhares 10 2 6 2 2 3" xfId="26692"/>
    <cellStyle name="Separador de milhares 10 2 6 2 2 4" xfId="17275"/>
    <cellStyle name="Separador de milhares 10 2 6 2 3" xfId="7859"/>
    <cellStyle name="Separador de milhares 10 2 6 2 3 2" xfId="11371"/>
    <cellStyle name="Separador de milhares 10 2 6 2 3 2 2" xfId="34352"/>
    <cellStyle name="Separador de milhares 10 2 6 2 3 2 3" xfId="23180"/>
    <cellStyle name="Separador de milhares 10 2 6 2 3 3" xfId="30840"/>
    <cellStyle name="Separador de milhares 10 2 6 2 3 4" xfId="15519"/>
    <cellStyle name="Separador de milhares 10 2 6 2 4" xfId="4983"/>
    <cellStyle name="Separador de milhares 10 2 6 2 4 2" xfId="27964"/>
    <cellStyle name="Separador de milhares 10 2 6 2 4 3" xfId="19031"/>
    <cellStyle name="Separador de milhares 10 2 6 2 5" xfId="24936"/>
    <cellStyle name="Separador de milhares 10 2 6 2 6" xfId="13763"/>
    <cellStyle name="Separador de milhares 10 2 6 3" xfId="3075"/>
    <cellStyle name="Separador de milhares 10 2 6 3 2" xfId="8979"/>
    <cellStyle name="Separador de milhares 10 2 6 3 2 2" xfId="31960"/>
    <cellStyle name="Separador de milhares 10 2 6 3 2 3" xfId="20151"/>
    <cellStyle name="Separador de milhares 10 2 6 3 3" xfId="26056"/>
    <cellStyle name="Separador de milhares 10 2 6 3 4" xfId="16639"/>
    <cellStyle name="Separador de milhares 10 2 6 4" xfId="7223"/>
    <cellStyle name="Separador de milhares 10 2 6 4 2" xfId="10735"/>
    <cellStyle name="Separador de milhares 10 2 6 4 2 2" xfId="33716"/>
    <cellStyle name="Separador de milhares 10 2 6 4 2 3" xfId="22544"/>
    <cellStyle name="Separador de milhares 10 2 6 4 3" xfId="30204"/>
    <cellStyle name="Separador de milhares 10 2 6 4 4" xfId="14883"/>
    <cellStyle name="Separador de milhares 10 2 6 5" xfId="6027"/>
    <cellStyle name="Separador de milhares 10 2 6 5 2" xfId="21424"/>
    <cellStyle name="Separador de milhares 10 2 6 5 3" xfId="29008"/>
    <cellStyle name="Separador de milhares 10 2 6 5 4" xfId="13127"/>
    <cellStyle name="Separador de milhares 10 2 6 6" xfId="4347"/>
    <cellStyle name="Separador de milhares 10 2 6 6 2" xfId="27328"/>
    <cellStyle name="Separador de milhares 10 2 6 6 3" xfId="18395"/>
    <cellStyle name="Separador de milhares 10 2 6 7" xfId="24300"/>
    <cellStyle name="Separador de milhares 10 2 6 8" xfId="12007"/>
    <cellStyle name="Separador de milhares 10 2 7" xfId="759"/>
    <cellStyle name="Separador de milhares 10 2 7 2" xfId="2515"/>
    <cellStyle name="Separador de milhares 10 2 7 2 2" xfId="8419"/>
    <cellStyle name="Separador de milhares 10 2 7 2 2 2" xfId="31400"/>
    <cellStyle name="Separador de milhares 10 2 7 2 2 3" xfId="19591"/>
    <cellStyle name="Separador de milhares 10 2 7 2 3" xfId="25496"/>
    <cellStyle name="Separador de milhares 10 2 7 2 4" xfId="16079"/>
    <cellStyle name="Separador de milhares 10 2 7 3" xfId="6663"/>
    <cellStyle name="Separador de milhares 10 2 7 3 2" xfId="10175"/>
    <cellStyle name="Separador de milhares 10 2 7 3 2 2" xfId="33156"/>
    <cellStyle name="Separador de milhares 10 2 7 3 2 3" xfId="21984"/>
    <cellStyle name="Separador de milhares 10 2 7 3 3" xfId="29644"/>
    <cellStyle name="Separador de milhares 10 2 7 3 4" xfId="14323"/>
    <cellStyle name="Separador de milhares 10 2 7 4" xfId="4423"/>
    <cellStyle name="Separador de milhares 10 2 7 4 2" xfId="27404"/>
    <cellStyle name="Separador de milhares 10 2 7 4 3" xfId="17835"/>
    <cellStyle name="Separador de milhares 10 2 7 5" xfId="23740"/>
    <cellStyle name="Separador de milhares 10 2 7 6" xfId="12567"/>
    <cellStyle name="Separador de milhares 10 2 8" xfId="1395"/>
    <cellStyle name="Separador de milhares 10 2 8 2" xfId="3151"/>
    <cellStyle name="Separador de milhares 10 2 8 2 2" xfId="9055"/>
    <cellStyle name="Separador de milhares 10 2 8 2 2 2" xfId="32036"/>
    <cellStyle name="Separador de milhares 10 2 8 2 2 3" xfId="20227"/>
    <cellStyle name="Separador de milhares 10 2 8 2 3" xfId="26132"/>
    <cellStyle name="Separador de milhares 10 2 8 2 4" xfId="16715"/>
    <cellStyle name="Separador de milhares 10 2 8 3" xfId="7299"/>
    <cellStyle name="Separador de milhares 10 2 8 3 2" xfId="10811"/>
    <cellStyle name="Separador de milhares 10 2 8 3 2 2" xfId="33792"/>
    <cellStyle name="Separador de milhares 10 2 8 3 2 3" xfId="22620"/>
    <cellStyle name="Separador de milhares 10 2 8 3 3" xfId="30280"/>
    <cellStyle name="Separador de milhares 10 2 8 3 4" xfId="14959"/>
    <cellStyle name="Separador de milhares 10 2 8 4" xfId="6103"/>
    <cellStyle name="Separador de milhares 10 2 8 4 2" xfId="29084"/>
    <cellStyle name="Separador de milhares 10 2 8 4 3" xfId="18471"/>
    <cellStyle name="Separador de milhares 10 2 8 5" xfId="24376"/>
    <cellStyle name="Separador de milhares 10 2 8 6" xfId="13203"/>
    <cellStyle name="Separador de milhares 10 2 9" xfId="682"/>
    <cellStyle name="Separador de milhares 10 2 9 2" xfId="2439"/>
    <cellStyle name="Separador de milhares 10 2 9 2 2" xfId="8343"/>
    <cellStyle name="Separador de milhares 10 2 9 2 2 2" xfId="31324"/>
    <cellStyle name="Separador de milhares 10 2 9 2 2 3" xfId="19515"/>
    <cellStyle name="Separador de milhares 10 2 9 2 3" xfId="25420"/>
    <cellStyle name="Separador de milhares 10 2 9 2 4" xfId="16003"/>
    <cellStyle name="Separador de milhares 10 2 9 3" xfId="6587"/>
    <cellStyle name="Separador de milhares 10 2 9 3 2" xfId="10099"/>
    <cellStyle name="Separador de milhares 10 2 9 3 2 2" xfId="33080"/>
    <cellStyle name="Separador de milhares 10 2 9 3 2 3" xfId="21908"/>
    <cellStyle name="Separador de milhares 10 2 9 3 3" xfId="29568"/>
    <cellStyle name="Separador de milhares 10 2 9 3 4" xfId="14247"/>
    <cellStyle name="Separador de milhares 10 2 9 4" xfId="5467"/>
    <cellStyle name="Separador de milhares 10 2 9 4 2" xfId="28448"/>
    <cellStyle name="Separador de milhares 10 2 9 4 3" xfId="17759"/>
    <cellStyle name="Separador de milhares 10 2 9 5" xfId="23664"/>
    <cellStyle name="Separador de milhares 10 2 9 6" xfId="12491"/>
    <cellStyle name="Separador de milhares 10 3" xfId="412"/>
    <cellStyle name="Separador de milhares 10 3 10" xfId="23395"/>
    <cellStyle name="Separador de milhares 10 3 11" xfId="11509"/>
    <cellStyle name="Separador de milhares 10 3 2" xfId="573"/>
    <cellStyle name="Separador de milhares 10 3 2 2" xfId="1856"/>
    <cellStyle name="Separador de milhares 10 3 2 2 2" xfId="3612"/>
    <cellStyle name="Separador de milhares 10 3 2 2 2 2" xfId="9516"/>
    <cellStyle name="Separador de milhares 10 3 2 2 2 2 2" xfId="32497"/>
    <cellStyle name="Separador de milhares 10 3 2 2 2 2 3" xfId="20688"/>
    <cellStyle name="Separador de milhares 10 3 2 2 2 3" xfId="26593"/>
    <cellStyle name="Separador de milhares 10 3 2 2 2 4" xfId="17176"/>
    <cellStyle name="Separador de milhares 10 3 2 2 3" xfId="7760"/>
    <cellStyle name="Separador de milhares 10 3 2 2 3 2" xfId="11272"/>
    <cellStyle name="Separador de milhares 10 3 2 2 3 2 2" xfId="34253"/>
    <cellStyle name="Separador de milhares 10 3 2 2 3 2 3" xfId="23081"/>
    <cellStyle name="Separador de milhares 10 3 2 2 3 3" xfId="30741"/>
    <cellStyle name="Separador de milhares 10 3 2 2 3 4" xfId="15420"/>
    <cellStyle name="Separador de milhares 10 3 2 2 4" xfId="4884"/>
    <cellStyle name="Separador de milhares 10 3 2 2 4 2" xfId="27865"/>
    <cellStyle name="Separador de milhares 10 3 2 2 4 3" xfId="18932"/>
    <cellStyle name="Separador de milhares 10 3 2 2 5" xfId="24837"/>
    <cellStyle name="Separador de milhares 10 3 2 2 6" xfId="13664"/>
    <cellStyle name="Separador de milhares 10 3 2 3" xfId="1220"/>
    <cellStyle name="Separador de milhares 10 3 2 3 2" xfId="2976"/>
    <cellStyle name="Separador de milhares 10 3 2 3 2 2" xfId="8880"/>
    <cellStyle name="Separador de milhares 10 3 2 3 2 2 2" xfId="31861"/>
    <cellStyle name="Separador de milhares 10 3 2 3 2 2 3" xfId="20052"/>
    <cellStyle name="Separador de milhares 10 3 2 3 2 3" xfId="25957"/>
    <cellStyle name="Separador de milhares 10 3 2 3 2 4" xfId="16540"/>
    <cellStyle name="Separador de milhares 10 3 2 3 3" xfId="7124"/>
    <cellStyle name="Separador de milhares 10 3 2 3 3 2" xfId="10636"/>
    <cellStyle name="Separador de milhares 10 3 2 3 3 2 2" xfId="33617"/>
    <cellStyle name="Separador de milhares 10 3 2 3 3 2 3" xfId="22445"/>
    <cellStyle name="Separador de milhares 10 3 2 3 3 3" xfId="30105"/>
    <cellStyle name="Separador de milhares 10 3 2 3 3 4" xfId="14784"/>
    <cellStyle name="Separador de milhares 10 3 2 3 4" xfId="5928"/>
    <cellStyle name="Separador de milhares 10 3 2 3 4 2" xfId="28909"/>
    <cellStyle name="Separador de milhares 10 3 2 3 4 3" xfId="18296"/>
    <cellStyle name="Separador de milhares 10 3 2 3 5" xfId="24201"/>
    <cellStyle name="Separador de milhares 10 3 2 3 6" xfId="13028"/>
    <cellStyle name="Separador de milhares 10 3 2 4" xfId="2331"/>
    <cellStyle name="Separador de milhares 10 3 2 4 2" xfId="8235"/>
    <cellStyle name="Separador de milhares 10 3 2 4 2 2" xfId="31216"/>
    <cellStyle name="Separador de milhares 10 3 2 4 2 3" xfId="19407"/>
    <cellStyle name="Separador de milhares 10 3 2 4 3" xfId="25312"/>
    <cellStyle name="Separador de milhares 10 3 2 4 4" xfId="15895"/>
    <cellStyle name="Separador de milhares 10 3 2 5" xfId="6479"/>
    <cellStyle name="Separador de milhares 10 3 2 5 2" xfId="9991"/>
    <cellStyle name="Separador de milhares 10 3 2 5 2 2" xfId="32972"/>
    <cellStyle name="Separador de milhares 10 3 2 5 2 3" xfId="21800"/>
    <cellStyle name="Separador de milhares 10 3 2 5 3" xfId="29460"/>
    <cellStyle name="Separador de milhares 10 3 2 5 4" xfId="14139"/>
    <cellStyle name="Separador de milhares 10 3 2 6" xfId="5359"/>
    <cellStyle name="Separador de milhares 10 3 2 6 2" xfId="21163"/>
    <cellStyle name="Separador de milhares 10 3 2 6 3" xfId="28340"/>
    <cellStyle name="Separador de milhares 10 3 2 6 4" xfId="12383"/>
    <cellStyle name="Separador de milhares 10 3 2 7" xfId="4248"/>
    <cellStyle name="Separador de milhares 10 3 2 7 2" xfId="27229"/>
    <cellStyle name="Separador de milhares 10 3 2 7 3" xfId="17651"/>
    <cellStyle name="Separador de milhares 10 3 2 8" xfId="23556"/>
    <cellStyle name="Separador de milhares 10 3 2 9" xfId="11908"/>
    <cellStyle name="Separador de milhares 10 3 3" xfId="1059"/>
    <cellStyle name="Separador de milhares 10 3 3 2" xfId="1695"/>
    <cellStyle name="Separador de milhares 10 3 3 2 2" xfId="3451"/>
    <cellStyle name="Separador de milhares 10 3 3 2 2 2" xfId="9355"/>
    <cellStyle name="Separador de milhares 10 3 3 2 2 2 2" xfId="32336"/>
    <cellStyle name="Separador de milhares 10 3 3 2 2 2 3" xfId="20527"/>
    <cellStyle name="Separador de milhares 10 3 3 2 2 3" xfId="26432"/>
    <cellStyle name="Separador de milhares 10 3 3 2 2 4" xfId="17015"/>
    <cellStyle name="Separador de milhares 10 3 3 2 3" xfId="7599"/>
    <cellStyle name="Separador de milhares 10 3 3 2 3 2" xfId="11111"/>
    <cellStyle name="Separador de milhares 10 3 3 2 3 2 2" xfId="34092"/>
    <cellStyle name="Separador de milhares 10 3 3 2 3 2 3" xfId="22920"/>
    <cellStyle name="Separador de milhares 10 3 3 2 3 3" xfId="30580"/>
    <cellStyle name="Separador de milhares 10 3 3 2 3 4" xfId="15259"/>
    <cellStyle name="Separador de milhares 10 3 3 2 4" xfId="4723"/>
    <cellStyle name="Separador de milhares 10 3 3 2 4 2" xfId="27704"/>
    <cellStyle name="Separador de milhares 10 3 3 2 4 3" xfId="18771"/>
    <cellStyle name="Separador de milhares 10 3 3 2 5" xfId="24676"/>
    <cellStyle name="Separador de milhares 10 3 3 2 6" xfId="13503"/>
    <cellStyle name="Separador de milhares 10 3 3 3" xfId="2815"/>
    <cellStyle name="Separador de milhares 10 3 3 3 2" xfId="8719"/>
    <cellStyle name="Separador de milhares 10 3 3 3 2 2" xfId="31700"/>
    <cellStyle name="Separador de milhares 10 3 3 3 2 3" xfId="19891"/>
    <cellStyle name="Separador de milhares 10 3 3 3 3" xfId="25796"/>
    <cellStyle name="Separador de milhares 10 3 3 3 4" xfId="16379"/>
    <cellStyle name="Separador de milhares 10 3 3 4" xfId="6963"/>
    <cellStyle name="Separador de milhares 10 3 3 4 2" xfId="10475"/>
    <cellStyle name="Separador de milhares 10 3 3 4 2 2" xfId="33456"/>
    <cellStyle name="Separador de milhares 10 3 3 4 2 3" xfId="22284"/>
    <cellStyle name="Separador de milhares 10 3 3 4 3" xfId="29944"/>
    <cellStyle name="Separador de milhares 10 3 3 4 4" xfId="14623"/>
    <cellStyle name="Separador de milhares 10 3 3 5" xfId="5767"/>
    <cellStyle name="Separador de milhares 10 3 3 5 2" xfId="21325"/>
    <cellStyle name="Separador de milhares 10 3 3 5 3" xfId="28748"/>
    <cellStyle name="Separador de milhares 10 3 3 5 4" xfId="12867"/>
    <cellStyle name="Separador de milhares 10 3 3 6" xfId="4087"/>
    <cellStyle name="Separador de milhares 10 3 3 6 2" xfId="27068"/>
    <cellStyle name="Separador de milhares 10 3 3 6 3" xfId="18135"/>
    <cellStyle name="Separador de milhares 10 3 3 7" xfId="24040"/>
    <cellStyle name="Separador de milhares 10 3 3 8" xfId="11747"/>
    <cellStyle name="Separador de milhares 10 3 4" xfId="1457"/>
    <cellStyle name="Separador de milhares 10 3 4 2" xfId="3213"/>
    <cellStyle name="Separador de milhares 10 3 4 2 2" xfId="9117"/>
    <cellStyle name="Separador de milhares 10 3 4 2 2 2" xfId="32098"/>
    <cellStyle name="Separador de milhares 10 3 4 2 2 3" xfId="20289"/>
    <cellStyle name="Separador de milhares 10 3 4 2 3" xfId="26194"/>
    <cellStyle name="Separador de milhares 10 3 4 2 4" xfId="16777"/>
    <cellStyle name="Separador de milhares 10 3 4 3" xfId="7361"/>
    <cellStyle name="Separador de milhares 10 3 4 3 2" xfId="10873"/>
    <cellStyle name="Separador de milhares 10 3 4 3 2 2" xfId="33854"/>
    <cellStyle name="Separador de milhares 10 3 4 3 2 3" xfId="22682"/>
    <cellStyle name="Separador de milhares 10 3 4 3 3" xfId="30342"/>
    <cellStyle name="Separador de milhares 10 3 4 3 4" xfId="15021"/>
    <cellStyle name="Separador de milhares 10 3 4 4" xfId="4485"/>
    <cellStyle name="Separador de milhares 10 3 4 4 2" xfId="27466"/>
    <cellStyle name="Separador de milhares 10 3 4 4 3" xfId="18533"/>
    <cellStyle name="Separador de milhares 10 3 4 5" xfId="24438"/>
    <cellStyle name="Separador de milhares 10 3 4 6" xfId="13265"/>
    <cellStyle name="Separador de milhares 10 3 5" xfId="821"/>
    <cellStyle name="Separador de milhares 10 3 5 2" xfId="2577"/>
    <cellStyle name="Separador de milhares 10 3 5 2 2" xfId="8481"/>
    <cellStyle name="Separador de milhares 10 3 5 2 2 2" xfId="31462"/>
    <cellStyle name="Separador de milhares 10 3 5 2 2 3" xfId="19653"/>
    <cellStyle name="Separador de milhares 10 3 5 2 3" xfId="25558"/>
    <cellStyle name="Separador de milhares 10 3 5 2 4" xfId="16141"/>
    <cellStyle name="Separador de milhares 10 3 5 3" xfId="6725"/>
    <cellStyle name="Separador de milhares 10 3 5 3 2" xfId="10237"/>
    <cellStyle name="Separador de milhares 10 3 5 3 2 2" xfId="33218"/>
    <cellStyle name="Separador de milhares 10 3 5 3 2 3" xfId="22046"/>
    <cellStyle name="Separador de milhares 10 3 5 3 3" xfId="29706"/>
    <cellStyle name="Separador de milhares 10 3 5 3 4" xfId="14385"/>
    <cellStyle name="Separador de milhares 10 3 5 4" xfId="5529"/>
    <cellStyle name="Separador de milhares 10 3 5 4 2" xfId="28510"/>
    <cellStyle name="Separador de milhares 10 3 5 4 3" xfId="17897"/>
    <cellStyle name="Separador de milhares 10 3 5 5" xfId="23802"/>
    <cellStyle name="Separador de milhares 10 3 5 6" xfId="12629"/>
    <cellStyle name="Separador de milhares 10 3 6" xfId="2170"/>
    <cellStyle name="Separador de milhares 10 3 6 2" xfId="8074"/>
    <cellStyle name="Separador de milhares 10 3 6 2 2" xfId="31055"/>
    <cellStyle name="Separador de milhares 10 3 6 2 3" xfId="19246"/>
    <cellStyle name="Separador de milhares 10 3 6 3" xfId="25151"/>
    <cellStyle name="Separador de milhares 10 3 6 4" xfId="15734"/>
    <cellStyle name="Separador de milhares 10 3 7" xfId="6318"/>
    <cellStyle name="Separador de milhares 10 3 7 2" xfId="9830"/>
    <cellStyle name="Separador de milhares 10 3 7 2 2" xfId="32811"/>
    <cellStyle name="Separador de milhares 10 3 7 2 3" xfId="21639"/>
    <cellStyle name="Separador de milhares 10 3 7 3" xfId="29299"/>
    <cellStyle name="Separador de milhares 10 3 7 4" xfId="13978"/>
    <cellStyle name="Separador de milhares 10 3 8" xfId="5198"/>
    <cellStyle name="Separador de milhares 10 3 8 2" xfId="21002"/>
    <cellStyle name="Separador de milhares 10 3 8 3" xfId="28179"/>
    <cellStyle name="Separador de milhares 10 3 8 4" xfId="12222"/>
    <cellStyle name="Separador de milhares 10 3 9" xfId="3849"/>
    <cellStyle name="Separador de milhares 10 3 9 2" xfId="26830"/>
    <cellStyle name="Separador de milhares 10 3 9 3" xfId="17490"/>
    <cellStyle name="Separador de milhares 10 4" xfId="332"/>
    <cellStyle name="Separador de milhares 10 4 2" xfId="1616"/>
    <cellStyle name="Separador de milhares 10 4 2 2" xfId="3372"/>
    <cellStyle name="Separador de milhares 10 4 2 2 2" xfId="9276"/>
    <cellStyle name="Separador de milhares 10 4 2 2 2 2" xfId="32257"/>
    <cellStyle name="Separador de milhares 10 4 2 2 2 3" xfId="20448"/>
    <cellStyle name="Separador de milhares 10 4 2 2 3" xfId="26353"/>
    <cellStyle name="Separador de milhares 10 4 2 2 4" xfId="16936"/>
    <cellStyle name="Separador de milhares 10 4 2 3" xfId="7520"/>
    <cellStyle name="Separador de milhares 10 4 2 3 2" xfId="11032"/>
    <cellStyle name="Separador de milhares 10 4 2 3 2 2" xfId="34013"/>
    <cellStyle name="Separador de milhares 10 4 2 3 2 3" xfId="22841"/>
    <cellStyle name="Separador de milhares 10 4 2 3 3" xfId="30501"/>
    <cellStyle name="Separador de milhares 10 4 2 3 4" xfId="15180"/>
    <cellStyle name="Separador de milhares 10 4 2 4" xfId="4644"/>
    <cellStyle name="Separador de milhares 10 4 2 4 2" xfId="27625"/>
    <cellStyle name="Separador de milhares 10 4 2 4 3" xfId="18692"/>
    <cellStyle name="Separador de milhares 10 4 2 5" xfId="24597"/>
    <cellStyle name="Separador de milhares 10 4 2 6" xfId="13424"/>
    <cellStyle name="Separador de milhares 10 4 3" xfId="980"/>
    <cellStyle name="Separador de milhares 10 4 3 2" xfId="2736"/>
    <cellStyle name="Separador de milhares 10 4 3 2 2" xfId="8640"/>
    <cellStyle name="Separador de milhares 10 4 3 2 2 2" xfId="31621"/>
    <cellStyle name="Separador de milhares 10 4 3 2 2 3" xfId="19812"/>
    <cellStyle name="Separador de milhares 10 4 3 2 3" xfId="25717"/>
    <cellStyle name="Separador de milhares 10 4 3 2 4" xfId="16300"/>
    <cellStyle name="Separador de milhares 10 4 3 3" xfId="6884"/>
    <cellStyle name="Separador de milhares 10 4 3 3 2" xfId="10396"/>
    <cellStyle name="Separador de milhares 10 4 3 3 2 2" xfId="33377"/>
    <cellStyle name="Separador de milhares 10 4 3 3 2 3" xfId="22205"/>
    <cellStyle name="Separador de milhares 10 4 3 3 3" xfId="29865"/>
    <cellStyle name="Separador de milhares 10 4 3 3 4" xfId="14544"/>
    <cellStyle name="Separador de milhares 10 4 3 4" xfId="5688"/>
    <cellStyle name="Separador de milhares 10 4 3 4 2" xfId="28669"/>
    <cellStyle name="Separador de milhares 10 4 3 4 3" xfId="18056"/>
    <cellStyle name="Separador de milhares 10 4 3 5" xfId="23961"/>
    <cellStyle name="Separador de milhares 10 4 3 6" xfId="12788"/>
    <cellStyle name="Separador de milhares 10 4 4" xfId="2091"/>
    <cellStyle name="Separador de milhares 10 4 4 2" xfId="7995"/>
    <cellStyle name="Separador de milhares 10 4 4 2 2" xfId="30976"/>
    <cellStyle name="Separador de milhares 10 4 4 2 3" xfId="19167"/>
    <cellStyle name="Separador de milhares 10 4 4 3" xfId="25072"/>
    <cellStyle name="Separador de milhares 10 4 4 4" xfId="15655"/>
    <cellStyle name="Separador de milhares 10 4 5" xfId="6239"/>
    <cellStyle name="Separador de milhares 10 4 5 2" xfId="9751"/>
    <cellStyle name="Separador de milhares 10 4 5 2 2" xfId="32732"/>
    <cellStyle name="Separador de milhares 10 4 5 2 3" xfId="21560"/>
    <cellStyle name="Separador de milhares 10 4 5 3" xfId="29220"/>
    <cellStyle name="Separador de milhares 10 4 5 4" xfId="13899"/>
    <cellStyle name="Separador de milhares 10 4 6" xfId="5119"/>
    <cellStyle name="Separador de milhares 10 4 6 2" xfId="20923"/>
    <cellStyle name="Separador de milhares 10 4 6 3" xfId="28100"/>
    <cellStyle name="Separador de milhares 10 4 6 4" xfId="12143"/>
    <cellStyle name="Separador de milhares 10 4 7" xfId="4008"/>
    <cellStyle name="Separador de milhares 10 4 7 2" xfId="26989"/>
    <cellStyle name="Separador de milhares 10 4 7 3" xfId="17411"/>
    <cellStyle name="Separador de milhares 10 4 8" xfId="23316"/>
    <cellStyle name="Separador de milhares 10 4 9" xfId="11668"/>
    <cellStyle name="Separador de milhares 10 5" xfId="488"/>
    <cellStyle name="Separador de milhares 10 5 2" xfId="1771"/>
    <cellStyle name="Separador de milhares 10 5 2 2" xfId="3527"/>
    <cellStyle name="Separador de milhares 10 5 2 2 2" xfId="9431"/>
    <cellStyle name="Separador de milhares 10 5 2 2 2 2" xfId="32412"/>
    <cellStyle name="Separador de milhares 10 5 2 2 2 3" xfId="20603"/>
    <cellStyle name="Separador de milhares 10 5 2 2 3" xfId="26508"/>
    <cellStyle name="Separador de milhares 10 5 2 2 4" xfId="17091"/>
    <cellStyle name="Separador de milhares 10 5 2 3" xfId="7675"/>
    <cellStyle name="Separador de milhares 10 5 2 3 2" xfId="11187"/>
    <cellStyle name="Separador de milhares 10 5 2 3 2 2" xfId="34168"/>
    <cellStyle name="Separador de milhares 10 5 2 3 2 3" xfId="22996"/>
    <cellStyle name="Separador de milhares 10 5 2 3 3" xfId="30656"/>
    <cellStyle name="Separador de milhares 10 5 2 3 4" xfId="15335"/>
    <cellStyle name="Separador de milhares 10 5 2 4" xfId="4799"/>
    <cellStyle name="Separador de milhares 10 5 2 4 2" xfId="27780"/>
    <cellStyle name="Separador de milhares 10 5 2 4 3" xfId="18847"/>
    <cellStyle name="Separador de milhares 10 5 2 5" xfId="24752"/>
    <cellStyle name="Separador de milhares 10 5 2 6" xfId="13579"/>
    <cellStyle name="Separador de milhares 10 5 3" xfId="1135"/>
    <cellStyle name="Separador de milhares 10 5 3 2" xfId="2891"/>
    <cellStyle name="Separador de milhares 10 5 3 2 2" xfId="8795"/>
    <cellStyle name="Separador de milhares 10 5 3 2 2 2" xfId="31776"/>
    <cellStyle name="Separador de milhares 10 5 3 2 2 3" xfId="19967"/>
    <cellStyle name="Separador de milhares 10 5 3 2 3" xfId="25872"/>
    <cellStyle name="Separador de milhares 10 5 3 2 4" xfId="16455"/>
    <cellStyle name="Separador de milhares 10 5 3 3" xfId="7039"/>
    <cellStyle name="Separador de milhares 10 5 3 3 2" xfId="10551"/>
    <cellStyle name="Separador de milhares 10 5 3 3 2 2" xfId="33532"/>
    <cellStyle name="Separador de milhares 10 5 3 3 2 3" xfId="22360"/>
    <cellStyle name="Separador de milhares 10 5 3 3 3" xfId="30020"/>
    <cellStyle name="Separador de milhares 10 5 3 3 4" xfId="14699"/>
    <cellStyle name="Separador de milhares 10 5 3 4" xfId="5843"/>
    <cellStyle name="Separador de milhares 10 5 3 4 2" xfId="28824"/>
    <cellStyle name="Separador de milhares 10 5 3 4 3" xfId="18211"/>
    <cellStyle name="Separador de milhares 10 5 3 5" xfId="24116"/>
    <cellStyle name="Separador de milhares 10 5 3 6" xfId="12943"/>
    <cellStyle name="Separador de milhares 10 5 4" xfId="2246"/>
    <cellStyle name="Separador de milhares 10 5 4 2" xfId="8150"/>
    <cellStyle name="Separador de milhares 10 5 4 2 2" xfId="31131"/>
    <cellStyle name="Separador de milhares 10 5 4 2 3" xfId="19322"/>
    <cellStyle name="Separador de milhares 10 5 4 3" xfId="25227"/>
    <cellStyle name="Separador de milhares 10 5 4 4" xfId="15810"/>
    <cellStyle name="Separador de milhares 10 5 5" xfId="6394"/>
    <cellStyle name="Separador de milhares 10 5 5 2" xfId="9906"/>
    <cellStyle name="Separador de milhares 10 5 5 2 2" xfId="32887"/>
    <cellStyle name="Separador de milhares 10 5 5 2 3" xfId="21715"/>
    <cellStyle name="Separador de milhares 10 5 5 3" xfId="29375"/>
    <cellStyle name="Separador de milhares 10 5 5 4" xfId="14054"/>
    <cellStyle name="Separador de milhares 10 5 6" xfId="5274"/>
    <cellStyle name="Separador de milhares 10 5 6 2" xfId="21078"/>
    <cellStyle name="Separador de milhares 10 5 6 3" xfId="28255"/>
    <cellStyle name="Separador de milhares 10 5 6 4" xfId="12298"/>
    <cellStyle name="Separador de milhares 10 5 7" xfId="4163"/>
    <cellStyle name="Separador de milhares 10 5 7 2" xfId="27144"/>
    <cellStyle name="Separador de milhares 10 5 7 3" xfId="17566"/>
    <cellStyle name="Separador de milhares 10 5 8" xfId="23471"/>
    <cellStyle name="Separador de milhares 10 5 9" xfId="11823"/>
    <cellStyle name="Separador de milhares 10 6" xfId="906"/>
    <cellStyle name="Separador de milhares 10 6 2" xfId="1542"/>
    <cellStyle name="Separador de milhares 10 6 2 2" xfId="3298"/>
    <cellStyle name="Separador de milhares 10 6 2 2 2" xfId="9202"/>
    <cellStyle name="Separador de milhares 10 6 2 2 2 2" xfId="32183"/>
    <cellStyle name="Separador de milhares 10 6 2 2 2 3" xfId="20374"/>
    <cellStyle name="Separador de milhares 10 6 2 2 3" xfId="26279"/>
    <cellStyle name="Separador de milhares 10 6 2 2 4" xfId="16862"/>
    <cellStyle name="Separador de milhares 10 6 2 3" xfId="7446"/>
    <cellStyle name="Separador de milhares 10 6 2 3 2" xfId="10958"/>
    <cellStyle name="Separador de milhares 10 6 2 3 2 2" xfId="33939"/>
    <cellStyle name="Separador de milhares 10 6 2 3 2 3" xfId="22767"/>
    <cellStyle name="Separador de milhares 10 6 2 3 3" xfId="30427"/>
    <cellStyle name="Separador de milhares 10 6 2 3 4" xfId="15106"/>
    <cellStyle name="Separador de milhares 10 6 2 4" xfId="4570"/>
    <cellStyle name="Separador de milhares 10 6 2 4 2" xfId="27551"/>
    <cellStyle name="Separador de milhares 10 6 2 4 3" xfId="18618"/>
    <cellStyle name="Separador de milhares 10 6 2 5" xfId="24523"/>
    <cellStyle name="Separador de milhares 10 6 2 6" xfId="13350"/>
    <cellStyle name="Separador de milhares 10 6 3" xfId="2662"/>
    <cellStyle name="Separador de milhares 10 6 3 2" xfId="8566"/>
    <cellStyle name="Separador de milhares 10 6 3 2 2" xfId="31547"/>
    <cellStyle name="Separador de milhares 10 6 3 2 3" xfId="19738"/>
    <cellStyle name="Separador de milhares 10 6 3 3" xfId="25643"/>
    <cellStyle name="Separador de milhares 10 6 3 4" xfId="16226"/>
    <cellStyle name="Separador de milhares 10 6 4" xfId="6810"/>
    <cellStyle name="Separador de milhares 10 6 4 2" xfId="10322"/>
    <cellStyle name="Separador de milhares 10 6 4 2 2" xfId="33303"/>
    <cellStyle name="Separador de milhares 10 6 4 2 3" xfId="22131"/>
    <cellStyle name="Separador de milhares 10 6 4 3" xfId="29791"/>
    <cellStyle name="Separador de milhares 10 6 4 4" xfId="14470"/>
    <cellStyle name="Separador de milhares 10 6 5" xfId="5614"/>
    <cellStyle name="Separador de milhares 10 6 5 2" xfId="21248"/>
    <cellStyle name="Separador de milhares 10 6 5 3" xfId="28595"/>
    <cellStyle name="Separador de milhares 10 6 5 4" xfId="12714"/>
    <cellStyle name="Separador de milhares 10 6 6" xfId="3934"/>
    <cellStyle name="Separador de milhares 10 6 6 2" xfId="26915"/>
    <cellStyle name="Separador de milhares 10 6 6 3" xfId="17982"/>
    <cellStyle name="Separador de milhares 10 6 7" xfId="23887"/>
    <cellStyle name="Separador de milhares 10 6 8" xfId="11594"/>
    <cellStyle name="Separador de milhares 10 7" xfId="1296"/>
    <cellStyle name="Separador de milhares 10 7 2" xfId="1932"/>
    <cellStyle name="Separador de milhares 10 7 2 2" xfId="3688"/>
    <cellStyle name="Separador de milhares 10 7 2 2 2" xfId="9592"/>
    <cellStyle name="Separador de milhares 10 7 2 2 2 2" xfId="32573"/>
    <cellStyle name="Separador de milhares 10 7 2 2 2 3" xfId="20764"/>
    <cellStyle name="Separador de milhares 10 7 2 2 3" xfId="26669"/>
    <cellStyle name="Separador de milhares 10 7 2 2 4" xfId="17252"/>
    <cellStyle name="Separador de milhares 10 7 2 3" xfId="7836"/>
    <cellStyle name="Separador de milhares 10 7 2 3 2" xfId="11348"/>
    <cellStyle name="Separador de milhares 10 7 2 3 2 2" xfId="34329"/>
    <cellStyle name="Separador de milhares 10 7 2 3 2 3" xfId="23157"/>
    <cellStyle name="Separador de milhares 10 7 2 3 3" xfId="30817"/>
    <cellStyle name="Separador de milhares 10 7 2 3 4" xfId="15496"/>
    <cellStyle name="Separador de milhares 10 7 2 4" xfId="4960"/>
    <cellStyle name="Separador de milhares 10 7 2 4 2" xfId="27941"/>
    <cellStyle name="Separador de milhares 10 7 2 4 3" xfId="19008"/>
    <cellStyle name="Separador de milhares 10 7 2 5" xfId="24913"/>
    <cellStyle name="Separador de milhares 10 7 2 6" xfId="13740"/>
    <cellStyle name="Separador de milhares 10 7 3" xfId="3052"/>
    <cellStyle name="Separador de milhares 10 7 3 2" xfId="8956"/>
    <cellStyle name="Separador de milhares 10 7 3 2 2" xfId="31937"/>
    <cellStyle name="Separador de milhares 10 7 3 2 3" xfId="20128"/>
    <cellStyle name="Separador de milhares 10 7 3 3" xfId="26033"/>
    <cellStyle name="Separador de milhares 10 7 3 4" xfId="16616"/>
    <cellStyle name="Separador de milhares 10 7 4" xfId="7200"/>
    <cellStyle name="Separador de milhares 10 7 4 2" xfId="10712"/>
    <cellStyle name="Separador de milhares 10 7 4 2 2" xfId="33693"/>
    <cellStyle name="Separador de milhares 10 7 4 2 3" xfId="22521"/>
    <cellStyle name="Separador de milhares 10 7 4 3" xfId="30181"/>
    <cellStyle name="Separador de milhares 10 7 4 4" xfId="14860"/>
    <cellStyle name="Separador de milhares 10 7 5" xfId="6004"/>
    <cellStyle name="Separador de milhares 10 7 5 2" xfId="21401"/>
    <cellStyle name="Separador de milhares 10 7 5 3" xfId="28985"/>
    <cellStyle name="Separador de milhares 10 7 5 4" xfId="13104"/>
    <cellStyle name="Separador de milhares 10 7 6" xfId="4324"/>
    <cellStyle name="Separador de milhares 10 7 6 2" xfId="27305"/>
    <cellStyle name="Separador de milhares 10 7 6 3" xfId="18372"/>
    <cellStyle name="Separador de milhares 10 7 7" xfId="24277"/>
    <cellStyle name="Separador de milhares 10 7 8" xfId="11984"/>
    <cellStyle name="Separador de milhares 10 8" xfId="736"/>
    <cellStyle name="Separador de milhares 10 8 2" xfId="2492"/>
    <cellStyle name="Separador de milhares 10 8 2 2" xfId="8396"/>
    <cellStyle name="Separador de milhares 10 8 2 2 2" xfId="31377"/>
    <cellStyle name="Separador de milhares 10 8 2 2 3" xfId="19568"/>
    <cellStyle name="Separador de milhares 10 8 2 3" xfId="25473"/>
    <cellStyle name="Separador de milhares 10 8 2 4" xfId="16056"/>
    <cellStyle name="Separador de milhares 10 8 3" xfId="6640"/>
    <cellStyle name="Separador de milhares 10 8 3 2" xfId="10152"/>
    <cellStyle name="Separador de milhares 10 8 3 2 2" xfId="33133"/>
    <cellStyle name="Separador de milhares 10 8 3 2 3" xfId="21961"/>
    <cellStyle name="Separador de milhares 10 8 3 3" xfId="29621"/>
    <cellStyle name="Separador de milhares 10 8 3 4" xfId="14300"/>
    <cellStyle name="Separador de milhares 10 8 4" xfId="4400"/>
    <cellStyle name="Separador de milhares 10 8 4 2" xfId="27381"/>
    <cellStyle name="Separador de milhares 10 8 4 3" xfId="17812"/>
    <cellStyle name="Separador de milhares 10 8 5" xfId="23717"/>
    <cellStyle name="Separador de milhares 10 8 6" xfId="12544"/>
    <cellStyle name="Separador de milhares 10 9" xfId="1372"/>
    <cellStyle name="Separador de milhares 10 9 2" xfId="3128"/>
    <cellStyle name="Separador de milhares 10 9 2 2" xfId="9032"/>
    <cellStyle name="Separador de milhares 10 9 2 2 2" xfId="32013"/>
    <cellStyle name="Separador de milhares 10 9 2 2 3" xfId="20204"/>
    <cellStyle name="Separador de milhares 10 9 2 3" xfId="26109"/>
    <cellStyle name="Separador de milhares 10 9 2 4" xfId="16692"/>
    <cellStyle name="Separador de milhares 10 9 3" xfId="7276"/>
    <cellStyle name="Separador de milhares 10 9 3 2" xfId="10788"/>
    <cellStyle name="Separador de milhares 10 9 3 2 2" xfId="33769"/>
    <cellStyle name="Separador de milhares 10 9 3 2 3" xfId="22597"/>
    <cellStyle name="Separador de milhares 10 9 3 3" xfId="30257"/>
    <cellStyle name="Separador de milhares 10 9 3 4" xfId="14936"/>
    <cellStyle name="Separador de milhares 10 9 4" xfId="6080"/>
    <cellStyle name="Separador de milhares 10 9 4 2" xfId="29061"/>
    <cellStyle name="Separador de milhares 10 9 4 3" xfId="18448"/>
    <cellStyle name="Separador de milhares 10 9 5" xfId="24353"/>
    <cellStyle name="Separador de milhares 10 9 6" xfId="13180"/>
    <cellStyle name="Separador de milhares 11" xfId="198"/>
    <cellStyle name="Separador de milhares 11 10" xfId="660"/>
    <cellStyle name="Separador de milhares 11 10 2" xfId="2417"/>
    <cellStyle name="Separador de milhares 11 10 2 2" xfId="8321"/>
    <cellStyle name="Separador de milhares 11 10 2 2 2" xfId="31302"/>
    <cellStyle name="Separador de milhares 11 10 2 2 3" xfId="19493"/>
    <cellStyle name="Separador de milhares 11 10 2 3" xfId="25398"/>
    <cellStyle name="Separador de milhares 11 10 2 4" xfId="15981"/>
    <cellStyle name="Separador de milhares 11 10 3" xfId="6565"/>
    <cellStyle name="Separador de milhares 11 10 3 2" xfId="10077"/>
    <cellStyle name="Separador de milhares 11 10 3 2 2" xfId="33058"/>
    <cellStyle name="Separador de milhares 11 10 3 2 3" xfId="21886"/>
    <cellStyle name="Separador de milhares 11 10 3 3" xfId="29546"/>
    <cellStyle name="Separador de milhares 11 10 3 4" xfId="14225"/>
    <cellStyle name="Separador de milhares 11 10 4" xfId="5445"/>
    <cellStyle name="Separador de milhares 11 10 4 2" xfId="28426"/>
    <cellStyle name="Separador de milhares 11 10 4 3" xfId="17737"/>
    <cellStyle name="Separador de milhares 11 10 5" xfId="23642"/>
    <cellStyle name="Separador de milhares 11 10 6" xfId="12469"/>
    <cellStyle name="Separador de milhares 11 11" xfId="2018"/>
    <cellStyle name="Separador de milhares 11 11 2" xfId="7922"/>
    <cellStyle name="Separador de milhares 11 11 2 2" xfId="30903"/>
    <cellStyle name="Separador de milhares 11 11 2 3" xfId="19094"/>
    <cellStyle name="Separador de milhares 11 11 3" xfId="24999"/>
    <cellStyle name="Separador de milhares 11 11 4" xfId="15582"/>
    <cellStyle name="Separador de milhares 11 12" xfId="6166"/>
    <cellStyle name="Separador de milhares 11 12 2" xfId="9678"/>
    <cellStyle name="Separador de milhares 11 12 2 2" xfId="32659"/>
    <cellStyle name="Separador de milhares 11 12 2 3" xfId="21487"/>
    <cellStyle name="Separador de milhares 11 12 3" xfId="29147"/>
    <cellStyle name="Separador de milhares 11 12 4" xfId="13826"/>
    <cellStyle name="Separador de milhares 11 13" xfId="5046"/>
    <cellStyle name="Separador de milhares 11 13 2" xfId="20850"/>
    <cellStyle name="Separador de milhares 11 13 3" xfId="28027"/>
    <cellStyle name="Separador de milhares 11 13 4" xfId="12070"/>
    <cellStyle name="Separador de milhares 11 14" xfId="3765"/>
    <cellStyle name="Separador de milhares 11 14 2" xfId="26746"/>
    <cellStyle name="Separador de milhares 11 14 3" xfId="17338"/>
    <cellStyle name="Separador de milhares 11 15" xfId="23243"/>
    <cellStyle name="Separador de milhares 11 16" xfId="11425"/>
    <cellStyle name="Separador de milhares 11 2" xfId="277"/>
    <cellStyle name="Separador de milhares 11 2 10" xfId="2041"/>
    <cellStyle name="Separador de milhares 11 2 10 2" xfId="7945"/>
    <cellStyle name="Separador de milhares 11 2 10 2 2" xfId="30926"/>
    <cellStyle name="Separador de milhares 11 2 10 2 3" xfId="19117"/>
    <cellStyle name="Separador de milhares 11 2 10 3" xfId="25022"/>
    <cellStyle name="Separador de milhares 11 2 10 4" xfId="15605"/>
    <cellStyle name="Separador de milhares 11 2 11" xfId="6189"/>
    <cellStyle name="Separador de milhares 11 2 11 2" xfId="9701"/>
    <cellStyle name="Separador de milhares 11 2 11 2 2" xfId="32682"/>
    <cellStyle name="Separador de milhares 11 2 11 2 3" xfId="21510"/>
    <cellStyle name="Separador de milhares 11 2 11 3" xfId="29170"/>
    <cellStyle name="Separador de milhares 11 2 11 4" xfId="13849"/>
    <cellStyle name="Separador de milhares 11 2 12" xfId="5069"/>
    <cellStyle name="Separador de milhares 11 2 12 2" xfId="20873"/>
    <cellStyle name="Separador de milhares 11 2 12 3" xfId="28050"/>
    <cellStyle name="Separador de milhares 11 2 12 4" xfId="12093"/>
    <cellStyle name="Separador de milhares 11 2 13" xfId="3788"/>
    <cellStyle name="Separador de milhares 11 2 13 2" xfId="26769"/>
    <cellStyle name="Separador de milhares 11 2 13 3" xfId="17361"/>
    <cellStyle name="Separador de milhares 11 2 14" xfId="23266"/>
    <cellStyle name="Separador de milhares 11 2 15" xfId="11448"/>
    <cellStyle name="Separador de milhares 11 2 2" xfId="436"/>
    <cellStyle name="Separador de milhares 11 2 2 10" xfId="23419"/>
    <cellStyle name="Separador de milhares 11 2 2 11" xfId="11533"/>
    <cellStyle name="Separador de milhares 11 2 2 2" xfId="597"/>
    <cellStyle name="Separador de milhares 11 2 2 2 2" xfId="1880"/>
    <cellStyle name="Separador de milhares 11 2 2 2 2 2" xfId="3636"/>
    <cellStyle name="Separador de milhares 11 2 2 2 2 2 2" xfId="9540"/>
    <cellStyle name="Separador de milhares 11 2 2 2 2 2 2 2" xfId="32521"/>
    <cellStyle name="Separador de milhares 11 2 2 2 2 2 2 3" xfId="20712"/>
    <cellStyle name="Separador de milhares 11 2 2 2 2 2 3" xfId="26617"/>
    <cellStyle name="Separador de milhares 11 2 2 2 2 2 4" xfId="17200"/>
    <cellStyle name="Separador de milhares 11 2 2 2 2 3" xfId="7784"/>
    <cellStyle name="Separador de milhares 11 2 2 2 2 3 2" xfId="11296"/>
    <cellStyle name="Separador de milhares 11 2 2 2 2 3 2 2" xfId="34277"/>
    <cellStyle name="Separador de milhares 11 2 2 2 2 3 2 3" xfId="23105"/>
    <cellStyle name="Separador de milhares 11 2 2 2 2 3 3" xfId="30765"/>
    <cellStyle name="Separador de milhares 11 2 2 2 2 3 4" xfId="15444"/>
    <cellStyle name="Separador de milhares 11 2 2 2 2 4" xfId="4908"/>
    <cellStyle name="Separador de milhares 11 2 2 2 2 4 2" xfId="27889"/>
    <cellStyle name="Separador de milhares 11 2 2 2 2 4 3" xfId="18956"/>
    <cellStyle name="Separador de milhares 11 2 2 2 2 5" xfId="24861"/>
    <cellStyle name="Separador de milhares 11 2 2 2 2 6" xfId="13688"/>
    <cellStyle name="Separador de milhares 11 2 2 2 3" xfId="1244"/>
    <cellStyle name="Separador de milhares 11 2 2 2 3 2" xfId="3000"/>
    <cellStyle name="Separador de milhares 11 2 2 2 3 2 2" xfId="8904"/>
    <cellStyle name="Separador de milhares 11 2 2 2 3 2 2 2" xfId="31885"/>
    <cellStyle name="Separador de milhares 11 2 2 2 3 2 2 3" xfId="20076"/>
    <cellStyle name="Separador de milhares 11 2 2 2 3 2 3" xfId="25981"/>
    <cellStyle name="Separador de milhares 11 2 2 2 3 2 4" xfId="16564"/>
    <cellStyle name="Separador de milhares 11 2 2 2 3 3" xfId="7148"/>
    <cellStyle name="Separador de milhares 11 2 2 2 3 3 2" xfId="10660"/>
    <cellStyle name="Separador de milhares 11 2 2 2 3 3 2 2" xfId="33641"/>
    <cellStyle name="Separador de milhares 11 2 2 2 3 3 2 3" xfId="22469"/>
    <cellStyle name="Separador de milhares 11 2 2 2 3 3 3" xfId="30129"/>
    <cellStyle name="Separador de milhares 11 2 2 2 3 3 4" xfId="14808"/>
    <cellStyle name="Separador de milhares 11 2 2 2 3 4" xfId="5952"/>
    <cellStyle name="Separador de milhares 11 2 2 2 3 4 2" xfId="28933"/>
    <cellStyle name="Separador de milhares 11 2 2 2 3 4 3" xfId="18320"/>
    <cellStyle name="Separador de milhares 11 2 2 2 3 5" xfId="24225"/>
    <cellStyle name="Separador de milhares 11 2 2 2 3 6" xfId="13052"/>
    <cellStyle name="Separador de milhares 11 2 2 2 4" xfId="2355"/>
    <cellStyle name="Separador de milhares 11 2 2 2 4 2" xfId="8259"/>
    <cellStyle name="Separador de milhares 11 2 2 2 4 2 2" xfId="31240"/>
    <cellStyle name="Separador de milhares 11 2 2 2 4 2 3" xfId="19431"/>
    <cellStyle name="Separador de milhares 11 2 2 2 4 3" xfId="25336"/>
    <cellStyle name="Separador de milhares 11 2 2 2 4 4" xfId="15919"/>
    <cellStyle name="Separador de milhares 11 2 2 2 5" xfId="6503"/>
    <cellStyle name="Separador de milhares 11 2 2 2 5 2" xfId="10015"/>
    <cellStyle name="Separador de milhares 11 2 2 2 5 2 2" xfId="32996"/>
    <cellStyle name="Separador de milhares 11 2 2 2 5 2 3" xfId="21824"/>
    <cellStyle name="Separador de milhares 11 2 2 2 5 3" xfId="29484"/>
    <cellStyle name="Separador de milhares 11 2 2 2 5 4" xfId="14163"/>
    <cellStyle name="Separador de milhares 11 2 2 2 6" xfId="5383"/>
    <cellStyle name="Separador de milhares 11 2 2 2 6 2" xfId="21187"/>
    <cellStyle name="Separador de milhares 11 2 2 2 6 3" xfId="28364"/>
    <cellStyle name="Separador de milhares 11 2 2 2 6 4" xfId="12407"/>
    <cellStyle name="Separador de milhares 11 2 2 2 7" xfId="4272"/>
    <cellStyle name="Separador de milhares 11 2 2 2 7 2" xfId="27253"/>
    <cellStyle name="Separador de milhares 11 2 2 2 7 3" xfId="17675"/>
    <cellStyle name="Separador de milhares 11 2 2 2 8" xfId="23580"/>
    <cellStyle name="Separador de milhares 11 2 2 2 9" xfId="11932"/>
    <cellStyle name="Separador de milhares 11 2 2 3" xfId="1083"/>
    <cellStyle name="Separador de milhares 11 2 2 3 2" xfId="1719"/>
    <cellStyle name="Separador de milhares 11 2 2 3 2 2" xfId="3475"/>
    <cellStyle name="Separador de milhares 11 2 2 3 2 2 2" xfId="9379"/>
    <cellStyle name="Separador de milhares 11 2 2 3 2 2 2 2" xfId="32360"/>
    <cellStyle name="Separador de milhares 11 2 2 3 2 2 2 3" xfId="20551"/>
    <cellStyle name="Separador de milhares 11 2 2 3 2 2 3" xfId="26456"/>
    <cellStyle name="Separador de milhares 11 2 2 3 2 2 4" xfId="17039"/>
    <cellStyle name="Separador de milhares 11 2 2 3 2 3" xfId="7623"/>
    <cellStyle name="Separador de milhares 11 2 2 3 2 3 2" xfId="11135"/>
    <cellStyle name="Separador de milhares 11 2 2 3 2 3 2 2" xfId="34116"/>
    <cellStyle name="Separador de milhares 11 2 2 3 2 3 2 3" xfId="22944"/>
    <cellStyle name="Separador de milhares 11 2 2 3 2 3 3" xfId="30604"/>
    <cellStyle name="Separador de milhares 11 2 2 3 2 3 4" xfId="15283"/>
    <cellStyle name="Separador de milhares 11 2 2 3 2 4" xfId="4747"/>
    <cellStyle name="Separador de milhares 11 2 2 3 2 4 2" xfId="27728"/>
    <cellStyle name="Separador de milhares 11 2 2 3 2 4 3" xfId="18795"/>
    <cellStyle name="Separador de milhares 11 2 2 3 2 5" xfId="24700"/>
    <cellStyle name="Separador de milhares 11 2 2 3 2 6" xfId="13527"/>
    <cellStyle name="Separador de milhares 11 2 2 3 3" xfId="2839"/>
    <cellStyle name="Separador de milhares 11 2 2 3 3 2" xfId="8743"/>
    <cellStyle name="Separador de milhares 11 2 2 3 3 2 2" xfId="31724"/>
    <cellStyle name="Separador de milhares 11 2 2 3 3 2 3" xfId="19915"/>
    <cellStyle name="Separador de milhares 11 2 2 3 3 3" xfId="25820"/>
    <cellStyle name="Separador de milhares 11 2 2 3 3 4" xfId="16403"/>
    <cellStyle name="Separador de milhares 11 2 2 3 4" xfId="6987"/>
    <cellStyle name="Separador de milhares 11 2 2 3 4 2" xfId="10499"/>
    <cellStyle name="Separador de milhares 11 2 2 3 4 2 2" xfId="33480"/>
    <cellStyle name="Separador de milhares 11 2 2 3 4 2 3" xfId="22308"/>
    <cellStyle name="Separador de milhares 11 2 2 3 4 3" xfId="29968"/>
    <cellStyle name="Separador de milhares 11 2 2 3 4 4" xfId="14647"/>
    <cellStyle name="Separador de milhares 11 2 2 3 5" xfId="5791"/>
    <cellStyle name="Separador de milhares 11 2 2 3 5 2" xfId="21349"/>
    <cellStyle name="Separador de milhares 11 2 2 3 5 3" xfId="28772"/>
    <cellStyle name="Separador de milhares 11 2 2 3 5 4" xfId="12891"/>
    <cellStyle name="Separador de milhares 11 2 2 3 6" xfId="4111"/>
    <cellStyle name="Separador de milhares 11 2 2 3 6 2" xfId="27092"/>
    <cellStyle name="Separador de milhares 11 2 2 3 6 3" xfId="18159"/>
    <cellStyle name="Separador de milhares 11 2 2 3 7" xfId="24064"/>
    <cellStyle name="Separador de milhares 11 2 2 3 8" xfId="11771"/>
    <cellStyle name="Separador de milhares 11 2 2 4" xfId="1481"/>
    <cellStyle name="Separador de milhares 11 2 2 4 2" xfId="3237"/>
    <cellStyle name="Separador de milhares 11 2 2 4 2 2" xfId="9141"/>
    <cellStyle name="Separador de milhares 11 2 2 4 2 2 2" xfId="32122"/>
    <cellStyle name="Separador de milhares 11 2 2 4 2 2 3" xfId="20313"/>
    <cellStyle name="Separador de milhares 11 2 2 4 2 3" xfId="26218"/>
    <cellStyle name="Separador de milhares 11 2 2 4 2 4" xfId="16801"/>
    <cellStyle name="Separador de milhares 11 2 2 4 3" xfId="7385"/>
    <cellStyle name="Separador de milhares 11 2 2 4 3 2" xfId="10897"/>
    <cellStyle name="Separador de milhares 11 2 2 4 3 2 2" xfId="33878"/>
    <cellStyle name="Separador de milhares 11 2 2 4 3 2 3" xfId="22706"/>
    <cellStyle name="Separador de milhares 11 2 2 4 3 3" xfId="30366"/>
    <cellStyle name="Separador de milhares 11 2 2 4 3 4" xfId="15045"/>
    <cellStyle name="Separador de milhares 11 2 2 4 4" xfId="4509"/>
    <cellStyle name="Separador de milhares 11 2 2 4 4 2" xfId="27490"/>
    <cellStyle name="Separador de milhares 11 2 2 4 4 3" xfId="18557"/>
    <cellStyle name="Separador de milhares 11 2 2 4 5" xfId="24462"/>
    <cellStyle name="Separador de milhares 11 2 2 4 6" xfId="13289"/>
    <cellStyle name="Separador de milhares 11 2 2 5" xfId="845"/>
    <cellStyle name="Separador de milhares 11 2 2 5 2" xfId="2601"/>
    <cellStyle name="Separador de milhares 11 2 2 5 2 2" xfId="8505"/>
    <cellStyle name="Separador de milhares 11 2 2 5 2 2 2" xfId="31486"/>
    <cellStyle name="Separador de milhares 11 2 2 5 2 2 3" xfId="19677"/>
    <cellStyle name="Separador de milhares 11 2 2 5 2 3" xfId="25582"/>
    <cellStyle name="Separador de milhares 11 2 2 5 2 4" xfId="16165"/>
    <cellStyle name="Separador de milhares 11 2 2 5 3" xfId="6749"/>
    <cellStyle name="Separador de milhares 11 2 2 5 3 2" xfId="10261"/>
    <cellStyle name="Separador de milhares 11 2 2 5 3 2 2" xfId="33242"/>
    <cellStyle name="Separador de milhares 11 2 2 5 3 2 3" xfId="22070"/>
    <cellStyle name="Separador de milhares 11 2 2 5 3 3" xfId="29730"/>
    <cellStyle name="Separador de milhares 11 2 2 5 3 4" xfId="14409"/>
    <cellStyle name="Separador de milhares 11 2 2 5 4" xfId="5553"/>
    <cellStyle name="Separador de milhares 11 2 2 5 4 2" xfId="28534"/>
    <cellStyle name="Separador de milhares 11 2 2 5 4 3" xfId="17921"/>
    <cellStyle name="Separador de milhares 11 2 2 5 5" xfId="23826"/>
    <cellStyle name="Separador de milhares 11 2 2 5 6" xfId="12653"/>
    <cellStyle name="Separador de milhares 11 2 2 6" xfId="2194"/>
    <cellStyle name="Separador de milhares 11 2 2 6 2" xfId="8098"/>
    <cellStyle name="Separador de milhares 11 2 2 6 2 2" xfId="31079"/>
    <cellStyle name="Separador de milhares 11 2 2 6 2 3" xfId="19270"/>
    <cellStyle name="Separador de milhares 11 2 2 6 3" xfId="25175"/>
    <cellStyle name="Separador de milhares 11 2 2 6 4" xfId="15758"/>
    <cellStyle name="Separador de milhares 11 2 2 7" xfId="6342"/>
    <cellStyle name="Separador de milhares 11 2 2 7 2" xfId="9854"/>
    <cellStyle name="Separador de milhares 11 2 2 7 2 2" xfId="32835"/>
    <cellStyle name="Separador de milhares 11 2 2 7 2 3" xfId="21663"/>
    <cellStyle name="Separador de milhares 11 2 2 7 3" xfId="29323"/>
    <cellStyle name="Separador de milhares 11 2 2 7 4" xfId="14002"/>
    <cellStyle name="Separador de milhares 11 2 2 8" xfId="5222"/>
    <cellStyle name="Separador de milhares 11 2 2 8 2" xfId="21026"/>
    <cellStyle name="Separador de milhares 11 2 2 8 3" xfId="28203"/>
    <cellStyle name="Separador de milhares 11 2 2 8 4" xfId="12246"/>
    <cellStyle name="Separador de milhares 11 2 2 9" xfId="3873"/>
    <cellStyle name="Separador de milhares 11 2 2 9 2" xfId="26854"/>
    <cellStyle name="Separador de milhares 11 2 2 9 3" xfId="17514"/>
    <cellStyle name="Separador de milhares 11 2 3" xfId="354"/>
    <cellStyle name="Separador de milhares 11 2 3 2" xfId="1638"/>
    <cellStyle name="Separador de milhares 11 2 3 2 2" xfId="3394"/>
    <cellStyle name="Separador de milhares 11 2 3 2 2 2" xfId="9298"/>
    <cellStyle name="Separador de milhares 11 2 3 2 2 2 2" xfId="32279"/>
    <cellStyle name="Separador de milhares 11 2 3 2 2 2 3" xfId="20470"/>
    <cellStyle name="Separador de milhares 11 2 3 2 2 3" xfId="26375"/>
    <cellStyle name="Separador de milhares 11 2 3 2 2 4" xfId="16958"/>
    <cellStyle name="Separador de milhares 11 2 3 2 3" xfId="7542"/>
    <cellStyle name="Separador de milhares 11 2 3 2 3 2" xfId="11054"/>
    <cellStyle name="Separador de milhares 11 2 3 2 3 2 2" xfId="34035"/>
    <cellStyle name="Separador de milhares 11 2 3 2 3 2 3" xfId="22863"/>
    <cellStyle name="Separador de milhares 11 2 3 2 3 3" xfId="30523"/>
    <cellStyle name="Separador de milhares 11 2 3 2 3 4" xfId="15202"/>
    <cellStyle name="Separador de milhares 11 2 3 2 4" xfId="4666"/>
    <cellStyle name="Separador de milhares 11 2 3 2 4 2" xfId="27647"/>
    <cellStyle name="Separador de milhares 11 2 3 2 4 3" xfId="18714"/>
    <cellStyle name="Separador de milhares 11 2 3 2 5" xfId="24619"/>
    <cellStyle name="Separador de milhares 11 2 3 2 6" xfId="13446"/>
    <cellStyle name="Separador de milhares 11 2 3 3" xfId="1002"/>
    <cellStyle name="Separador de milhares 11 2 3 3 2" xfId="2758"/>
    <cellStyle name="Separador de milhares 11 2 3 3 2 2" xfId="8662"/>
    <cellStyle name="Separador de milhares 11 2 3 3 2 2 2" xfId="31643"/>
    <cellStyle name="Separador de milhares 11 2 3 3 2 2 3" xfId="19834"/>
    <cellStyle name="Separador de milhares 11 2 3 3 2 3" xfId="25739"/>
    <cellStyle name="Separador de milhares 11 2 3 3 2 4" xfId="16322"/>
    <cellStyle name="Separador de milhares 11 2 3 3 3" xfId="6906"/>
    <cellStyle name="Separador de milhares 11 2 3 3 3 2" xfId="10418"/>
    <cellStyle name="Separador de milhares 11 2 3 3 3 2 2" xfId="33399"/>
    <cellStyle name="Separador de milhares 11 2 3 3 3 2 3" xfId="22227"/>
    <cellStyle name="Separador de milhares 11 2 3 3 3 3" xfId="29887"/>
    <cellStyle name="Separador de milhares 11 2 3 3 3 4" xfId="14566"/>
    <cellStyle name="Separador de milhares 11 2 3 3 4" xfId="5710"/>
    <cellStyle name="Separador de milhares 11 2 3 3 4 2" xfId="28691"/>
    <cellStyle name="Separador de milhares 11 2 3 3 4 3" xfId="18078"/>
    <cellStyle name="Separador de milhares 11 2 3 3 5" xfId="23983"/>
    <cellStyle name="Separador de milhares 11 2 3 3 6" xfId="12810"/>
    <cellStyle name="Separador de milhares 11 2 3 4" xfId="2113"/>
    <cellStyle name="Separador de milhares 11 2 3 4 2" xfId="8017"/>
    <cellStyle name="Separador de milhares 11 2 3 4 2 2" xfId="30998"/>
    <cellStyle name="Separador de milhares 11 2 3 4 2 3" xfId="19189"/>
    <cellStyle name="Separador de milhares 11 2 3 4 3" xfId="25094"/>
    <cellStyle name="Separador de milhares 11 2 3 4 4" xfId="15677"/>
    <cellStyle name="Separador de milhares 11 2 3 5" xfId="6261"/>
    <cellStyle name="Separador de milhares 11 2 3 5 2" xfId="9773"/>
    <cellStyle name="Separador de milhares 11 2 3 5 2 2" xfId="32754"/>
    <cellStyle name="Separador de milhares 11 2 3 5 2 3" xfId="21582"/>
    <cellStyle name="Separador de milhares 11 2 3 5 3" xfId="29242"/>
    <cellStyle name="Separador de milhares 11 2 3 5 4" xfId="13921"/>
    <cellStyle name="Separador de milhares 11 2 3 6" xfId="5141"/>
    <cellStyle name="Separador de milhares 11 2 3 6 2" xfId="20945"/>
    <cellStyle name="Separador de milhares 11 2 3 6 3" xfId="28122"/>
    <cellStyle name="Separador de milhares 11 2 3 6 4" xfId="12165"/>
    <cellStyle name="Separador de milhares 11 2 3 7" xfId="4030"/>
    <cellStyle name="Separador de milhares 11 2 3 7 2" xfId="27011"/>
    <cellStyle name="Separador de milhares 11 2 3 7 3" xfId="17433"/>
    <cellStyle name="Separador de milhares 11 2 3 8" xfId="23338"/>
    <cellStyle name="Separador de milhares 11 2 3 9" xfId="11690"/>
    <cellStyle name="Separador de milhares 11 2 4" xfId="512"/>
    <cellStyle name="Separador de milhares 11 2 4 2" xfId="1795"/>
    <cellStyle name="Separador de milhares 11 2 4 2 2" xfId="3551"/>
    <cellStyle name="Separador de milhares 11 2 4 2 2 2" xfId="9455"/>
    <cellStyle name="Separador de milhares 11 2 4 2 2 2 2" xfId="32436"/>
    <cellStyle name="Separador de milhares 11 2 4 2 2 2 3" xfId="20627"/>
    <cellStyle name="Separador de milhares 11 2 4 2 2 3" xfId="26532"/>
    <cellStyle name="Separador de milhares 11 2 4 2 2 4" xfId="17115"/>
    <cellStyle name="Separador de milhares 11 2 4 2 3" xfId="7699"/>
    <cellStyle name="Separador de milhares 11 2 4 2 3 2" xfId="11211"/>
    <cellStyle name="Separador de milhares 11 2 4 2 3 2 2" xfId="34192"/>
    <cellStyle name="Separador de milhares 11 2 4 2 3 2 3" xfId="23020"/>
    <cellStyle name="Separador de milhares 11 2 4 2 3 3" xfId="30680"/>
    <cellStyle name="Separador de milhares 11 2 4 2 3 4" xfId="15359"/>
    <cellStyle name="Separador de milhares 11 2 4 2 4" xfId="4823"/>
    <cellStyle name="Separador de milhares 11 2 4 2 4 2" xfId="27804"/>
    <cellStyle name="Separador de milhares 11 2 4 2 4 3" xfId="18871"/>
    <cellStyle name="Separador de milhares 11 2 4 2 5" xfId="24776"/>
    <cellStyle name="Separador de milhares 11 2 4 2 6" xfId="13603"/>
    <cellStyle name="Separador de milhares 11 2 4 3" xfId="1159"/>
    <cellStyle name="Separador de milhares 11 2 4 3 2" xfId="2915"/>
    <cellStyle name="Separador de milhares 11 2 4 3 2 2" xfId="8819"/>
    <cellStyle name="Separador de milhares 11 2 4 3 2 2 2" xfId="31800"/>
    <cellStyle name="Separador de milhares 11 2 4 3 2 2 3" xfId="19991"/>
    <cellStyle name="Separador de milhares 11 2 4 3 2 3" xfId="25896"/>
    <cellStyle name="Separador de milhares 11 2 4 3 2 4" xfId="16479"/>
    <cellStyle name="Separador de milhares 11 2 4 3 3" xfId="7063"/>
    <cellStyle name="Separador de milhares 11 2 4 3 3 2" xfId="10575"/>
    <cellStyle name="Separador de milhares 11 2 4 3 3 2 2" xfId="33556"/>
    <cellStyle name="Separador de milhares 11 2 4 3 3 2 3" xfId="22384"/>
    <cellStyle name="Separador de milhares 11 2 4 3 3 3" xfId="30044"/>
    <cellStyle name="Separador de milhares 11 2 4 3 3 4" xfId="14723"/>
    <cellStyle name="Separador de milhares 11 2 4 3 4" xfId="5867"/>
    <cellStyle name="Separador de milhares 11 2 4 3 4 2" xfId="28848"/>
    <cellStyle name="Separador de milhares 11 2 4 3 4 3" xfId="18235"/>
    <cellStyle name="Separador de milhares 11 2 4 3 5" xfId="24140"/>
    <cellStyle name="Separador de milhares 11 2 4 3 6" xfId="12967"/>
    <cellStyle name="Separador de milhares 11 2 4 4" xfId="2270"/>
    <cellStyle name="Separador de milhares 11 2 4 4 2" xfId="8174"/>
    <cellStyle name="Separador de milhares 11 2 4 4 2 2" xfId="31155"/>
    <cellStyle name="Separador de milhares 11 2 4 4 2 3" xfId="19346"/>
    <cellStyle name="Separador de milhares 11 2 4 4 3" xfId="25251"/>
    <cellStyle name="Separador de milhares 11 2 4 4 4" xfId="15834"/>
    <cellStyle name="Separador de milhares 11 2 4 5" xfId="6418"/>
    <cellStyle name="Separador de milhares 11 2 4 5 2" xfId="9930"/>
    <cellStyle name="Separador de milhares 11 2 4 5 2 2" xfId="32911"/>
    <cellStyle name="Separador de milhares 11 2 4 5 2 3" xfId="21739"/>
    <cellStyle name="Separador de milhares 11 2 4 5 3" xfId="29399"/>
    <cellStyle name="Separador de milhares 11 2 4 5 4" xfId="14078"/>
    <cellStyle name="Separador de milhares 11 2 4 6" xfId="5298"/>
    <cellStyle name="Separador de milhares 11 2 4 6 2" xfId="21102"/>
    <cellStyle name="Separador de milhares 11 2 4 6 3" xfId="28279"/>
    <cellStyle name="Separador de milhares 11 2 4 6 4" xfId="12322"/>
    <cellStyle name="Separador de milhares 11 2 4 7" xfId="4187"/>
    <cellStyle name="Separador de milhares 11 2 4 7 2" xfId="27168"/>
    <cellStyle name="Separador de milhares 11 2 4 7 3" xfId="17590"/>
    <cellStyle name="Separador de milhares 11 2 4 8" xfId="23495"/>
    <cellStyle name="Separador de milhares 11 2 4 9" xfId="11847"/>
    <cellStyle name="Separador de milhares 11 2 5" xfId="930"/>
    <cellStyle name="Separador de milhares 11 2 5 2" xfId="1566"/>
    <cellStyle name="Separador de milhares 11 2 5 2 2" xfId="3322"/>
    <cellStyle name="Separador de milhares 11 2 5 2 2 2" xfId="9226"/>
    <cellStyle name="Separador de milhares 11 2 5 2 2 2 2" xfId="32207"/>
    <cellStyle name="Separador de milhares 11 2 5 2 2 2 3" xfId="20398"/>
    <cellStyle name="Separador de milhares 11 2 5 2 2 3" xfId="26303"/>
    <cellStyle name="Separador de milhares 11 2 5 2 2 4" xfId="16886"/>
    <cellStyle name="Separador de milhares 11 2 5 2 3" xfId="7470"/>
    <cellStyle name="Separador de milhares 11 2 5 2 3 2" xfId="10982"/>
    <cellStyle name="Separador de milhares 11 2 5 2 3 2 2" xfId="33963"/>
    <cellStyle name="Separador de milhares 11 2 5 2 3 2 3" xfId="22791"/>
    <cellStyle name="Separador de milhares 11 2 5 2 3 3" xfId="30451"/>
    <cellStyle name="Separador de milhares 11 2 5 2 3 4" xfId="15130"/>
    <cellStyle name="Separador de milhares 11 2 5 2 4" xfId="4594"/>
    <cellStyle name="Separador de milhares 11 2 5 2 4 2" xfId="27575"/>
    <cellStyle name="Separador de milhares 11 2 5 2 4 3" xfId="18642"/>
    <cellStyle name="Separador de milhares 11 2 5 2 5" xfId="24547"/>
    <cellStyle name="Separador de milhares 11 2 5 2 6" xfId="13374"/>
    <cellStyle name="Separador de milhares 11 2 5 3" xfId="2686"/>
    <cellStyle name="Separador de milhares 11 2 5 3 2" xfId="8590"/>
    <cellStyle name="Separador de milhares 11 2 5 3 2 2" xfId="31571"/>
    <cellStyle name="Separador de milhares 11 2 5 3 2 3" xfId="19762"/>
    <cellStyle name="Separador de milhares 11 2 5 3 3" xfId="25667"/>
    <cellStyle name="Separador de milhares 11 2 5 3 4" xfId="16250"/>
    <cellStyle name="Separador de milhares 11 2 5 4" xfId="6834"/>
    <cellStyle name="Separador de milhares 11 2 5 4 2" xfId="10346"/>
    <cellStyle name="Separador de milhares 11 2 5 4 2 2" xfId="33327"/>
    <cellStyle name="Separador de milhares 11 2 5 4 2 3" xfId="22155"/>
    <cellStyle name="Separador de milhares 11 2 5 4 3" xfId="29815"/>
    <cellStyle name="Separador de milhares 11 2 5 4 4" xfId="14494"/>
    <cellStyle name="Separador de milhares 11 2 5 5" xfId="5638"/>
    <cellStyle name="Separador de milhares 11 2 5 5 2" xfId="21272"/>
    <cellStyle name="Separador de milhares 11 2 5 5 3" xfId="28619"/>
    <cellStyle name="Separador de milhares 11 2 5 5 4" xfId="12738"/>
    <cellStyle name="Separador de milhares 11 2 5 6" xfId="3958"/>
    <cellStyle name="Separador de milhares 11 2 5 6 2" xfId="26939"/>
    <cellStyle name="Separador de milhares 11 2 5 6 3" xfId="18006"/>
    <cellStyle name="Separador de milhares 11 2 5 7" xfId="23911"/>
    <cellStyle name="Separador de milhares 11 2 5 8" xfId="11618"/>
    <cellStyle name="Separador de milhares 11 2 6" xfId="1320"/>
    <cellStyle name="Separador de milhares 11 2 6 2" xfId="1956"/>
    <cellStyle name="Separador de milhares 11 2 6 2 2" xfId="3712"/>
    <cellStyle name="Separador de milhares 11 2 6 2 2 2" xfId="9616"/>
    <cellStyle name="Separador de milhares 11 2 6 2 2 2 2" xfId="32597"/>
    <cellStyle name="Separador de milhares 11 2 6 2 2 2 3" xfId="20788"/>
    <cellStyle name="Separador de milhares 11 2 6 2 2 3" xfId="26693"/>
    <cellStyle name="Separador de milhares 11 2 6 2 2 4" xfId="17276"/>
    <cellStyle name="Separador de milhares 11 2 6 2 3" xfId="7860"/>
    <cellStyle name="Separador de milhares 11 2 6 2 3 2" xfId="11372"/>
    <cellStyle name="Separador de milhares 11 2 6 2 3 2 2" xfId="34353"/>
    <cellStyle name="Separador de milhares 11 2 6 2 3 2 3" xfId="23181"/>
    <cellStyle name="Separador de milhares 11 2 6 2 3 3" xfId="30841"/>
    <cellStyle name="Separador de milhares 11 2 6 2 3 4" xfId="15520"/>
    <cellStyle name="Separador de milhares 11 2 6 2 4" xfId="4984"/>
    <cellStyle name="Separador de milhares 11 2 6 2 4 2" xfId="27965"/>
    <cellStyle name="Separador de milhares 11 2 6 2 4 3" xfId="19032"/>
    <cellStyle name="Separador de milhares 11 2 6 2 5" xfId="24937"/>
    <cellStyle name="Separador de milhares 11 2 6 2 6" xfId="13764"/>
    <cellStyle name="Separador de milhares 11 2 6 3" xfId="3076"/>
    <cellStyle name="Separador de milhares 11 2 6 3 2" xfId="8980"/>
    <cellStyle name="Separador de milhares 11 2 6 3 2 2" xfId="31961"/>
    <cellStyle name="Separador de milhares 11 2 6 3 2 3" xfId="20152"/>
    <cellStyle name="Separador de milhares 11 2 6 3 3" xfId="26057"/>
    <cellStyle name="Separador de milhares 11 2 6 3 4" xfId="16640"/>
    <cellStyle name="Separador de milhares 11 2 6 4" xfId="7224"/>
    <cellStyle name="Separador de milhares 11 2 6 4 2" xfId="10736"/>
    <cellStyle name="Separador de milhares 11 2 6 4 2 2" xfId="33717"/>
    <cellStyle name="Separador de milhares 11 2 6 4 2 3" xfId="22545"/>
    <cellStyle name="Separador de milhares 11 2 6 4 3" xfId="30205"/>
    <cellStyle name="Separador de milhares 11 2 6 4 4" xfId="14884"/>
    <cellStyle name="Separador de milhares 11 2 6 5" xfId="6028"/>
    <cellStyle name="Separador de milhares 11 2 6 5 2" xfId="21425"/>
    <cellStyle name="Separador de milhares 11 2 6 5 3" xfId="29009"/>
    <cellStyle name="Separador de milhares 11 2 6 5 4" xfId="13128"/>
    <cellStyle name="Separador de milhares 11 2 6 6" xfId="4348"/>
    <cellStyle name="Separador de milhares 11 2 6 6 2" xfId="27329"/>
    <cellStyle name="Separador de milhares 11 2 6 6 3" xfId="18396"/>
    <cellStyle name="Separador de milhares 11 2 6 7" xfId="24301"/>
    <cellStyle name="Separador de milhares 11 2 6 8" xfId="12008"/>
    <cellStyle name="Separador de milhares 11 2 7" xfId="760"/>
    <cellStyle name="Separador de milhares 11 2 7 2" xfId="2516"/>
    <cellStyle name="Separador de milhares 11 2 7 2 2" xfId="8420"/>
    <cellStyle name="Separador de milhares 11 2 7 2 2 2" xfId="31401"/>
    <cellStyle name="Separador de milhares 11 2 7 2 2 3" xfId="19592"/>
    <cellStyle name="Separador de milhares 11 2 7 2 3" xfId="25497"/>
    <cellStyle name="Separador de milhares 11 2 7 2 4" xfId="16080"/>
    <cellStyle name="Separador de milhares 11 2 7 3" xfId="6664"/>
    <cellStyle name="Separador de milhares 11 2 7 3 2" xfId="10176"/>
    <cellStyle name="Separador de milhares 11 2 7 3 2 2" xfId="33157"/>
    <cellStyle name="Separador de milhares 11 2 7 3 2 3" xfId="21985"/>
    <cellStyle name="Separador de milhares 11 2 7 3 3" xfId="29645"/>
    <cellStyle name="Separador de milhares 11 2 7 3 4" xfId="14324"/>
    <cellStyle name="Separador de milhares 11 2 7 4" xfId="4424"/>
    <cellStyle name="Separador de milhares 11 2 7 4 2" xfId="27405"/>
    <cellStyle name="Separador de milhares 11 2 7 4 3" xfId="17836"/>
    <cellStyle name="Separador de milhares 11 2 7 5" xfId="23741"/>
    <cellStyle name="Separador de milhares 11 2 7 6" xfId="12568"/>
    <cellStyle name="Separador de milhares 11 2 8" xfId="1396"/>
    <cellStyle name="Separador de milhares 11 2 8 2" xfId="3152"/>
    <cellStyle name="Separador de milhares 11 2 8 2 2" xfId="9056"/>
    <cellStyle name="Separador de milhares 11 2 8 2 2 2" xfId="32037"/>
    <cellStyle name="Separador de milhares 11 2 8 2 2 3" xfId="20228"/>
    <cellStyle name="Separador de milhares 11 2 8 2 3" xfId="26133"/>
    <cellStyle name="Separador de milhares 11 2 8 2 4" xfId="16716"/>
    <cellStyle name="Separador de milhares 11 2 8 3" xfId="7300"/>
    <cellStyle name="Separador de milhares 11 2 8 3 2" xfId="10812"/>
    <cellStyle name="Separador de milhares 11 2 8 3 2 2" xfId="33793"/>
    <cellStyle name="Separador de milhares 11 2 8 3 2 3" xfId="22621"/>
    <cellStyle name="Separador de milhares 11 2 8 3 3" xfId="30281"/>
    <cellStyle name="Separador de milhares 11 2 8 3 4" xfId="14960"/>
    <cellStyle name="Separador de milhares 11 2 8 4" xfId="6104"/>
    <cellStyle name="Separador de milhares 11 2 8 4 2" xfId="29085"/>
    <cellStyle name="Separador de milhares 11 2 8 4 3" xfId="18472"/>
    <cellStyle name="Separador de milhares 11 2 8 5" xfId="24377"/>
    <cellStyle name="Separador de milhares 11 2 8 6" xfId="13204"/>
    <cellStyle name="Separador de milhares 11 2 9" xfId="683"/>
    <cellStyle name="Separador de milhares 11 2 9 2" xfId="2440"/>
    <cellStyle name="Separador de milhares 11 2 9 2 2" xfId="8344"/>
    <cellStyle name="Separador de milhares 11 2 9 2 2 2" xfId="31325"/>
    <cellStyle name="Separador de milhares 11 2 9 2 2 3" xfId="19516"/>
    <cellStyle name="Separador de milhares 11 2 9 2 3" xfId="25421"/>
    <cellStyle name="Separador de milhares 11 2 9 2 4" xfId="16004"/>
    <cellStyle name="Separador de milhares 11 2 9 3" xfId="6588"/>
    <cellStyle name="Separador de milhares 11 2 9 3 2" xfId="10100"/>
    <cellStyle name="Separador de milhares 11 2 9 3 2 2" xfId="33081"/>
    <cellStyle name="Separador de milhares 11 2 9 3 2 3" xfId="21909"/>
    <cellStyle name="Separador de milhares 11 2 9 3 3" xfId="29569"/>
    <cellStyle name="Separador de milhares 11 2 9 3 4" xfId="14248"/>
    <cellStyle name="Separador de milhares 11 2 9 4" xfId="5468"/>
    <cellStyle name="Separador de milhares 11 2 9 4 2" xfId="28449"/>
    <cellStyle name="Separador de milhares 11 2 9 4 3" xfId="17760"/>
    <cellStyle name="Separador de milhares 11 2 9 5" xfId="23665"/>
    <cellStyle name="Separador de milhares 11 2 9 6" xfId="12492"/>
    <cellStyle name="Separador de milhares 11 3" xfId="413"/>
    <cellStyle name="Separador de milhares 11 3 10" xfId="23396"/>
    <cellStyle name="Separador de milhares 11 3 11" xfId="11510"/>
    <cellStyle name="Separador de milhares 11 3 2" xfId="574"/>
    <cellStyle name="Separador de milhares 11 3 2 2" xfId="1857"/>
    <cellStyle name="Separador de milhares 11 3 2 2 2" xfId="3613"/>
    <cellStyle name="Separador de milhares 11 3 2 2 2 2" xfId="9517"/>
    <cellStyle name="Separador de milhares 11 3 2 2 2 2 2" xfId="32498"/>
    <cellStyle name="Separador de milhares 11 3 2 2 2 2 3" xfId="20689"/>
    <cellStyle name="Separador de milhares 11 3 2 2 2 3" xfId="26594"/>
    <cellStyle name="Separador de milhares 11 3 2 2 2 4" xfId="17177"/>
    <cellStyle name="Separador de milhares 11 3 2 2 3" xfId="7761"/>
    <cellStyle name="Separador de milhares 11 3 2 2 3 2" xfId="11273"/>
    <cellStyle name="Separador de milhares 11 3 2 2 3 2 2" xfId="34254"/>
    <cellStyle name="Separador de milhares 11 3 2 2 3 2 3" xfId="23082"/>
    <cellStyle name="Separador de milhares 11 3 2 2 3 3" xfId="30742"/>
    <cellStyle name="Separador de milhares 11 3 2 2 3 4" xfId="15421"/>
    <cellStyle name="Separador de milhares 11 3 2 2 4" xfId="4885"/>
    <cellStyle name="Separador de milhares 11 3 2 2 4 2" xfId="27866"/>
    <cellStyle name="Separador de milhares 11 3 2 2 4 3" xfId="18933"/>
    <cellStyle name="Separador de milhares 11 3 2 2 5" xfId="24838"/>
    <cellStyle name="Separador de milhares 11 3 2 2 6" xfId="13665"/>
    <cellStyle name="Separador de milhares 11 3 2 3" xfId="1221"/>
    <cellStyle name="Separador de milhares 11 3 2 3 2" xfId="2977"/>
    <cellStyle name="Separador de milhares 11 3 2 3 2 2" xfId="8881"/>
    <cellStyle name="Separador de milhares 11 3 2 3 2 2 2" xfId="31862"/>
    <cellStyle name="Separador de milhares 11 3 2 3 2 2 3" xfId="20053"/>
    <cellStyle name="Separador de milhares 11 3 2 3 2 3" xfId="25958"/>
    <cellStyle name="Separador de milhares 11 3 2 3 2 4" xfId="16541"/>
    <cellStyle name="Separador de milhares 11 3 2 3 3" xfId="7125"/>
    <cellStyle name="Separador de milhares 11 3 2 3 3 2" xfId="10637"/>
    <cellStyle name="Separador de milhares 11 3 2 3 3 2 2" xfId="33618"/>
    <cellStyle name="Separador de milhares 11 3 2 3 3 2 3" xfId="22446"/>
    <cellStyle name="Separador de milhares 11 3 2 3 3 3" xfId="30106"/>
    <cellStyle name="Separador de milhares 11 3 2 3 3 4" xfId="14785"/>
    <cellStyle name="Separador de milhares 11 3 2 3 4" xfId="5929"/>
    <cellStyle name="Separador de milhares 11 3 2 3 4 2" xfId="28910"/>
    <cellStyle name="Separador de milhares 11 3 2 3 4 3" xfId="18297"/>
    <cellStyle name="Separador de milhares 11 3 2 3 5" xfId="24202"/>
    <cellStyle name="Separador de milhares 11 3 2 3 6" xfId="13029"/>
    <cellStyle name="Separador de milhares 11 3 2 4" xfId="2332"/>
    <cellStyle name="Separador de milhares 11 3 2 4 2" xfId="8236"/>
    <cellStyle name="Separador de milhares 11 3 2 4 2 2" xfId="31217"/>
    <cellStyle name="Separador de milhares 11 3 2 4 2 3" xfId="19408"/>
    <cellStyle name="Separador de milhares 11 3 2 4 3" xfId="25313"/>
    <cellStyle name="Separador de milhares 11 3 2 4 4" xfId="15896"/>
    <cellStyle name="Separador de milhares 11 3 2 5" xfId="6480"/>
    <cellStyle name="Separador de milhares 11 3 2 5 2" xfId="9992"/>
    <cellStyle name="Separador de milhares 11 3 2 5 2 2" xfId="32973"/>
    <cellStyle name="Separador de milhares 11 3 2 5 2 3" xfId="21801"/>
    <cellStyle name="Separador de milhares 11 3 2 5 3" xfId="29461"/>
    <cellStyle name="Separador de milhares 11 3 2 5 4" xfId="14140"/>
    <cellStyle name="Separador de milhares 11 3 2 6" xfId="5360"/>
    <cellStyle name="Separador de milhares 11 3 2 6 2" xfId="21164"/>
    <cellStyle name="Separador de milhares 11 3 2 6 3" xfId="28341"/>
    <cellStyle name="Separador de milhares 11 3 2 6 4" xfId="12384"/>
    <cellStyle name="Separador de milhares 11 3 2 7" xfId="4249"/>
    <cellStyle name="Separador de milhares 11 3 2 7 2" xfId="27230"/>
    <cellStyle name="Separador de milhares 11 3 2 7 3" xfId="17652"/>
    <cellStyle name="Separador de milhares 11 3 2 8" xfId="23557"/>
    <cellStyle name="Separador de milhares 11 3 2 9" xfId="11909"/>
    <cellStyle name="Separador de milhares 11 3 3" xfId="1060"/>
    <cellStyle name="Separador de milhares 11 3 3 2" xfId="1696"/>
    <cellStyle name="Separador de milhares 11 3 3 2 2" xfId="3452"/>
    <cellStyle name="Separador de milhares 11 3 3 2 2 2" xfId="9356"/>
    <cellStyle name="Separador de milhares 11 3 3 2 2 2 2" xfId="32337"/>
    <cellStyle name="Separador de milhares 11 3 3 2 2 2 3" xfId="20528"/>
    <cellStyle name="Separador de milhares 11 3 3 2 2 3" xfId="26433"/>
    <cellStyle name="Separador de milhares 11 3 3 2 2 4" xfId="17016"/>
    <cellStyle name="Separador de milhares 11 3 3 2 3" xfId="7600"/>
    <cellStyle name="Separador de milhares 11 3 3 2 3 2" xfId="11112"/>
    <cellStyle name="Separador de milhares 11 3 3 2 3 2 2" xfId="34093"/>
    <cellStyle name="Separador de milhares 11 3 3 2 3 2 3" xfId="22921"/>
    <cellStyle name="Separador de milhares 11 3 3 2 3 3" xfId="30581"/>
    <cellStyle name="Separador de milhares 11 3 3 2 3 4" xfId="15260"/>
    <cellStyle name="Separador de milhares 11 3 3 2 4" xfId="4724"/>
    <cellStyle name="Separador de milhares 11 3 3 2 4 2" xfId="27705"/>
    <cellStyle name="Separador de milhares 11 3 3 2 4 3" xfId="18772"/>
    <cellStyle name="Separador de milhares 11 3 3 2 5" xfId="24677"/>
    <cellStyle name="Separador de milhares 11 3 3 2 6" xfId="13504"/>
    <cellStyle name="Separador de milhares 11 3 3 3" xfId="2816"/>
    <cellStyle name="Separador de milhares 11 3 3 3 2" xfId="8720"/>
    <cellStyle name="Separador de milhares 11 3 3 3 2 2" xfId="31701"/>
    <cellStyle name="Separador de milhares 11 3 3 3 2 3" xfId="19892"/>
    <cellStyle name="Separador de milhares 11 3 3 3 3" xfId="25797"/>
    <cellStyle name="Separador de milhares 11 3 3 3 4" xfId="16380"/>
    <cellStyle name="Separador de milhares 11 3 3 4" xfId="6964"/>
    <cellStyle name="Separador de milhares 11 3 3 4 2" xfId="10476"/>
    <cellStyle name="Separador de milhares 11 3 3 4 2 2" xfId="33457"/>
    <cellStyle name="Separador de milhares 11 3 3 4 2 3" xfId="22285"/>
    <cellStyle name="Separador de milhares 11 3 3 4 3" xfId="29945"/>
    <cellStyle name="Separador de milhares 11 3 3 4 4" xfId="14624"/>
    <cellStyle name="Separador de milhares 11 3 3 5" xfId="5768"/>
    <cellStyle name="Separador de milhares 11 3 3 5 2" xfId="21326"/>
    <cellStyle name="Separador de milhares 11 3 3 5 3" xfId="28749"/>
    <cellStyle name="Separador de milhares 11 3 3 5 4" xfId="12868"/>
    <cellStyle name="Separador de milhares 11 3 3 6" xfId="4088"/>
    <cellStyle name="Separador de milhares 11 3 3 6 2" xfId="27069"/>
    <cellStyle name="Separador de milhares 11 3 3 6 3" xfId="18136"/>
    <cellStyle name="Separador de milhares 11 3 3 7" xfId="24041"/>
    <cellStyle name="Separador de milhares 11 3 3 8" xfId="11748"/>
    <cellStyle name="Separador de milhares 11 3 4" xfId="1458"/>
    <cellStyle name="Separador de milhares 11 3 4 2" xfId="3214"/>
    <cellStyle name="Separador de milhares 11 3 4 2 2" xfId="9118"/>
    <cellStyle name="Separador de milhares 11 3 4 2 2 2" xfId="32099"/>
    <cellStyle name="Separador de milhares 11 3 4 2 2 3" xfId="20290"/>
    <cellStyle name="Separador de milhares 11 3 4 2 3" xfId="26195"/>
    <cellStyle name="Separador de milhares 11 3 4 2 4" xfId="16778"/>
    <cellStyle name="Separador de milhares 11 3 4 3" xfId="7362"/>
    <cellStyle name="Separador de milhares 11 3 4 3 2" xfId="10874"/>
    <cellStyle name="Separador de milhares 11 3 4 3 2 2" xfId="33855"/>
    <cellStyle name="Separador de milhares 11 3 4 3 2 3" xfId="22683"/>
    <cellStyle name="Separador de milhares 11 3 4 3 3" xfId="30343"/>
    <cellStyle name="Separador de milhares 11 3 4 3 4" xfId="15022"/>
    <cellStyle name="Separador de milhares 11 3 4 4" xfId="4486"/>
    <cellStyle name="Separador de milhares 11 3 4 4 2" xfId="27467"/>
    <cellStyle name="Separador de milhares 11 3 4 4 3" xfId="18534"/>
    <cellStyle name="Separador de milhares 11 3 4 5" xfId="24439"/>
    <cellStyle name="Separador de milhares 11 3 4 6" xfId="13266"/>
    <cellStyle name="Separador de milhares 11 3 5" xfId="822"/>
    <cellStyle name="Separador de milhares 11 3 5 2" xfId="2578"/>
    <cellStyle name="Separador de milhares 11 3 5 2 2" xfId="8482"/>
    <cellStyle name="Separador de milhares 11 3 5 2 2 2" xfId="31463"/>
    <cellStyle name="Separador de milhares 11 3 5 2 2 3" xfId="19654"/>
    <cellStyle name="Separador de milhares 11 3 5 2 3" xfId="25559"/>
    <cellStyle name="Separador de milhares 11 3 5 2 4" xfId="16142"/>
    <cellStyle name="Separador de milhares 11 3 5 3" xfId="6726"/>
    <cellStyle name="Separador de milhares 11 3 5 3 2" xfId="10238"/>
    <cellStyle name="Separador de milhares 11 3 5 3 2 2" xfId="33219"/>
    <cellStyle name="Separador de milhares 11 3 5 3 2 3" xfId="22047"/>
    <cellStyle name="Separador de milhares 11 3 5 3 3" xfId="29707"/>
    <cellStyle name="Separador de milhares 11 3 5 3 4" xfId="14386"/>
    <cellStyle name="Separador de milhares 11 3 5 4" xfId="5530"/>
    <cellStyle name="Separador de milhares 11 3 5 4 2" xfId="28511"/>
    <cellStyle name="Separador de milhares 11 3 5 4 3" xfId="17898"/>
    <cellStyle name="Separador de milhares 11 3 5 5" xfId="23803"/>
    <cellStyle name="Separador de milhares 11 3 5 6" xfId="12630"/>
    <cellStyle name="Separador de milhares 11 3 6" xfId="2171"/>
    <cellStyle name="Separador de milhares 11 3 6 2" xfId="8075"/>
    <cellStyle name="Separador de milhares 11 3 6 2 2" xfId="31056"/>
    <cellStyle name="Separador de milhares 11 3 6 2 3" xfId="19247"/>
    <cellStyle name="Separador de milhares 11 3 6 3" xfId="25152"/>
    <cellStyle name="Separador de milhares 11 3 6 4" xfId="15735"/>
    <cellStyle name="Separador de milhares 11 3 7" xfId="6319"/>
    <cellStyle name="Separador de milhares 11 3 7 2" xfId="9831"/>
    <cellStyle name="Separador de milhares 11 3 7 2 2" xfId="32812"/>
    <cellStyle name="Separador de milhares 11 3 7 2 3" xfId="21640"/>
    <cellStyle name="Separador de milhares 11 3 7 3" xfId="29300"/>
    <cellStyle name="Separador de milhares 11 3 7 4" xfId="13979"/>
    <cellStyle name="Separador de milhares 11 3 8" xfId="5199"/>
    <cellStyle name="Separador de milhares 11 3 8 2" xfId="21003"/>
    <cellStyle name="Separador de milhares 11 3 8 3" xfId="28180"/>
    <cellStyle name="Separador de milhares 11 3 8 4" xfId="12223"/>
    <cellStyle name="Separador de milhares 11 3 9" xfId="3850"/>
    <cellStyle name="Separador de milhares 11 3 9 2" xfId="26831"/>
    <cellStyle name="Separador de milhares 11 3 9 3" xfId="17491"/>
    <cellStyle name="Separador de milhares 11 4" xfId="333"/>
    <cellStyle name="Separador de milhares 11 4 2" xfId="1617"/>
    <cellStyle name="Separador de milhares 11 4 2 2" xfId="3373"/>
    <cellStyle name="Separador de milhares 11 4 2 2 2" xfId="9277"/>
    <cellStyle name="Separador de milhares 11 4 2 2 2 2" xfId="32258"/>
    <cellStyle name="Separador de milhares 11 4 2 2 2 3" xfId="20449"/>
    <cellStyle name="Separador de milhares 11 4 2 2 3" xfId="26354"/>
    <cellStyle name="Separador de milhares 11 4 2 2 4" xfId="16937"/>
    <cellStyle name="Separador de milhares 11 4 2 3" xfId="7521"/>
    <cellStyle name="Separador de milhares 11 4 2 3 2" xfId="11033"/>
    <cellStyle name="Separador de milhares 11 4 2 3 2 2" xfId="34014"/>
    <cellStyle name="Separador de milhares 11 4 2 3 2 3" xfId="22842"/>
    <cellStyle name="Separador de milhares 11 4 2 3 3" xfId="30502"/>
    <cellStyle name="Separador de milhares 11 4 2 3 4" xfId="15181"/>
    <cellStyle name="Separador de milhares 11 4 2 4" xfId="4645"/>
    <cellStyle name="Separador de milhares 11 4 2 4 2" xfId="27626"/>
    <cellStyle name="Separador de milhares 11 4 2 4 3" xfId="18693"/>
    <cellStyle name="Separador de milhares 11 4 2 5" xfId="24598"/>
    <cellStyle name="Separador de milhares 11 4 2 6" xfId="13425"/>
    <cellStyle name="Separador de milhares 11 4 3" xfId="981"/>
    <cellStyle name="Separador de milhares 11 4 3 2" xfId="2737"/>
    <cellStyle name="Separador de milhares 11 4 3 2 2" xfId="8641"/>
    <cellStyle name="Separador de milhares 11 4 3 2 2 2" xfId="31622"/>
    <cellStyle name="Separador de milhares 11 4 3 2 2 3" xfId="19813"/>
    <cellStyle name="Separador de milhares 11 4 3 2 3" xfId="25718"/>
    <cellStyle name="Separador de milhares 11 4 3 2 4" xfId="16301"/>
    <cellStyle name="Separador de milhares 11 4 3 3" xfId="6885"/>
    <cellStyle name="Separador de milhares 11 4 3 3 2" xfId="10397"/>
    <cellStyle name="Separador de milhares 11 4 3 3 2 2" xfId="33378"/>
    <cellStyle name="Separador de milhares 11 4 3 3 2 3" xfId="22206"/>
    <cellStyle name="Separador de milhares 11 4 3 3 3" xfId="29866"/>
    <cellStyle name="Separador de milhares 11 4 3 3 4" xfId="14545"/>
    <cellStyle name="Separador de milhares 11 4 3 4" xfId="5689"/>
    <cellStyle name="Separador de milhares 11 4 3 4 2" xfId="28670"/>
    <cellStyle name="Separador de milhares 11 4 3 4 3" xfId="18057"/>
    <cellStyle name="Separador de milhares 11 4 3 5" xfId="23962"/>
    <cellStyle name="Separador de milhares 11 4 3 6" xfId="12789"/>
    <cellStyle name="Separador de milhares 11 4 4" xfId="2092"/>
    <cellStyle name="Separador de milhares 11 4 4 2" xfId="7996"/>
    <cellStyle name="Separador de milhares 11 4 4 2 2" xfId="30977"/>
    <cellStyle name="Separador de milhares 11 4 4 2 3" xfId="19168"/>
    <cellStyle name="Separador de milhares 11 4 4 3" xfId="25073"/>
    <cellStyle name="Separador de milhares 11 4 4 4" xfId="15656"/>
    <cellStyle name="Separador de milhares 11 4 5" xfId="6240"/>
    <cellStyle name="Separador de milhares 11 4 5 2" xfId="9752"/>
    <cellStyle name="Separador de milhares 11 4 5 2 2" xfId="32733"/>
    <cellStyle name="Separador de milhares 11 4 5 2 3" xfId="21561"/>
    <cellStyle name="Separador de milhares 11 4 5 3" xfId="29221"/>
    <cellStyle name="Separador de milhares 11 4 5 4" xfId="13900"/>
    <cellStyle name="Separador de milhares 11 4 6" xfId="5120"/>
    <cellStyle name="Separador de milhares 11 4 6 2" xfId="20924"/>
    <cellStyle name="Separador de milhares 11 4 6 3" xfId="28101"/>
    <cellStyle name="Separador de milhares 11 4 6 4" xfId="12144"/>
    <cellStyle name="Separador de milhares 11 4 7" xfId="4009"/>
    <cellStyle name="Separador de milhares 11 4 7 2" xfId="26990"/>
    <cellStyle name="Separador de milhares 11 4 7 3" xfId="17412"/>
    <cellStyle name="Separador de milhares 11 4 8" xfId="23317"/>
    <cellStyle name="Separador de milhares 11 4 9" xfId="11669"/>
    <cellStyle name="Separador de milhares 11 5" xfId="489"/>
    <cellStyle name="Separador de milhares 11 5 2" xfId="1772"/>
    <cellStyle name="Separador de milhares 11 5 2 2" xfId="3528"/>
    <cellStyle name="Separador de milhares 11 5 2 2 2" xfId="9432"/>
    <cellStyle name="Separador de milhares 11 5 2 2 2 2" xfId="32413"/>
    <cellStyle name="Separador de milhares 11 5 2 2 2 3" xfId="20604"/>
    <cellStyle name="Separador de milhares 11 5 2 2 3" xfId="26509"/>
    <cellStyle name="Separador de milhares 11 5 2 2 4" xfId="17092"/>
    <cellStyle name="Separador de milhares 11 5 2 3" xfId="7676"/>
    <cellStyle name="Separador de milhares 11 5 2 3 2" xfId="11188"/>
    <cellStyle name="Separador de milhares 11 5 2 3 2 2" xfId="34169"/>
    <cellStyle name="Separador de milhares 11 5 2 3 2 3" xfId="22997"/>
    <cellStyle name="Separador de milhares 11 5 2 3 3" xfId="30657"/>
    <cellStyle name="Separador de milhares 11 5 2 3 4" xfId="15336"/>
    <cellStyle name="Separador de milhares 11 5 2 4" xfId="4800"/>
    <cellStyle name="Separador de milhares 11 5 2 4 2" xfId="27781"/>
    <cellStyle name="Separador de milhares 11 5 2 4 3" xfId="18848"/>
    <cellStyle name="Separador de milhares 11 5 2 5" xfId="24753"/>
    <cellStyle name="Separador de milhares 11 5 2 6" xfId="13580"/>
    <cellStyle name="Separador de milhares 11 5 3" xfId="1136"/>
    <cellStyle name="Separador de milhares 11 5 3 2" xfId="2892"/>
    <cellStyle name="Separador de milhares 11 5 3 2 2" xfId="8796"/>
    <cellStyle name="Separador de milhares 11 5 3 2 2 2" xfId="31777"/>
    <cellStyle name="Separador de milhares 11 5 3 2 2 3" xfId="19968"/>
    <cellStyle name="Separador de milhares 11 5 3 2 3" xfId="25873"/>
    <cellStyle name="Separador de milhares 11 5 3 2 4" xfId="16456"/>
    <cellStyle name="Separador de milhares 11 5 3 3" xfId="7040"/>
    <cellStyle name="Separador de milhares 11 5 3 3 2" xfId="10552"/>
    <cellStyle name="Separador de milhares 11 5 3 3 2 2" xfId="33533"/>
    <cellStyle name="Separador de milhares 11 5 3 3 2 3" xfId="22361"/>
    <cellStyle name="Separador de milhares 11 5 3 3 3" xfId="30021"/>
    <cellStyle name="Separador de milhares 11 5 3 3 4" xfId="14700"/>
    <cellStyle name="Separador de milhares 11 5 3 4" xfId="5844"/>
    <cellStyle name="Separador de milhares 11 5 3 4 2" xfId="28825"/>
    <cellStyle name="Separador de milhares 11 5 3 4 3" xfId="18212"/>
    <cellStyle name="Separador de milhares 11 5 3 5" xfId="24117"/>
    <cellStyle name="Separador de milhares 11 5 3 6" xfId="12944"/>
    <cellStyle name="Separador de milhares 11 5 4" xfId="2247"/>
    <cellStyle name="Separador de milhares 11 5 4 2" xfId="8151"/>
    <cellStyle name="Separador de milhares 11 5 4 2 2" xfId="31132"/>
    <cellStyle name="Separador de milhares 11 5 4 2 3" xfId="19323"/>
    <cellStyle name="Separador de milhares 11 5 4 3" xfId="25228"/>
    <cellStyle name="Separador de milhares 11 5 4 4" xfId="15811"/>
    <cellStyle name="Separador de milhares 11 5 5" xfId="6395"/>
    <cellStyle name="Separador de milhares 11 5 5 2" xfId="9907"/>
    <cellStyle name="Separador de milhares 11 5 5 2 2" xfId="32888"/>
    <cellStyle name="Separador de milhares 11 5 5 2 3" xfId="21716"/>
    <cellStyle name="Separador de milhares 11 5 5 3" xfId="29376"/>
    <cellStyle name="Separador de milhares 11 5 5 4" xfId="14055"/>
    <cellStyle name="Separador de milhares 11 5 6" xfId="5275"/>
    <cellStyle name="Separador de milhares 11 5 6 2" xfId="21079"/>
    <cellStyle name="Separador de milhares 11 5 6 3" xfId="28256"/>
    <cellStyle name="Separador de milhares 11 5 6 4" xfId="12299"/>
    <cellStyle name="Separador de milhares 11 5 7" xfId="4164"/>
    <cellStyle name="Separador de milhares 11 5 7 2" xfId="27145"/>
    <cellStyle name="Separador de milhares 11 5 7 3" xfId="17567"/>
    <cellStyle name="Separador de milhares 11 5 8" xfId="23472"/>
    <cellStyle name="Separador de milhares 11 5 9" xfId="11824"/>
    <cellStyle name="Separador de milhares 11 6" xfId="907"/>
    <cellStyle name="Separador de milhares 11 6 2" xfId="1543"/>
    <cellStyle name="Separador de milhares 11 6 2 2" xfId="3299"/>
    <cellStyle name="Separador de milhares 11 6 2 2 2" xfId="9203"/>
    <cellStyle name="Separador de milhares 11 6 2 2 2 2" xfId="32184"/>
    <cellStyle name="Separador de milhares 11 6 2 2 2 3" xfId="20375"/>
    <cellStyle name="Separador de milhares 11 6 2 2 3" xfId="26280"/>
    <cellStyle name="Separador de milhares 11 6 2 2 4" xfId="16863"/>
    <cellStyle name="Separador de milhares 11 6 2 3" xfId="7447"/>
    <cellStyle name="Separador de milhares 11 6 2 3 2" xfId="10959"/>
    <cellStyle name="Separador de milhares 11 6 2 3 2 2" xfId="33940"/>
    <cellStyle name="Separador de milhares 11 6 2 3 2 3" xfId="22768"/>
    <cellStyle name="Separador de milhares 11 6 2 3 3" xfId="30428"/>
    <cellStyle name="Separador de milhares 11 6 2 3 4" xfId="15107"/>
    <cellStyle name="Separador de milhares 11 6 2 4" xfId="4571"/>
    <cellStyle name="Separador de milhares 11 6 2 4 2" xfId="27552"/>
    <cellStyle name="Separador de milhares 11 6 2 4 3" xfId="18619"/>
    <cellStyle name="Separador de milhares 11 6 2 5" xfId="24524"/>
    <cellStyle name="Separador de milhares 11 6 2 6" xfId="13351"/>
    <cellStyle name="Separador de milhares 11 6 3" xfId="2663"/>
    <cellStyle name="Separador de milhares 11 6 3 2" xfId="8567"/>
    <cellStyle name="Separador de milhares 11 6 3 2 2" xfId="31548"/>
    <cellStyle name="Separador de milhares 11 6 3 2 3" xfId="19739"/>
    <cellStyle name="Separador de milhares 11 6 3 3" xfId="25644"/>
    <cellStyle name="Separador de milhares 11 6 3 4" xfId="16227"/>
    <cellStyle name="Separador de milhares 11 6 4" xfId="6811"/>
    <cellStyle name="Separador de milhares 11 6 4 2" xfId="10323"/>
    <cellStyle name="Separador de milhares 11 6 4 2 2" xfId="33304"/>
    <cellStyle name="Separador de milhares 11 6 4 2 3" xfId="22132"/>
    <cellStyle name="Separador de milhares 11 6 4 3" xfId="29792"/>
    <cellStyle name="Separador de milhares 11 6 4 4" xfId="14471"/>
    <cellStyle name="Separador de milhares 11 6 5" xfId="5615"/>
    <cellStyle name="Separador de milhares 11 6 5 2" xfId="21249"/>
    <cellStyle name="Separador de milhares 11 6 5 3" xfId="28596"/>
    <cellStyle name="Separador de milhares 11 6 5 4" xfId="12715"/>
    <cellStyle name="Separador de milhares 11 6 6" xfId="3935"/>
    <cellStyle name="Separador de milhares 11 6 6 2" xfId="26916"/>
    <cellStyle name="Separador de milhares 11 6 6 3" xfId="17983"/>
    <cellStyle name="Separador de milhares 11 6 7" xfId="23888"/>
    <cellStyle name="Separador de milhares 11 6 8" xfId="11595"/>
    <cellStyle name="Separador de milhares 11 7" xfId="1297"/>
    <cellStyle name="Separador de milhares 11 7 2" xfId="1933"/>
    <cellStyle name="Separador de milhares 11 7 2 2" xfId="3689"/>
    <cellStyle name="Separador de milhares 11 7 2 2 2" xfId="9593"/>
    <cellStyle name="Separador de milhares 11 7 2 2 2 2" xfId="32574"/>
    <cellStyle name="Separador de milhares 11 7 2 2 2 3" xfId="20765"/>
    <cellStyle name="Separador de milhares 11 7 2 2 3" xfId="26670"/>
    <cellStyle name="Separador de milhares 11 7 2 2 4" xfId="17253"/>
    <cellStyle name="Separador de milhares 11 7 2 3" xfId="7837"/>
    <cellStyle name="Separador de milhares 11 7 2 3 2" xfId="11349"/>
    <cellStyle name="Separador de milhares 11 7 2 3 2 2" xfId="34330"/>
    <cellStyle name="Separador de milhares 11 7 2 3 2 3" xfId="23158"/>
    <cellStyle name="Separador de milhares 11 7 2 3 3" xfId="30818"/>
    <cellStyle name="Separador de milhares 11 7 2 3 4" xfId="15497"/>
    <cellStyle name="Separador de milhares 11 7 2 4" xfId="4961"/>
    <cellStyle name="Separador de milhares 11 7 2 4 2" xfId="27942"/>
    <cellStyle name="Separador de milhares 11 7 2 4 3" xfId="19009"/>
    <cellStyle name="Separador de milhares 11 7 2 5" xfId="24914"/>
    <cellStyle name="Separador de milhares 11 7 2 6" xfId="13741"/>
    <cellStyle name="Separador de milhares 11 7 3" xfId="3053"/>
    <cellStyle name="Separador de milhares 11 7 3 2" xfId="8957"/>
    <cellStyle name="Separador de milhares 11 7 3 2 2" xfId="31938"/>
    <cellStyle name="Separador de milhares 11 7 3 2 3" xfId="20129"/>
    <cellStyle name="Separador de milhares 11 7 3 3" xfId="26034"/>
    <cellStyle name="Separador de milhares 11 7 3 4" xfId="16617"/>
    <cellStyle name="Separador de milhares 11 7 4" xfId="7201"/>
    <cellStyle name="Separador de milhares 11 7 4 2" xfId="10713"/>
    <cellStyle name="Separador de milhares 11 7 4 2 2" xfId="33694"/>
    <cellStyle name="Separador de milhares 11 7 4 2 3" xfId="22522"/>
    <cellStyle name="Separador de milhares 11 7 4 3" xfId="30182"/>
    <cellStyle name="Separador de milhares 11 7 4 4" xfId="14861"/>
    <cellStyle name="Separador de milhares 11 7 5" xfId="6005"/>
    <cellStyle name="Separador de milhares 11 7 5 2" xfId="21402"/>
    <cellStyle name="Separador de milhares 11 7 5 3" xfId="28986"/>
    <cellStyle name="Separador de milhares 11 7 5 4" xfId="13105"/>
    <cellStyle name="Separador de milhares 11 7 6" xfId="4325"/>
    <cellStyle name="Separador de milhares 11 7 6 2" xfId="27306"/>
    <cellStyle name="Separador de milhares 11 7 6 3" xfId="18373"/>
    <cellStyle name="Separador de milhares 11 7 7" xfId="24278"/>
    <cellStyle name="Separador de milhares 11 7 8" xfId="11985"/>
    <cellStyle name="Separador de milhares 11 8" xfId="737"/>
    <cellStyle name="Separador de milhares 11 8 2" xfId="2493"/>
    <cellStyle name="Separador de milhares 11 8 2 2" xfId="8397"/>
    <cellStyle name="Separador de milhares 11 8 2 2 2" xfId="31378"/>
    <cellStyle name="Separador de milhares 11 8 2 2 3" xfId="19569"/>
    <cellStyle name="Separador de milhares 11 8 2 3" xfId="25474"/>
    <cellStyle name="Separador de milhares 11 8 2 4" xfId="16057"/>
    <cellStyle name="Separador de milhares 11 8 3" xfId="6641"/>
    <cellStyle name="Separador de milhares 11 8 3 2" xfId="10153"/>
    <cellStyle name="Separador de milhares 11 8 3 2 2" xfId="33134"/>
    <cellStyle name="Separador de milhares 11 8 3 2 3" xfId="21962"/>
    <cellStyle name="Separador de milhares 11 8 3 3" xfId="29622"/>
    <cellStyle name="Separador de milhares 11 8 3 4" xfId="14301"/>
    <cellStyle name="Separador de milhares 11 8 4" xfId="4401"/>
    <cellStyle name="Separador de milhares 11 8 4 2" xfId="27382"/>
    <cellStyle name="Separador de milhares 11 8 4 3" xfId="17813"/>
    <cellStyle name="Separador de milhares 11 8 5" xfId="23718"/>
    <cellStyle name="Separador de milhares 11 8 6" xfId="12545"/>
    <cellStyle name="Separador de milhares 11 9" xfId="1373"/>
    <cellStyle name="Separador de milhares 11 9 2" xfId="3129"/>
    <cellStyle name="Separador de milhares 11 9 2 2" xfId="9033"/>
    <cellStyle name="Separador de milhares 11 9 2 2 2" xfId="32014"/>
    <cellStyle name="Separador de milhares 11 9 2 2 3" xfId="20205"/>
    <cellStyle name="Separador de milhares 11 9 2 3" xfId="26110"/>
    <cellStyle name="Separador de milhares 11 9 2 4" xfId="16693"/>
    <cellStyle name="Separador de milhares 11 9 3" xfId="7277"/>
    <cellStyle name="Separador de milhares 11 9 3 2" xfId="10789"/>
    <cellStyle name="Separador de milhares 11 9 3 2 2" xfId="33770"/>
    <cellStyle name="Separador de milhares 11 9 3 2 3" xfId="22598"/>
    <cellStyle name="Separador de milhares 11 9 3 3" xfId="30258"/>
    <cellStyle name="Separador de milhares 11 9 3 4" xfId="14937"/>
    <cellStyle name="Separador de milhares 11 9 4" xfId="6081"/>
    <cellStyle name="Separador de milhares 11 9 4 2" xfId="29062"/>
    <cellStyle name="Separador de milhares 11 9 4 3" xfId="18449"/>
    <cellStyle name="Separador de milhares 11 9 5" xfId="24354"/>
    <cellStyle name="Separador de milhares 11 9 6" xfId="13181"/>
    <cellStyle name="Separador de milhares 12" xfId="199"/>
    <cellStyle name="Separador de milhares 12 10" xfId="661"/>
    <cellStyle name="Separador de milhares 12 10 2" xfId="2418"/>
    <cellStyle name="Separador de milhares 12 10 2 2" xfId="8322"/>
    <cellStyle name="Separador de milhares 12 10 2 2 2" xfId="31303"/>
    <cellStyle name="Separador de milhares 12 10 2 2 3" xfId="19494"/>
    <cellStyle name="Separador de milhares 12 10 2 3" xfId="25399"/>
    <cellStyle name="Separador de milhares 12 10 2 4" xfId="15982"/>
    <cellStyle name="Separador de milhares 12 10 3" xfId="6566"/>
    <cellStyle name="Separador de milhares 12 10 3 2" xfId="10078"/>
    <cellStyle name="Separador de milhares 12 10 3 2 2" xfId="33059"/>
    <cellStyle name="Separador de milhares 12 10 3 2 3" xfId="21887"/>
    <cellStyle name="Separador de milhares 12 10 3 3" xfId="29547"/>
    <cellStyle name="Separador de milhares 12 10 3 4" xfId="14226"/>
    <cellStyle name="Separador de milhares 12 10 4" xfId="5446"/>
    <cellStyle name="Separador de milhares 12 10 4 2" xfId="28427"/>
    <cellStyle name="Separador de milhares 12 10 4 3" xfId="17738"/>
    <cellStyle name="Separador de milhares 12 10 5" xfId="23643"/>
    <cellStyle name="Separador de milhares 12 10 6" xfId="12470"/>
    <cellStyle name="Separador de milhares 12 11" xfId="2019"/>
    <cellStyle name="Separador de milhares 12 11 2" xfId="7923"/>
    <cellStyle name="Separador de milhares 12 11 2 2" xfId="30904"/>
    <cellStyle name="Separador de milhares 12 11 2 3" xfId="19095"/>
    <cellStyle name="Separador de milhares 12 11 3" xfId="25000"/>
    <cellStyle name="Separador de milhares 12 11 4" xfId="15583"/>
    <cellStyle name="Separador de milhares 12 12" xfId="6167"/>
    <cellStyle name="Separador de milhares 12 12 2" xfId="9679"/>
    <cellStyle name="Separador de milhares 12 12 2 2" xfId="32660"/>
    <cellStyle name="Separador de milhares 12 12 2 3" xfId="21488"/>
    <cellStyle name="Separador de milhares 12 12 3" xfId="29148"/>
    <cellStyle name="Separador de milhares 12 12 4" xfId="13827"/>
    <cellStyle name="Separador de milhares 12 13" xfId="5047"/>
    <cellStyle name="Separador de milhares 12 13 2" xfId="20851"/>
    <cellStyle name="Separador de milhares 12 13 3" xfId="28028"/>
    <cellStyle name="Separador de milhares 12 13 4" xfId="12071"/>
    <cellStyle name="Separador de milhares 12 14" xfId="3766"/>
    <cellStyle name="Separador de milhares 12 14 2" xfId="26747"/>
    <cellStyle name="Separador de milhares 12 14 3" xfId="17339"/>
    <cellStyle name="Separador de milhares 12 15" xfId="23244"/>
    <cellStyle name="Separador de milhares 12 16" xfId="11426"/>
    <cellStyle name="Separador de milhares 12 2" xfId="278"/>
    <cellStyle name="Separador de milhares 12 2 10" xfId="2042"/>
    <cellStyle name="Separador de milhares 12 2 10 2" xfId="7946"/>
    <cellStyle name="Separador de milhares 12 2 10 2 2" xfId="30927"/>
    <cellStyle name="Separador de milhares 12 2 10 2 3" xfId="19118"/>
    <cellStyle name="Separador de milhares 12 2 10 3" xfId="25023"/>
    <cellStyle name="Separador de milhares 12 2 10 4" xfId="15606"/>
    <cellStyle name="Separador de milhares 12 2 11" xfId="6190"/>
    <cellStyle name="Separador de milhares 12 2 11 2" xfId="9702"/>
    <cellStyle name="Separador de milhares 12 2 11 2 2" xfId="32683"/>
    <cellStyle name="Separador de milhares 12 2 11 2 3" xfId="21511"/>
    <cellStyle name="Separador de milhares 12 2 11 3" xfId="29171"/>
    <cellStyle name="Separador de milhares 12 2 11 4" xfId="13850"/>
    <cellStyle name="Separador de milhares 12 2 12" xfId="5070"/>
    <cellStyle name="Separador de milhares 12 2 12 2" xfId="20874"/>
    <cellStyle name="Separador de milhares 12 2 12 3" xfId="28051"/>
    <cellStyle name="Separador de milhares 12 2 12 4" xfId="12094"/>
    <cellStyle name="Separador de milhares 12 2 13" xfId="3789"/>
    <cellStyle name="Separador de milhares 12 2 13 2" xfId="26770"/>
    <cellStyle name="Separador de milhares 12 2 13 3" xfId="17362"/>
    <cellStyle name="Separador de milhares 12 2 14" xfId="23267"/>
    <cellStyle name="Separador de milhares 12 2 15" xfId="11449"/>
    <cellStyle name="Separador de milhares 12 2 2" xfId="437"/>
    <cellStyle name="Separador de milhares 12 2 2 10" xfId="23420"/>
    <cellStyle name="Separador de milhares 12 2 2 11" xfId="11534"/>
    <cellStyle name="Separador de milhares 12 2 2 2" xfId="598"/>
    <cellStyle name="Separador de milhares 12 2 2 2 2" xfId="1881"/>
    <cellStyle name="Separador de milhares 12 2 2 2 2 2" xfId="3637"/>
    <cellStyle name="Separador de milhares 12 2 2 2 2 2 2" xfId="9541"/>
    <cellStyle name="Separador de milhares 12 2 2 2 2 2 2 2" xfId="32522"/>
    <cellStyle name="Separador de milhares 12 2 2 2 2 2 2 3" xfId="20713"/>
    <cellStyle name="Separador de milhares 12 2 2 2 2 2 3" xfId="26618"/>
    <cellStyle name="Separador de milhares 12 2 2 2 2 2 4" xfId="17201"/>
    <cellStyle name="Separador de milhares 12 2 2 2 2 3" xfId="7785"/>
    <cellStyle name="Separador de milhares 12 2 2 2 2 3 2" xfId="11297"/>
    <cellStyle name="Separador de milhares 12 2 2 2 2 3 2 2" xfId="34278"/>
    <cellStyle name="Separador de milhares 12 2 2 2 2 3 2 3" xfId="23106"/>
    <cellStyle name="Separador de milhares 12 2 2 2 2 3 3" xfId="30766"/>
    <cellStyle name="Separador de milhares 12 2 2 2 2 3 4" xfId="15445"/>
    <cellStyle name="Separador de milhares 12 2 2 2 2 4" xfId="4909"/>
    <cellStyle name="Separador de milhares 12 2 2 2 2 4 2" xfId="27890"/>
    <cellStyle name="Separador de milhares 12 2 2 2 2 4 3" xfId="18957"/>
    <cellStyle name="Separador de milhares 12 2 2 2 2 5" xfId="24862"/>
    <cellStyle name="Separador de milhares 12 2 2 2 2 6" xfId="13689"/>
    <cellStyle name="Separador de milhares 12 2 2 2 3" xfId="1245"/>
    <cellStyle name="Separador de milhares 12 2 2 2 3 2" xfId="3001"/>
    <cellStyle name="Separador de milhares 12 2 2 2 3 2 2" xfId="8905"/>
    <cellStyle name="Separador de milhares 12 2 2 2 3 2 2 2" xfId="31886"/>
    <cellStyle name="Separador de milhares 12 2 2 2 3 2 2 3" xfId="20077"/>
    <cellStyle name="Separador de milhares 12 2 2 2 3 2 3" xfId="25982"/>
    <cellStyle name="Separador de milhares 12 2 2 2 3 2 4" xfId="16565"/>
    <cellStyle name="Separador de milhares 12 2 2 2 3 3" xfId="7149"/>
    <cellStyle name="Separador de milhares 12 2 2 2 3 3 2" xfId="10661"/>
    <cellStyle name="Separador de milhares 12 2 2 2 3 3 2 2" xfId="33642"/>
    <cellStyle name="Separador de milhares 12 2 2 2 3 3 2 3" xfId="22470"/>
    <cellStyle name="Separador de milhares 12 2 2 2 3 3 3" xfId="30130"/>
    <cellStyle name="Separador de milhares 12 2 2 2 3 3 4" xfId="14809"/>
    <cellStyle name="Separador de milhares 12 2 2 2 3 4" xfId="5953"/>
    <cellStyle name="Separador de milhares 12 2 2 2 3 4 2" xfId="28934"/>
    <cellStyle name="Separador de milhares 12 2 2 2 3 4 3" xfId="18321"/>
    <cellStyle name="Separador de milhares 12 2 2 2 3 5" xfId="24226"/>
    <cellStyle name="Separador de milhares 12 2 2 2 3 6" xfId="13053"/>
    <cellStyle name="Separador de milhares 12 2 2 2 4" xfId="2356"/>
    <cellStyle name="Separador de milhares 12 2 2 2 4 2" xfId="8260"/>
    <cellStyle name="Separador de milhares 12 2 2 2 4 2 2" xfId="31241"/>
    <cellStyle name="Separador de milhares 12 2 2 2 4 2 3" xfId="19432"/>
    <cellStyle name="Separador de milhares 12 2 2 2 4 3" xfId="25337"/>
    <cellStyle name="Separador de milhares 12 2 2 2 4 4" xfId="15920"/>
    <cellStyle name="Separador de milhares 12 2 2 2 5" xfId="6504"/>
    <cellStyle name="Separador de milhares 12 2 2 2 5 2" xfId="10016"/>
    <cellStyle name="Separador de milhares 12 2 2 2 5 2 2" xfId="32997"/>
    <cellStyle name="Separador de milhares 12 2 2 2 5 2 3" xfId="21825"/>
    <cellStyle name="Separador de milhares 12 2 2 2 5 3" xfId="29485"/>
    <cellStyle name="Separador de milhares 12 2 2 2 5 4" xfId="14164"/>
    <cellStyle name="Separador de milhares 12 2 2 2 6" xfId="5384"/>
    <cellStyle name="Separador de milhares 12 2 2 2 6 2" xfId="21188"/>
    <cellStyle name="Separador de milhares 12 2 2 2 6 3" xfId="28365"/>
    <cellStyle name="Separador de milhares 12 2 2 2 6 4" xfId="12408"/>
    <cellStyle name="Separador de milhares 12 2 2 2 7" xfId="4273"/>
    <cellStyle name="Separador de milhares 12 2 2 2 7 2" xfId="27254"/>
    <cellStyle name="Separador de milhares 12 2 2 2 7 3" xfId="17676"/>
    <cellStyle name="Separador de milhares 12 2 2 2 8" xfId="23581"/>
    <cellStyle name="Separador de milhares 12 2 2 2 9" xfId="11933"/>
    <cellStyle name="Separador de milhares 12 2 2 3" xfId="1084"/>
    <cellStyle name="Separador de milhares 12 2 2 3 2" xfId="1720"/>
    <cellStyle name="Separador de milhares 12 2 2 3 2 2" xfId="3476"/>
    <cellStyle name="Separador de milhares 12 2 2 3 2 2 2" xfId="9380"/>
    <cellStyle name="Separador de milhares 12 2 2 3 2 2 2 2" xfId="32361"/>
    <cellStyle name="Separador de milhares 12 2 2 3 2 2 2 3" xfId="20552"/>
    <cellStyle name="Separador de milhares 12 2 2 3 2 2 3" xfId="26457"/>
    <cellStyle name="Separador de milhares 12 2 2 3 2 2 4" xfId="17040"/>
    <cellStyle name="Separador de milhares 12 2 2 3 2 3" xfId="7624"/>
    <cellStyle name="Separador de milhares 12 2 2 3 2 3 2" xfId="11136"/>
    <cellStyle name="Separador de milhares 12 2 2 3 2 3 2 2" xfId="34117"/>
    <cellStyle name="Separador de milhares 12 2 2 3 2 3 2 3" xfId="22945"/>
    <cellStyle name="Separador de milhares 12 2 2 3 2 3 3" xfId="30605"/>
    <cellStyle name="Separador de milhares 12 2 2 3 2 3 4" xfId="15284"/>
    <cellStyle name="Separador de milhares 12 2 2 3 2 4" xfId="4748"/>
    <cellStyle name="Separador de milhares 12 2 2 3 2 4 2" xfId="27729"/>
    <cellStyle name="Separador de milhares 12 2 2 3 2 4 3" xfId="18796"/>
    <cellStyle name="Separador de milhares 12 2 2 3 2 5" xfId="24701"/>
    <cellStyle name="Separador de milhares 12 2 2 3 2 6" xfId="13528"/>
    <cellStyle name="Separador de milhares 12 2 2 3 3" xfId="2840"/>
    <cellStyle name="Separador de milhares 12 2 2 3 3 2" xfId="8744"/>
    <cellStyle name="Separador de milhares 12 2 2 3 3 2 2" xfId="31725"/>
    <cellStyle name="Separador de milhares 12 2 2 3 3 2 3" xfId="19916"/>
    <cellStyle name="Separador de milhares 12 2 2 3 3 3" xfId="25821"/>
    <cellStyle name="Separador de milhares 12 2 2 3 3 4" xfId="16404"/>
    <cellStyle name="Separador de milhares 12 2 2 3 4" xfId="6988"/>
    <cellStyle name="Separador de milhares 12 2 2 3 4 2" xfId="10500"/>
    <cellStyle name="Separador de milhares 12 2 2 3 4 2 2" xfId="33481"/>
    <cellStyle name="Separador de milhares 12 2 2 3 4 2 3" xfId="22309"/>
    <cellStyle name="Separador de milhares 12 2 2 3 4 3" xfId="29969"/>
    <cellStyle name="Separador de milhares 12 2 2 3 4 4" xfId="14648"/>
    <cellStyle name="Separador de milhares 12 2 2 3 5" xfId="5792"/>
    <cellStyle name="Separador de milhares 12 2 2 3 5 2" xfId="21350"/>
    <cellStyle name="Separador de milhares 12 2 2 3 5 3" xfId="28773"/>
    <cellStyle name="Separador de milhares 12 2 2 3 5 4" xfId="12892"/>
    <cellStyle name="Separador de milhares 12 2 2 3 6" xfId="4112"/>
    <cellStyle name="Separador de milhares 12 2 2 3 6 2" xfId="27093"/>
    <cellStyle name="Separador de milhares 12 2 2 3 6 3" xfId="18160"/>
    <cellStyle name="Separador de milhares 12 2 2 3 7" xfId="24065"/>
    <cellStyle name="Separador de milhares 12 2 2 3 8" xfId="11772"/>
    <cellStyle name="Separador de milhares 12 2 2 4" xfId="1482"/>
    <cellStyle name="Separador de milhares 12 2 2 4 2" xfId="3238"/>
    <cellStyle name="Separador de milhares 12 2 2 4 2 2" xfId="9142"/>
    <cellStyle name="Separador de milhares 12 2 2 4 2 2 2" xfId="32123"/>
    <cellStyle name="Separador de milhares 12 2 2 4 2 2 3" xfId="20314"/>
    <cellStyle name="Separador de milhares 12 2 2 4 2 3" xfId="26219"/>
    <cellStyle name="Separador de milhares 12 2 2 4 2 4" xfId="16802"/>
    <cellStyle name="Separador de milhares 12 2 2 4 3" xfId="7386"/>
    <cellStyle name="Separador de milhares 12 2 2 4 3 2" xfId="10898"/>
    <cellStyle name="Separador de milhares 12 2 2 4 3 2 2" xfId="33879"/>
    <cellStyle name="Separador de milhares 12 2 2 4 3 2 3" xfId="22707"/>
    <cellStyle name="Separador de milhares 12 2 2 4 3 3" xfId="30367"/>
    <cellStyle name="Separador de milhares 12 2 2 4 3 4" xfId="15046"/>
    <cellStyle name="Separador de milhares 12 2 2 4 4" xfId="4510"/>
    <cellStyle name="Separador de milhares 12 2 2 4 4 2" xfId="27491"/>
    <cellStyle name="Separador de milhares 12 2 2 4 4 3" xfId="18558"/>
    <cellStyle name="Separador de milhares 12 2 2 4 5" xfId="24463"/>
    <cellStyle name="Separador de milhares 12 2 2 4 6" xfId="13290"/>
    <cellStyle name="Separador de milhares 12 2 2 5" xfId="846"/>
    <cellStyle name="Separador de milhares 12 2 2 5 2" xfId="2602"/>
    <cellStyle name="Separador de milhares 12 2 2 5 2 2" xfId="8506"/>
    <cellStyle name="Separador de milhares 12 2 2 5 2 2 2" xfId="31487"/>
    <cellStyle name="Separador de milhares 12 2 2 5 2 2 3" xfId="19678"/>
    <cellStyle name="Separador de milhares 12 2 2 5 2 3" xfId="25583"/>
    <cellStyle name="Separador de milhares 12 2 2 5 2 4" xfId="16166"/>
    <cellStyle name="Separador de milhares 12 2 2 5 3" xfId="6750"/>
    <cellStyle name="Separador de milhares 12 2 2 5 3 2" xfId="10262"/>
    <cellStyle name="Separador de milhares 12 2 2 5 3 2 2" xfId="33243"/>
    <cellStyle name="Separador de milhares 12 2 2 5 3 2 3" xfId="22071"/>
    <cellStyle name="Separador de milhares 12 2 2 5 3 3" xfId="29731"/>
    <cellStyle name="Separador de milhares 12 2 2 5 3 4" xfId="14410"/>
    <cellStyle name="Separador de milhares 12 2 2 5 4" xfId="5554"/>
    <cellStyle name="Separador de milhares 12 2 2 5 4 2" xfId="28535"/>
    <cellStyle name="Separador de milhares 12 2 2 5 4 3" xfId="17922"/>
    <cellStyle name="Separador de milhares 12 2 2 5 5" xfId="23827"/>
    <cellStyle name="Separador de milhares 12 2 2 5 6" xfId="12654"/>
    <cellStyle name="Separador de milhares 12 2 2 6" xfId="2195"/>
    <cellStyle name="Separador de milhares 12 2 2 6 2" xfId="8099"/>
    <cellStyle name="Separador de milhares 12 2 2 6 2 2" xfId="31080"/>
    <cellStyle name="Separador de milhares 12 2 2 6 2 3" xfId="19271"/>
    <cellStyle name="Separador de milhares 12 2 2 6 3" xfId="25176"/>
    <cellStyle name="Separador de milhares 12 2 2 6 4" xfId="15759"/>
    <cellStyle name="Separador de milhares 12 2 2 7" xfId="6343"/>
    <cellStyle name="Separador de milhares 12 2 2 7 2" xfId="9855"/>
    <cellStyle name="Separador de milhares 12 2 2 7 2 2" xfId="32836"/>
    <cellStyle name="Separador de milhares 12 2 2 7 2 3" xfId="21664"/>
    <cellStyle name="Separador de milhares 12 2 2 7 3" xfId="29324"/>
    <cellStyle name="Separador de milhares 12 2 2 7 4" xfId="14003"/>
    <cellStyle name="Separador de milhares 12 2 2 8" xfId="5223"/>
    <cellStyle name="Separador de milhares 12 2 2 8 2" xfId="21027"/>
    <cellStyle name="Separador de milhares 12 2 2 8 3" xfId="28204"/>
    <cellStyle name="Separador de milhares 12 2 2 8 4" xfId="12247"/>
    <cellStyle name="Separador de milhares 12 2 2 9" xfId="3874"/>
    <cellStyle name="Separador de milhares 12 2 2 9 2" xfId="26855"/>
    <cellStyle name="Separador de milhares 12 2 2 9 3" xfId="17515"/>
    <cellStyle name="Separador de milhares 12 2 3" xfId="355"/>
    <cellStyle name="Separador de milhares 12 2 3 2" xfId="1639"/>
    <cellStyle name="Separador de milhares 12 2 3 2 2" xfId="3395"/>
    <cellStyle name="Separador de milhares 12 2 3 2 2 2" xfId="9299"/>
    <cellStyle name="Separador de milhares 12 2 3 2 2 2 2" xfId="32280"/>
    <cellStyle name="Separador de milhares 12 2 3 2 2 2 3" xfId="20471"/>
    <cellStyle name="Separador de milhares 12 2 3 2 2 3" xfId="26376"/>
    <cellStyle name="Separador de milhares 12 2 3 2 2 4" xfId="16959"/>
    <cellStyle name="Separador de milhares 12 2 3 2 3" xfId="7543"/>
    <cellStyle name="Separador de milhares 12 2 3 2 3 2" xfId="11055"/>
    <cellStyle name="Separador de milhares 12 2 3 2 3 2 2" xfId="34036"/>
    <cellStyle name="Separador de milhares 12 2 3 2 3 2 3" xfId="22864"/>
    <cellStyle name="Separador de milhares 12 2 3 2 3 3" xfId="30524"/>
    <cellStyle name="Separador de milhares 12 2 3 2 3 4" xfId="15203"/>
    <cellStyle name="Separador de milhares 12 2 3 2 4" xfId="4667"/>
    <cellStyle name="Separador de milhares 12 2 3 2 4 2" xfId="27648"/>
    <cellStyle name="Separador de milhares 12 2 3 2 4 3" xfId="18715"/>
    <cellStyle name="Separador de milhares 12 2 3 2 5" xfId="24620"/>
    <cellStyle name="Separador de milhares 12 2 3 2 6" xfId="13447"/>
    <cellStyle name="Separador de milhares 12 2 3 3" xfId="1003"/>
    <cellStyle name="Separador de milhares 12 2 3 3 2" xfId="2759"/>
    <cellStyle name="Separador de milhares 12 2 3 3 2 2" xfId="8663"/>
    <cellStyle name="Separador de milhares 12 2 3 3 2 2 2" xfId="31644"/>
    <cellStyle name="Separador de milhares 12 2 3 3 2 2 3" xfId="19835"/>
    <cellStyle name="Separador de milhares 12 2 3 3 2 3" xfId="25740"/>
    <cellStyle name="Separador de milhares 12 2 3 3 2 4" xfId="16323"/>
    <cellStyle name="Separador de milhares 12 2 3 3 3" xfId="6907"/>
    <cellStyle name="Separador de milhares 12 2 3 3 3 2" xfId="10419"/>
    <cellStyle name="Separador de milhares 12 2 3 3 3 2 2" xfId="33400"/>
    <cellStyle name="Separador de milhares 12 2 3 3 3 2 3" xfId="22228"/>
    <cellStyle name="Separador de milhares 12 2 3 3 3 3" xfId="29888"/>
    <cellStyle name="Separador de milhares 12 2 3 3 3 4" xfId="14567"/>
    <cellStyle name="Separador de milhares 12 2 3 3 4" xfId="5711"/>
    <cellStyle name="Separador de milhares 12 2 3 3 4 2" xfId="28692"/>
    <cellStyle name="Separador de milhares 12 2 3 3 4 3" xfId="18079"/>
    <cellStyle name="Separador de milhares 12 2 3 3 5" xfId="23984"/>
    <cellStyle name="Separador de milhares 12 2 3 3 6" xfId="12811"/>
    <cellStyle name="Separador de milhares 12 2 3 4" xfId="2114"/>
    <cellStyle name="Separador de milhares 12 2 3 4 2" xfId="8018"/>
    <cellStyle name="Separador de milhares 12 2 3 4 2 2" xfId="30999"/>
    <cellStyle name="Separador de milhares 12 2 3 4 2 3" xfId="19190"/>
    <cellStyle name="Separador de milhares 12 2 3 4 3" xfId="25095"/>
    <cellStyle name="Separador de milhares 12 2 3 4 4" xfId="15678"/>
    <cellStyle name="Separador de milhares 12 2 3 5" xfId="6262"/>
    <cellStyle name="Separador de milhares 12 2 3 5 2" xfId="9774"/>
    <cellStyle name="Separador de milhares 12 2 3 5 2 2" xfId="32755"/>
    <cellStyle name="Separador de milhares 12 2 3 5 2 3" xfId="21583"/>
    <cellStyle name="Separador de milhares 12 2 3 5 3" xfId="29243"/>
    <cellStyle name="Separador de milhares 12 2 3 5 4" xfId="13922"/>
    <cellStyle name="Separador de milhares 12 2 3 6" xfId="5142"/>
    <cellStyle name="Separador de milhares 12 2 3 6 2" xfId="20946"/>
    <cellStyle name="Separador de milhares 12 2 3 6 3" xfId="28123"/>
    <cellStyle name="Separador de milhares 12 2 3 6 4" xfId="12166"/>
    <cellStyle name="Separador de milhares 12 2 3 7" xfId="4031"/>
    <cellStyle name="Separador de milhares 12 2 3 7 2" xfId="27012"/>
    <cellStyle name="Separador de milhares 12 2 3 7 3" xfId="17434"/>
    <cellStyle name="Separador de milhares 12 2 3 8" xfId="23339"/>
    <cellStyle name="Separador de milhares 12 2 3 9" xfId="11691"/>
    <cellStyle name="Separador de milhares 12 2 4" xfId="513"/>
    <cellStyle name="Separador de milhares 12 2 4 2" xfId="1796"/>
    <cellStyle name="Separador de milhares 12 2 4 2 2" xfId="3552"/>
    <cellStyle name="Separador de milhares 12 2 4 2 2 2" xfId="9456"/>
    <cellStyle name="Separador de milhares 12 2 4 2 2 2 2" xfId="32437"/>
    <cellStyle name="Separador de milhares 12 2 4 2 2 2 3" xfId="20628"/>
    <cellStyle name="Separador de milhares 12 2 4 2 2 3" xfId="26533"/>
    <cellStyle name="Separador de milhares 12 2 4 2 2 4" xfId="17116"/>
    <cellStyle name="Separador de milhares 12 2 4 2 3" xfId="7700"/>
    <cellStyle name="Separador de milhares 12 2 4 2 3 2" xfId="11212"/>
    <cellStyle name="Separador de milhares 12 2 4 2 3 2 2" xfId="34193"/>
    <cellStyle name="Separador de milhares 12 2 4 2 3 2 3" xfId="23021"/>
    <cellStyle name="Separador de milhares 12 2 4 2 3 3" xfId="30681"/>
    <cellStyle name="Separador de milhares 12 2 4 2 3 4" xfId="15360"/>
    <cellStyle name="Separador de milhares 12 2 4 2 4" xfId="4824"/>
    <cellStyle name="Separador de milhares 12 2 4 2 4 2" xfId="27805"/>
    <cellStyle name="Separador de milhares 12 2 4 2 4 3" xfId="18872"/>
    <cellStyle name="Separador de milhares 12 2 4 2 5" xfId="24777"/>
    <cellStyle name="Separador de milhares 12 2 4 2 6" xfId="13604"/>
    <cellStyle name="Separador de milhares 12 2 4 3" xfId="1160"/>
    <cellStyle name="Separador de milhares 12 2 4 3 2" xfId="2916"/>
    <cellStyle name="Separador de milhares 12 2 4 3 2 2" xfId="8820"/>
    <cellStyle name="Separador de milhares 12 2 4 3 2 2 2" xfId="31801"/>
    <cellStyle name="Separador de milhares 12 2 4 3 2 2 3" xfId="19992"/>
    <cellStyle name="Separador de milhares 12 2 4 3 2 3" xfId="25897"/>
    <cellStyle name="Separador de milhares 12 2 4 3 2 4" xfId="16480"/>
    <cellStyle name="Separador de milhares 12 2 4 3 3" xfId="7064"/>
    <cellStyle name="Separador de milhares 12 2 4 3 3 2" xfId="10576"/>
    <cellStyle name="Separador de milhares 12 2 4 3 3 2 2" xfId="33557"/>
    <cellStyle name="Separador de milhares 12 2 4 3 3 2 3" xfId="22385"/>
    <cellStyle name="Separador de milhares 12 2 4 3 3 3" xfId="30045"/>
    <cellStyle name="Separador de milhares 12 2 4 3 3 4" xfId="14724"/>
    <cellStyle name="Separador de milhares 12 2 4 3 4" xfId="5868"/>
    <cellStyle name="Separador de milhares 12 2 4 3 4 2" xfId="28849"/>
    <cellStyle name="Separador de milhares 12 2 4 3 4 3" xfId="18236"/>
    <cellStyle name="Separador de milhares 12 2 4 3 5" xfId="24141"/>
    <cellStyle name="Separador de milhares 12 2 4 3 6" xfId="12968"/>
    <cellStyle name="Separador de milhares 12 2 4 4" xfId="2271"/>
    <cellStyle name="Separador de milhares 12 2 4 4 2" xfId="8175"/>
    <cellStyle name="Separador de milhares 12 2 4 4 2 2" xfId="31156"/>
    <cellStyle name="Separador de milhares 12 2 4 4 2 3" xfId="19347"/>
    <cellStyle name="Separador de milhares 12 2 4 4 3" xfId="25252"/>
    <cellStyle name="Separador de milhares 12 2 4 4 4" xfId="15835"/>
    <cellStyle name="Separador de milhares 12 2 4 5" xfId="6419"/>
    <cellStyle name="Separador de milhares 12 2 4 5 2" xfId="9931"/>
    <cellStyle name="Separador de milhares 12 2 4 5 2 2" xfId="32912"/>
    <cellStyle name="Separador de milhares 12 2 4 5 2 3" xfId="21740"/>
    <cellStyle name="Separador de milhares 12 2 4 5 3" xfId="29400"/>
    <cellStyle name="Separador de milhares 12 2 4 5 4" xfId="14079"/>
    <cellStyle name="Separador de milhares 12 2 4 6" xfId="5299"/>
    <cellStyle name="Separador de milhares 12 2 4 6 2" xfId="21103"/>
    <cellStyle name="Separador de milhares 12 2 4 6 3" xfId="28280"/>
    <cellStyle name="Separador de milhares 12 2 4 6 4" xfId="12323"/>
    <cellStyle name="Separador de milhares 12 2 4 7" xfId="4188"/>
    <cellStyle name="Separador de milhares 12 2 4 7 2" xfId="27169"/>
    <cellStyle name="Separador de milhares 12 2 4 7 3" xfId="17591"/>
    <cellStyle name="Separador de milhares 12 2 4 8" xfId="23496"/>
    <cellStyle name="Separador de milhares 12 2 4 9" xfId="11848"/>
    <cellStyle name="Separador de milhares 12 2 5" xfId="931"/>
    <cellStyle name="Separador de milhares 12 2 5 2" xfId="1567"/>
    <cellStyle name="Separador de milhares 12 2 5 2 2" xfId="3323"/>
    <cellStyle name="Separador de milhares 12 2 5 2 2 2" xfId="9227"/>
    <cellStyle name="Separador de milhares 12 2 5 2 2 2 2" xfId="32208"/>
    <cellStyle name="Separador de milhares 12 2 5 2 2 2 3" xfId="20399"/>
    <cellStyle name="Separador de milhares 12 2 5 2 2 3" xfId="26304"/>
    <cellStyle name="Separador de milhares 12 2 5 2 2 4" xfId="16887"/>
    <cellStyle name="Separador de milhares 12 2 5 2 3" xfId="7471"/>
    <cellStyle name="Separador de milhares 12 2 5 2 3 2" xfId="10983"/>
    <cellStyle name="Separador de milhares 12 2 5 2 3 2 2" xfId="33964"/>
    <cellStyle name="Separador de milhares 12 2 5 2 3 2 3" xfId="22792"/>
    <cellStyle name="Separador de milhares 12 2 5 2 3 3" xfId="30452"/>
    <cellStyle name="Separador de milhares 12 2 5 2 3 4" xfId="15131"/>
    <cellStyle name="Separador de milhares 12 2 5 2 4" xfId="4595"/>
    <cellStyle name="Separador de milhares 12 2 5 2 4 2" xfId="27576"/>
    <cellStyle name="Separador de milhares 12 2 5 2 4 3" xfId="18643"/>
    <cellStyle name="Separador de milhares 12 2 5 2 5" xfId="24548"/>
    <cellStyle name="Separador de milhares 12 2 5 2 6" xfId="13375"/>
    <cellStyle name="Separador de milhares 12 2 5 3" xfId="2687"/>
    <cellStyle name="Separador de milhares 12 2 5 3 2" xfId="8591"/>
    <cellStyle name="Separador de milhares 12 2 5 3 2 2" xfId="31572"/>
    <cellStyle name="Separador de milhares 12 2 5 3 2 3" xfId="19763"/>
    <cellStyle name="Separador de milhares 12 2 5 3 3" xfId="25668"/>
    <cellStyle name="Separador de milhares 12 2 5 3 4" xfId="16251"/>
    <cellStyle name="Separador de milhares 12 2 5 4" xfId="6835"/>
    <cellStyle name="Separador de milhares 12 2 5 4 2" xfId="10347"/>
    <cellStyle name="Separador de milhares 12 2 5 4 2 2" xfId="33328"/>
    <cellStyle name="Separador de milhares 12 2 5 4 2 3" xfId="22156"/>
    <cellStyle name="Separador de milhares 12 2 5 4 3" xfId="29816"/>
    <cellStyle name="Separador de milhares 12 2 5 4 4" xfId="14495"/>
    <cellStyle name="Separador de milhares 12 2 5 5" xfId="5639"/>
    <cellStyle name="Separador de milhares 12 2 5 5 2" xfId="21273"/>
    <cellStyle name="Separador de milhares 12 2 5 5 3" xfId="28620"/>
    <cellStyle name="Separador de milhares 12 2 5 5 4" xfId="12739"/>
    <cellStyle name="Separador de milhares 12 2 5 6" xfId="3959"/>
    <cellStyle name="Separador de milhares 12 2 5 6 2" xfId="26940"/>
    <cellStyle name="Separador de milhares 12 2 5 6 3" xfId="18007"/>
    <cellStyle name="Separador de milhares 12 2 5 7" xfId="23912"/>
    <cellStyle name="Separador de milhares 12 2 5 8" xfId="11619"/>
    <cellStyle name="Separador de milhares 12 2 6" xfId="1321"/>
    <cellStyle name="Separador de milhares 12 2 6 2" xfId="1957"/>
    <cellStyle name="Separador de milhares 12 2 6 2 2" xfId="3713"/>
    <cellStyle name="Separador de milhares 12 2 6 2 2 2" xfId="9617"/>
    <cellStyle name="Separador de milhares 12 2 6 2 2 2 2" xfId="32598"/>
    <cellStyle name="Separador de milhares 12 2 6 2 2 2 3" xfId="20789"/>
    <cellStyle name="Separador de milhares 12 2 6 2 2 3" xfId="26694"/>
    <cellStyle name="Separador de milhares 12 2 6 2 2 4" xfId="17277"/>
    <cellStyle name="Separador de milhares 12 2 6 2 3" xfId="7861"/>
    <cellStyle name="Separador de milhares 12 2 6 2 3 2" xfId="11373"/>
    <cellStyle name="Separador de milhares 12 2 6 2 3 2 2" xfId="34354"/>
    <cellStyle name="Separador de milhares 12 2 6 2 3 2 3" xfId="23182"/>
    <cellStyle name="Separador de milhares 12 2 6 2 3 3" xfId="30842"/>
    <cellStyle name="Separador de milhares 12 2 6 2 3 4" xfId="15521"/>
    <cellStyle name="Separador de milhares 12 2 6 2 4" xfId="4985"/>
    <cellStyle name="Separador de milhares 12 2 6 2 4 2" xfId="27966"/>
    <cellStyle name="Separador de milhares 12 2 6 2 4 3" xfId="19033"/>
    <cellStyle name="Separador de milhares 12 2 6 2 5" xfId="24938"/>
    <cellStyle name="Separador de milhares 12 2 6 2 6" xfId="13765"/>
    <cellStyle name="Separador de milhares 12 2 6 3" xfId="3077"/>
    <cellStyle name="Separador de milhares 12 2 6 3 2" xfId="8981"/>
    <cellStyle name="Separador de milhares 12 2 6 3 2 2" xfId="31962"/>
    <cellStyle name="Separador de milhares 12 2 6 3 2 3" xfId="20153"/>
    <cellStyle name="Separador de milhares 12 2 6 3 3" xfId="26058"/>
    <cellStyle name="Separador de milhares 12 2 6 3 4" xfId="16641"/>
    <cellStyle name="Separador de milhares 12 2 6 4" xfId="7225"/>
    <cellStyle name="Separador de milhares 12 2 6 4 2" xfId="10737"/>
    <cellStyle name="Separador de milhares 12 2 6 4 2 2" xfId="33718"/>
    <cellStyle name="Separador de milhares 12 2 6 4 2 3" xfId="22546"/>
    <cellStyle name="Separador de milhares 12 2 6 4 3" xfId="30206"/>
    <cellStyle name="Separador de milhares 12 2 6 4 4" xfId="14885"/>
    <cellStyle name="Separador de milhares 12 2 6 5" xfId="6029"/>
    <cellStyle name="Separador de milhares 12 2 6 5 2" xfId="21426"/>
    <cellStyle name="Separador de milhares 12 2 6 5 3" xfId="29010"/>
    <cellStyle name="Separador de milhares 12 2 6 5 4" xfId="13129"/>
    <cellStyle name="Separador de milhares 12 2 6 6" xfId="4349"/>
    <cellStyle name="Separador de milhares 12 2 6 6 2" xfId="27330"/>
    <cellStyle name="Separador de milhares 12 2 6 6 3" xfId="18397"/>
    <cellStyle name="Separador de milhares 12 2 6 7" xfId="24302"/>
    <cellStyle name="Separador de milhares 12 2 6 8" xfId="12009"/>
    <cellStyle name="Separador de milhares 12 2 7" xfId="761"/>
    <cellStyle name="Separador de milhares 12 2 7 2" xfId="2517"/>
    <cellStyle name="Separador de milhares 12 2 7 2 2" xfId="8421"/>
    <cellStyle name="Separador de milhares 12 2 7 2 2 2" xfId="31402"/>
    <cellStyle name="Separador de milhares 12 2 7 2 2 3" xfId="19593"/>
    <cellStyle name="Separador de milhares 12 2 7 2 3" xfId="25498"/>
    <cellStyle name="Separador de milhares 12 2 7 2 4" xfId="16081"/>
    <cellStyle name="Separador de milhares 12 2 7 3" xfId="6665"/>
    <cellStyle name="Separador de milhares 12 2 7 3 2" xfId="10177"/>
    <cellStyle name="Separador de milhares 12 2 7 3 2 2" xfId="33158"/>
    <cellStyle name="Separador de milhares 12 2 7 3 2 3" xfId="21986"/>
    <cellStyle name="Separador de milhares 12 2 7 3 3" xfId="29646"/>
    <cellStyle name="Separador de milhares 12 2 7 3 4" xfId="14325"/>
    <cellStyle name="Separador de milhares 12 2 7 4" xfId="4425"/>
    <cellStyle name="Separador de milhares 12 2 7 4 2" xfId="27406"/>
    <cellStyle name="Separador de milhares 12 2 7 4 3" xfId="17837"/>
    <cellStyle name="Separador de milhares 12 2 7 5" xfId="23742"/>
    <cellStyle name="Separador de milhares 12 2 7 6" xfId="12569"/>
    <cellStyle name="Separador de milhares 12 2 8" xfId="1397"/>
    <cellStyle name="Separador de milhares 12 2 8 2" xfId="3153"/>
    <cellStyle name="Separador de milhares 12 2 8 2 2" xfId="9057"/>
    <cellStyle name="Separador de milhares 12 2 8 2 2 2" xfId="32038"/>
    <cellStyle name="Separador de milhares 12 2 8 2 2 3" xfId="20229"/>
    <cellStyle name="Separador de milhares 12 2 8 2 3" xfId="26134"/>
    <cellStyle name="Separador de milhares 12 2 8 2 4" xfId="16717"/>
    <cellStyle name="Separador de milhares 12 2 8 3" xfId="7301"/>
    <cellStyle name="Separador de milhares 12 2 8 3 2" xfId="10813"/>
    <cellStyle name="Separador de milhares 12 2 8 3 2 2" xfId="33794"/>
    <cellStyle name="Separador de milhares 12 2 8 3 2 3" xfId="22622"/>
    <cellStyle name="Separador de milhares 12 2 8 3 3" xfId="30282"/>
    <cellStyle name="Separador de milhares 12 2 8 3 4" xfId="14961"/>
    <cellStyle name="Separador de milhares 12 2 8 4" xfId="6105"/>
    <cellStyle name="Separador de milhares 12 2 8 4 2" xfId="29086"/>
    <cellStyle name="Separador de milhares 12 2 8 4 3" xfId="18473"/>
    <cellStyle name="Separador de milhares 12 2 8 5" xfId="24378"/>
    <cellStyle name="Separador de milhares 12 2 8 6" xfId="13205"/>
    <cellStyle name="Separador de milhares 12 2 9" xfId="684"/>
    <cellStyle name="Separador de milhares 12 2 9 2" xfId="2441"/>
    <cellStyle name="Separador de milhares 12 2 9 2 2" xfId="8345"/>
    <cellStyle name="Separador de milhares 12 2 9 2 2 2" xfId="31326"/>
    <cellStyle name="Separador de milhares 12 2 9 2 2 3" xfId="19517"/>
    <cellStyle name="Separador de milhares 12 2 9 2 3" xfId="25422"/>
    <cellStyle name="Separador de milhares 12 2 9 2 4" xfId="16005"/>
    <cellStyle name="Separador de milhares 12 2 9 3" xfId="6589"/>
    <cellStyle name="Separador de milhares 12 2 9 3 2" xfId="10101"/>
    <cellStyle name="Separador de milhares 12 2 9 3 2 2" xfId="33082"/>
    <cellStyle name="Separador de milhares 12 2 9 3 2 3" xfId="21910"/>
    <cellStyle name="Separador de milhares 12 2 9 3 3" xfId="29570"/>
    <cellStyle name="Separador de milhares 12 2 9 3 4" xfId="14249"/>
    <cellStyle name="Separador de milhares 12 2 9 4" xfId="5469"/>
    <cellStyle name="Separador de milhares 12 2 9 4 2" xfId="28450"/>
    <cellStyle name="Separador de milhares 12 2 9 4 3" xfId="17761"/>
    <cellStyle name="Separador de milhares 12 2 9 5" xfId="23666"/>
    <cellStyle name="Separador de milhares 12 2 9 6" xfId="12493"/>
    <cellStyle name="Separador de milhares 12 3" xfId="414"/>
    <cellStyle name="Separador de milhares 12 3 10" xfId="23397"/>
    <cellStyle name="Separador de milhares 12 3 11" xfId="11511"/>
    <cellStyle name="Separador de milhares 12 3 2" xfId="575"/>
    <cellStyle name="Separador de milhares 12 3 2 2" xfId="1858"/>
    <cellStyle name="Separador de milhares 12 3 2 2 2" xfId="3614"/>
    <cellStyle name="Separador de milhares 12 3 2 2 2 2" xfId="9518"/>
    <cellStyle name="Separador de milhares 12 3 2 2 2 2 2" xfId="32499"/>
    <cellStyle name="Separador de milhares 12 3 2 2 2 2 3" xfId="20690"/>
    <cellStyle name="Separador de milhares 12 3 2 2 2 3" xfId="26595"/>
    <cellStyle name="Separador de milhares 12 3 2 2 2 4" xfId="17178"/>
    <cellStyle name="Separador de milhares 12 3 2 2 3" xfId="7762"/>
    <cellStyle name="Separador de milhares 12 3 2 2 3 2" xfId="11274"/>
    <cellStyle name="Separador de milhares 12 3 2 2 3 2 2" xfId="34255"/>
    <cellStyle name="Separador de milhares 12 3 2 2 3 2 3" xfId="23083"/>
    <cellStyle name="Separador de milhares 12 3 2 2 3 3" xfId="30743"/>
    <cellStyle name="Separador de milhares 12 3 2 2 3 4" xfId="15422"/>
    <cellStyle name="Separador de milhares 12 3 2 2 4" xfId="4886"/>
    <cellStyle name="Separador de milhares 12 3 2 2 4 2" xfId="27867"/>
    <cellStyle name="Separador de milhares 12 3 2 2 4 3" xfId="18934"/>
    <cellStyle name="Separador de milhares 12 3 2 2 5" xfId="24839"/>
    <cellStyle name="Separador de milhares 12 3 2 2 6" xfId="13666"/>
    <cellStyle name="Separador de milhares 12 3 2 3" xfId="1222"/>
    <cellStyle name="Separador de milhares 12 3 2 3 2" xfId="2978"/>
    <cellStyle name="Separador de milhares 12 3 2 3 2 2" xfId="8882"/>
    <cellStyle name="Separador de milhares 12 3 2 3 2 2 2" xfId="31863"/>
    <cellStyle name="Separador de milhares 12 3 2 3 2 2 3" xfId="20054"/>
    <cellStyle name="Separador de milhares 12 3 2 3 2 3" xfId="25959"/>
    <cellStyle name="Separador de milhares 12 3 2 3 2 4" xfId="16542"/>
    <cellStyle name="Separador de milhares 12 3 2 3 3" xfId="7126"/>
    <cellStyle name="Separador de milhares 12 3 2 3 3 2" xfId="10638"/>
    <cellStyle name="Separador de milhares 12 3 2 3 3 2 2" xfId="33619"/>
    <cellStyle name="Separador de milhares 12 3 2 3 3 2 3" xfId="22447"/>
    <cellStyle name="Separador de milhares 12 3 2 3 3 3" xfId="30107"/>
    <cellStyle name="Separador de milhares 12 3 2 3 3 4" xfId="14786"/>
    <cellStyle name="Separador de milhares 12 3 2 3 4" xfId="5930"/>
    <cellStyle name="Separador de milhares 12 3 2 3 4 2" xfId="28911"/>
    <cellStyle name="Separador de milhares 12 3 2 3 4 3" xfId="18298"/>
    <cellStyle name="Separador de milhares 12 3 2 3 5" xfId="24203"/>
    <cellStyle name="Separador de milhares 12 3 2 3 6" xfId="13030"/>
    <cellStyle name="Separador de milhares 12 3 2 4" xfId="2333"/>
    <cellStyle name="Separador de milhares 12 3 2 4 2" xfId="8237"/>
    <cellStyle name="Separador de milhares 12 3 2 4 2 2" xfId="31218"/>
    <cellStyle name="Separador de milhares 12 3 2 4 2 3" xfId="19409"/>
    <cellStyle name="Separador de milhares 12 3 2 4 3" xfId="25314"/>
    <cellStyle name="Separador de milhares 12 3 2 4 4" xfId="15897"/>
    <cellStyle name="Separador de milhares 12 3 2 5" xfId="6481"/>
    <cellStyle name="Separador de milhares 12 3 2 5 2" xfId="9993"/>
    <cellStyle name="Separador de milhares 12 3 2 5 2 2" xfId="32974"/>
    <cellStyle name="Separador de milhares 12 3 2 5 2 3" xfId="21802"/>
    <cellStyle name="Separador de milhares 12 3 2 5 3" xfId="29462"/>
    <cellStyle name="Separador de milhares 12 3 2 5 4" xfId="14141"/>
    <cellStyle name="Separador de milhares 12 3 2 6" xfId="5361"/>
    <cellStyle name="Separador de milhares 12 3 2 6 2" xfId="21165"/>
    <cellStyle name="Separador de milhares 12 3 2 6 3" xfId="28342"/>
    <cellStyle name="Separador de milhares 12 3 2 6 4" xfId="12385"/>
    <cellStyle name="Separador de milhares 12 3 2 7" xfId="4250"/>
    <cellStyle name="Separador de milhares 12 3 2 7 2" xfId="27231"/>
    <cellStyle name="Separador de milhares 12 3 2 7 3" xfId="17653"/>
    <cellStyle name="Separador de milhares 12 3 2 8" xfId="23558"/>
    <cellStyle name="Separador de milhares 12 3 2 9" xfId="11910"/>
    <cellStyle name="Separador de milhares 12 3 3" xfId="1061"/>
    <cellStyle name="Separador de milhares 12 3 3 2" xfId="1697"/>
    <cellStyle name="Separador de milhares 12 3 3 2 2" xfId="3453"/>
    <cellStyle name="Separador de milhares 12 3 3 2 2 2" xfId="9357"/>
    <cellStyle name="Separador de milhares 12 3 3 2 2 2 2" xfId="32338"/>
    <cellStyle name="Separador de milhares 12 3 3 2 2 2 3" xfId="20529"/>
    <cellStyle name="Separador de milhares 12 3 3 2 2 3" xfId="26434"/>
    <cellStyle name="Separador de milhares 12 3 3 2 2 4" xfId="17017"/>
    <cellStyle name="Separador de milhares 12 3 3 2 3" xfId="7601"/>
    <cellStyle name="Separador de milhares 12 3 3 2 3 2" xfId="11113"/>
    <cellStyle name="Separador de milhares 12 3 3 2 3 2 2" xfId="34094"/>
    <cellStyle name="Separador de milhares 12 3 3 2 3 2 3" xfId="22922"/>
    <cellStyle name="Separador de milhares 12 3 3 2 3 3" xfId="30582"/>
    <cellStyle name="Separador de milhares 12 3 3 2 3 4" xfId="15261"/>
    <cellStyle name="Separador de milhares 12 3 3 2 4" xfId="4725"/>
    <cellStyle name="Separador de milhares 12 3 3 2 4 2" xfId="27706"/>
    <cellStyle name="Separador de milhares 12 3 3 2 4 3" xfId="18773"/>
    <cellStyle name="Separador de milhares 12 3 3 2 5" xfId="24678"/>
    <cellStyle name="Separador de milhares 12 3 3 2 6" xfId="13505"/>
    <cellStyle name="Separador de milhares 12 3 3 3" xfId="2817"/>
    <cellStyle name="Separador de milhares 12 3 3 3 2" xfId="8721"/>
    <cellStyle name="Separador de milhares 12 3 3 3 2 2" xfId="31702"/>
    <cellStyle name="Separador de milhares 12 3 3 3 2 3" xfId="19893"/>
    <cellStyle name="Separador de milhares 12 3 3 3 3" xfId="25798"/>
    <cellStyle name="Separador de milhares 12 3 3 3 4" xfId="16381"/>
    <cellStyle name="Separador de milhares 12 3 3 4" xfId="6965"/>
    <cellStyle name="Separador de milhares 12 3 3 4 2" xfId="10477"/>
    <cellStyle name="Separador de milhares 12 3 3 4 2 2" xfId="33458"/>
    <cellStyle name="Separador de milhares 12 3 3 4 2 3" xfId="22286"/>
    <cellStyle name="Separador de milhares 12 3 3 4 3" xfId="29946"/>
    <cellStyle name="Separador de milhares 12 3 3 4 4" xfId="14625"/>
    <cellStyle name="Separador de milhares 12 3 3 5" xfId="5769"/>
    <cellStyle name="Separador de milhares 12 3 3 5 2" xfId="21327"/>
    <cellStyle name="Separador de milhares 12 3 3 5 3" xfId="28750"/>
    <cellStyle name="Separador de milhares 12 3 3 5 4" xfId="12869"/>
    <cellStyle name="Separador de milhares 12 3 3 6" xfId="4089"/>
    <cellStyle name="Separador de milhares 12 3 3 6 2" xfId="27070"/>
    <cellStyle name="Separador de milhares 12 3 3 6 3" xfId="18137"/>
    <cellStyle name="Separador de milhares 12 3 3 7" xfId="24042"/>
    <cellStyle name="Separador de milhares 12 3 3 8" xfId="11749"/>
    <cellStyle name="Separador de milhares 12 3 4" xfId="1459"/>
    <cellStyle name="Separador de milhares 12 3 4 2" xfId="3215"/>
    <cellStyle name="Separador de milhares 12 3 4 2 2" xfId="9119"/>
    <cellStyle name="Separador de milhares 12 3 4 2 2 2" xfId="32100"/>
    <cellStyle name="Separador de milhares 12 3 4 2 2 3" xfId="20291"/>
    <cellStyle name="Separador de milhares 12 3 4 2 3" xfId="26196"/>
    <cellStyle name="Separador de milhares 12 3 4 2 4" xfId="16779"/>
    <cellStyle name="Separador de milhares 12 3 4 3" xfId="7363"/>
    <cellStyle name="Separador de milhares 12 3 4 3 2" xfId="10875"/>
    <cellStyle name="Separador de milhares 12 3 4 3 2 2" xfId="33856"/>
    <cellStyle name="Separador de milhares 12 3 4 3 2 3" xfId="22684"/>
    <cellStyle name="Separador de milhares 12 3 4 3 3" xfId="30344"/>
    <cellStyle name="Separador de milhares 12 3 4 3 4" xfId="15023"/>
    <cellStyle name="Separador de milhares 12 3 4 4" xfId="4487"/>
    <cellStyle name="Separador de milhares 12 3 4 4 2" xfId="27468"/>
    <cellStyle name="Separador de milhares 12 3 4 4 3" xfId="18535"/>
    <cellStyle name="Separador de milhares 12 3 4 5" xfId="24440"/>
    <cellStyle name="Separador de milhares 12 3 4 6" xfId="13267"/>
    <cellStyle name="Separador de milhares 12 3 5" xfId="823"/>
    <cellStyle name="Separador de milhares 12 3 5 2" xfId="2579"/>
    <cellStyle name="Separador de milhares 12 3 5 2 2" xfId="8483"/>
    <cellStyle name="Separador de milhares 12 3 5 2 2 2" xfId="31464"/>
    <cellStyle name="Separador de milhares 12 3 5 2 2 3" xfId="19655"/>
    <cellStyle name="Separador de milhares 12 3 5 2 3" xfId="25560"/>
    <cellStyle name="Separador de milhares 12 3 5 2 4" xfId="16143"/>
    <cellStyle name="Separador de milhares 12 3 5 3" xfId="6727"/>
    <cellStyle name="Separador de milhares 12 3 5 3 2" xfId="10239"/>
    <cellStyle name="Separador de milhares 12 3 5 3 2 2" xfId="33220"/>
    <cellStyle name="Separador de milhares 12 3 5 3 2 3" xfId="22048"/>
    <cellStyle name="Separador de milhares 12 3 5 3 3" xfId="29708"/>
    <cellStyle name="Separador de milhares 12 3 5 3 4" xfId="14387"/>
    <cellStyle name="Separador de milhares 12 3 5 4" xfId="5531"/>
    <cellStyle name="Separador de milhares 12 3 5 4 2" xfId="28512"/>
    <cellStyle name="Separador de milhares 12 3 5 4 3" xfId="17899"/>
    <cellStyle name="Separador de milhares 12 3 5 5" xfId="23804"/>
    <cellStyle name="Separador de milhares 12 3 5 6" xfId="12631"/>
    <cellStyle name="Separador de milhares 12 3 6" xfId="2172"/>
    <cellStyle name="Separador de milhares 12 3 6 2" xfId="8076"/>
    <cellStyle name="Separador de milhares 12 3 6 2 2" xfId="31057"/>
    <cellStyle name="Separador de milhares 12 3 6 2 3" xfId="19248"/>
    <cellStyle name="Separador de milhares 12 3 6 3" xfId="25153"/>
    <cellStyle name="Separador de milhares 12 3 6 4" xfId="15736"/>
    <cellStyle name="Separador de milhares 12 3 7" xfId="6320"/>
    <cellStyle name="Separador de milhares 12 3 7 2" xfId="9832"/>
    <cellStyle name="Separador de milhares 12 3 7 2 2" xfId="32813"/>
    <cellStyle name="Separador de milhares 12 3 7 2 3" xfId="21641"/>
    <cellStyle name="Separador de milhares 12 3 7 3" xfId="29301"/>
    <cellStyle name="Separador de milhares 12 3 7 4" xfId="13980"/>
    <cellStyle name="Separador de milhares 12 3 8" xfId="5200"/>
    <cellStyle name="Separador de milhares 12 3 8 2" xfId="21004"/>
    <cellStyle name="Separador de milhares 12 3 8 3" xfId="28181"/>
    <cellStyle name="Separador de milhares 12 3 8 4" xfId="12224"/>
    <cellStyle name="Separador de milhares 12 3 9" xfId="3851"/>
    <cellStyle name="Separador de milhares 12 3 9 2" xfId="26832"/>
    <cellStyle name="Separador de milhares 12 3 9 3" xfId="17492"/>
    <cellStyle name="Separador de milhares 12 4" xfId="334"/>
    <cellStyle name="Separador de milhares 12 4 2" xfId="1618"/>
    <cellStyle name="Separador de milhares 12 4 2 2" xfId="3374"/>
    <cellStyle name="Separador de milhares 12 4 2 2 2" xfId="9278"/>
    <cellStyle name="Separador de milhares 12 4 2 2 2 2" xfId="32259"/>
    <cellStyle name="Separador de milhares 12 4 2 2 2 3" xfId="20450"/>
    <cellStyle name="Separador de milhares 12 4 2 2 3" xfId="26355"/>
    <cellStyle name="Separador de milhares 12 4 2 2 4" xfId="16938"/>
    <cellStyle name="Separador de milhares 12 4 2 3" xfId="7522"/>
    <cellStyle name="Separador de milhares 12 4 2 3 2" xfId="11034"/>
    <cellStyle name="Separador de milhares 12 4 2 3 2 2" xfId="34015"/>
    <cellStyle name="Separador de milhares 12 4 2 3 2 3" xfId="22843"/>
    <cellStyle name="Separador de milhares 12 4 2 3 3" xfId="30503"/>
    <cellStyle name="Separador de milhares 12 4 2 3 4" xfId="15182"/>
    <cellStyle name="Separador de milhares 12 4 2 4" xfId="4646"/>
    <cellStyle name="Separador de milhares 12 4 2 4 2" xfId="27627"/>
    <cellStyle name="Separador de milhares 12 4 2 4 3" xfId="18694"/>
    <cellStyle name="Separador de milhares 12 4 2 5" xfId="24599"/>
    <cellStyle name="Separador de milhares 12 4 2 6" xfId="13426"/>
    <cellStyle name="Separador de milhares 12 4 3" xfId="982"/>
    <cellStyle name="Separador de milhares 12 4 3 2" xfId="2738"/>
    <cellStyle name="Separador de milhares 12 4 3 2 2" xfId="8642"/>
    <cellStyle name="Separador de milhares 12 4 3 2 2 2" xfId="31623"/>
    <cellStyle name="Separador de milhares 12 4 3 2 2 3" xfId="19814"/>
    <cellStyle name="Separador de milhares 12 4 3 2 3" xfId="25719"/>
    <cellStyle name="Separador de milhares 12 4 3 2 4" xfId="16302"/>
    <cellStyle name="Separador de milhares 12 4 3 3" xfId="6886"/>
    <cellStyle name="Separador de milhares 12 4 3 3 2" xfId="10398"/>
    <cellStyle name="Separador de milhares 12 4 3 3 2 2" xfId="33379"/>
    <cellStyle name="Separador de milhares 12 4 3 3 2 3" xfId="22207"/>
    <cellStyle name="Separador de milhares 12 4 3 3 3" xfId="29867"/>
    <cellStyle name="Separador de milhares 12 4 3 3 4" xfId="14546"/>
    <cellStyle name="Separador de milhares 12 4 3 4" xfId="5690"/>
    <cellStyle name="Separador de milhares 12 4 3 4 2" xfId="28671"/>
    <cellStyle name="Separador de milhares 12 4 3 4 3" xfId="18058"/>
    <cellStyle name="Separador de milhares 12 4 3 5" xfId="23963"/>
    <cellStyle name="Separador de milhares 12 4 3 6" xfId="12790"/>
    <cellStyle name="Separador de milhares 12 4 4" xfId="2093"/>
    <cellStyle name="Separador de milhares 12 4 4 2" xfId="7997"/>
    <cellStyle name="Separador de milhares 12 4 4 2 2" xfId="30978"/>
    <cellStyle name="Separador de milhares 12 4 4 2 3" xfId="19169"/>
    <cellStyle name="Separador de milhares 12 4 4 3" xfId="25074"/>
    <cellStyle name="Separador de milhares 12 4 4 4" xfId="15657"/>
    <cellStyle name="Separador de milhares 12 4 5" xfId="6241"/>
    <cellStyle name="Separador de milhares 12 4 5 2" xfId="9753"/>
    <cellStyle name="Separador de milhares 12 4 5 2 2" xfId="32734"/>
    <cellStyle name="Separador de milhares 12 4 5 2 3" xfId="21562"/>
    <cellStyle name="Separador de milhares 12 4 5 3" xfId="29222"/>
    <cellStyle name="Separador de milhares 12 4 5 4" xfId="13901"/>
    <cellStyle name="Separador de milhares 12 4 6" xfId="5121"/>
    <cellStyle name="Separador de milhares 12 4 6 2" xfId="20925"/>
    <cellStyle name="Separador de milhares 12 4 6 3" xfId="28102"/>
    <cellStyle name="Separador de milhares 12 4 6 4" xfId="12145"/>
    <cellStyle name="Separador de milhares 12 4 7" xfId="4010"/>
    <cellStyle name="Separador de milhares 12 4 7 2" xfId="26991"/>
    <cellStyle name="Separador de milhares 12 4 7 3" xfId="17413"/>
    <cellStyle name="Separador de milhares 12 4 8" xfId="23318"/>
    <cellStyle name="Separador de milhares 12 4 9" xfId="11670"/>
    <cellStyle name="Separador de milhares 12 5" xfId="490"/>
    <cellStyle name="Separador de milhares 12 5 2" xfId="1773"/>
    <cellStyle name="Separador de milhares 12 5 2 2" xfId="3529"/>
    <cellStyle name="Separador de milhares 12 5 2 2 2" xfId="9433"/>
    <cellStyle name="Separador de milhares 12 5 2 2 2 2" xfId="32414"/>
    <cellStyle name="Separador de milhares 12 5 2 2 2 3" xfId="20605"/>
    <cellStyle name="Separador de milhares 12 5 2 2 3" xfId="26510"/>
    <cellStyle name="Separador de milhares 12 5 2 2 4" xfId="17093"/>
    <cellStyle name="Separador de milhares 12 5 2 3" xfId="7677"/>
    <cellStyle name="Separador de milhares 12 5 2 3 2" xfId="11189"/>
    <cellStyle name="Separador de milhares 12 5 2 3 2 2" xfId="34170"/>
    <cellStyle name="Separador de milhares 12 5 2 3 2 3" xfId="22998"/>
    <cellStyle name="Separador de milhares 12 5 2 3 3" xfId="30658"/>
    <cellStyle name="Separador de milhares 12 5 2 3 4" xfId="15337"/>
    <cellStyle name="Separador de milhares 12 5 2 4" xfId="4801"/>
    <cellStyle name="Separador de milhares 12 5 2 4 2" xfId="27782"/>
    <cellStyle name="Separador de milhares 12 5 2 4 3" xfId="18849"/>
    <cellStyle name="Separador de milhares 12 5 2 5" xfId="24754"/>
    <cellStyle name="Separador de milhares 12 5 2 6" xfId="13581"/>
    <cellStyle name="Separador de milhares 12 5 3" xfId="1137"/>
    <cellStyle name="Separador de milhares 12 5 3 2" xfId="2893"/>
    <cellStyle name="Separador de milhares 12 5 3 2 2" xfId="8797"/>
    <cellStyle name="Separador de milhares 12 5 3 2 2 2" xfId="31778"/>
    <cellStyle name="Separador de milhares 12 5 3 2 2 3" xfId="19969"/>
    <cellStyle name="Separador de milhares 12 5 3 2 3" xfId="25874"/>
    <cellStyle name="Separador de milhares 12 5 3 2 4" xfId="16457"/>
    <cellStyle name="Separador de milhares 12 5 3 3" xfId="7041"/>
    <cellStyle name="Separador de milhares 12 5 3 3 2" xfId="10553"/>
    <cellStyle name="Separador de milhares 12 5 3 3 2 2" xfId="33534"/>
    <cellStyle name="Separador de milhares 12 5 3 3 2 3" xfId="22362"/>
    <cellStyle name="Separador de milhares 12 5 3 3 3" xfId="30022"/>
    <cellStyle name="Separador de milhares 12 5 3 3 4" xfId="14701"/>
    <cellStyle name="Separador de milhares 12 5 3 4" xfId="5845"/>
    <cellStyle name="Separador de milhares 12 5 3 4 2" xfId="28826"/>
    <cellStyle name="Separador de milhares 12 5 3 4 3" xfId="18213"/>
    <cellStyle name="Separador de milhares 12 5 3 5" xfId="24118"/>
    <cellStyle name="Separador de milhares 12 5 3 6" xfId="12945"/>
    <cellStyle name="Separador de milhares 12 5 4" xfId="2248"/>
    <cellStyle name="Separador de milhares 12 5 4 2" xfId="8152"/>
    <cellStyle name="Separador de milhares 12 5 4 2 2" xfId="31133"/>
    <cellStyle name="Separador de milhares 12 5 4 2 3" xfId="19324"/>
    <cellStyle name="Separador de milhares 12 5 4 3" xfId="25229"/>
    <cellStyle name="Separador de milhares 12 5 4 4" xfId="15812"/>
    <cellStyle name="Separador de milhares 12 5 5" xfId="6396"/>
    <cellStyle name="Separador de milhares 12 5 5 2" xfId="9908"/>
    <cellStyle name="Separador de milhares 12 5 5 2 2" xfId="32889"/>
    <cellStyle name="Separador de milhares 12 5 5 2 3" xfId="21717"/>
    <cellStyle name="Separador de milhares 12 5 5 3" xfId="29377"/>
    <cellStyle name="Separador de milhares 12 5 5 4" xfId="14056"/>
    <cellStyle name="Separador de milhares 12 5 6" xfId="5276"/>
    <cellStyle name="Separador de milhares 12 5 6 2" xfId="21080"/>
    <cellStyle name="Separador de milhares 12 5 6 3" xfId="28257"/>
    <cellStyle name="Separador de milhares 12 5 6 4" xfId="12300"/>
    <cellStyle name="Separador de milhares 12 5 7" xfId="4165"/>
    <cellStyle name="Separador de milhares 12 5 7 2" xfId="27146"/>
    <cellStyle name="Separador de milhares 12 5 7 3" xfId="17568"/>
    <cellStyle name="Separador de milhares 12 5 8" xfId="23473"/>
    <cellStyle name="Separador de milhares 12 5 9" xfId="11825"/>
    <cellStyle name="Separador de milhares 12 6" xfId="908"/>
    <cellStyle name="Separador de milhares 12 6 2" xfId="1544"/>
    <cellStyle name="Separador de milhares 12 6 2 2" xfId="3300"/>
    <cellStyle name="Separador de milhares 12 6 2 2 2" xfId="9204"/>
    <cellStyle name="Separador de milhares 12 6 2 2 2 2" xfId="32185"/>
    <cellStyle name="Separador de milhares 12 6 2 2 2 3" xfId="20376"/>
    <cellStyle name="Separador de milhares 12 6 2 2 3" xfId="26281"/>
    <cellStyle name="Separador de milhares 12 6 2 2 4" xfId="16864"/>
    <cellStyle name="Separador de milhares 12 6 2 3" xfId="7448"/>
    <cellStyle name="Separador de milhares 12 6 2 3 2" xfId="10960"/>
    <cellStyle name="Separador de milhares 12 6 2 3 2 2" xfId="33941"/>
    <cellStyle name="Separador de milhares 12 6 2 3 2 3" xfId="22769"/>
    <cellStyle name="Separador de milhares 12 6 2 3 3" xfId="30429"/>
    <cellStyle name="Separador de milhares 12 6 2 3 4" xfId="15108"/>
    <cellStyle name="Separador de milhares 12 6 2 4" xfId="4572"/>
    <cellStyle name="Separador de milhares 12 6 2 4 2" xfId="27553"/>
    <cellStyle name="Separador de milhares 12 6 2 4 3" xfId="18620"/>
    <cellStyle name="Separador de milhares 12 6 2 5" xfId="24525"/>
    <cellStyle name="Separador de milhares 12 6 2 6" xfId="13352"/>
    <cellStyle name="Separador de milhares 12 6 3" xfId="2664"/>
    <cellStyle name="Separador de milhares 12 6 3 2" xfId="8568"/>
    <cellStyle name="Separador de milhares 12 6 3 2 2" xfId="31549"/>
    <cellStyle name="Separador de milhares 12 6 3 2 3" xfId="19740"/>
    <cellStyle name="Separador de milhares 12 6 3 3" xfId="25645"/>
    <cellStyle name="Separador de milhares 12 6 3 4" xfId="16228"/>
    <cellStyle name="Separador de milhares 12 6 4" xfId="6812"/>
    <cellStyle name="Separador de milhares 12 6 4 2" xfId="10324"/>
    <cellStyle name="Separador de milhares 12 6 4 2 2" xfId="33305"/>
    <cellStyle name="Separador de milhares 12 6 4 2 3" xfId="22133"/>
    <cellStyle name="Separador de milhares 12 6 4 3" xfId="29793"/>
    <cellStyle name="Separador de milhares 12 6 4 4" xfId="14472"/>
    <cellStyle name="Separador de milhares 12 6 5" xfId="5616"/>
    <cellStyle name="Separador de milhares 12 6 5 2" xfId="21250"/>
    <cellStyle name="Separador de milhares 12 6 5 3" xfId="28597"/>
    <cellStyle name="Separador de milhares 12 6 5 4" xfId="12716"/>
    <cellStyle name="Separador de milhares 12 6 6" xfId="3936"/>
    <cellStyle name="Separador de milhares 12 6 6 2" xfId="26917"/>
    <cellStyle name="Separador de milhares 12 6 6 3" xfId="17984"/>
    <cellStyle name="Separador de milhares 12 6 7" xfId="23889"/>
    <cellStyle name="Separador de milhares 12 6 8" xfId="11596"/>
    <cellStyle name="Separador de milhares 12 7" xfId="1298"/>
    <cellStyle name="Separador de milhares 12 7 2" xfId="1934"/>
    <cellStyle name="Separador de milhares 12 7 2 2" xfId="3690"/>
    <cellStyle name="Separador de milhares 12 7 2 2 2" xfId="9594"/>
    <cellStyle name="Separador de milhares 12 7 2 2 2 2" xfId="32575"/>
    <cellStyle name="Separador de milhares 12 7 2 2 2 3" xfId="20766"/>
    <cellStyle name="Separador de milhares 12 7 2 2 3" xfId="26671"/>
    <cellStyle name="Separador de milhares 12 7 2 2 4" xfId="17254"/>
    <cellStyle name="Separador de milhares 12 7 2 3" xfId="7838"/>
    <cellStyle name="Separador de milhares 12 7 2 3 2" xfId="11350"/>
    <cellStyle name="Separador de milhares 12 7 2 3 2 2" xfId="34331"/>
    <cellStyle name="Separador de milhares 12 7 2 3 2 3" xfId="23159"/>
    <cellStyle name="Separador de milhares 12 7 2 3 3" xfId="30819"/>
    <cellStyle name="Separador de milhares 12 7 2 3 4" xfId="15498"/>
    <cellStyle name="Separador de milhares 12 7 2 4" xfId="4962"/>
    <cellStyle name="Separador de milhares 12 7 2 4 2" xfId="27943"/>
    <cellStyle name="Separador de milhares 12 7 2 4 3" xfId="19010"/>
    <cellStyle name="Separador de milhares 12 7 2 5" xfId="24915"/>
    <cellStyle name="Separador de milhares 12 7 2 6" xfId="13742"/>
    <cellStyle name="Separador de milhares 12 7 3" xfId="3054"/>
    <cellStyle name="Separador de milhares 12 7 3 2" xfId="8958"/>
    <cellStyle name="Separador de milhares 12 7 3 2 2" xfId="31939"/>
    <cellStyle name="Separador de milhares 12 7 3 2 3" xfId="20130"/>
    <cellStyle name="Separador de milhares 12 7 3 3" xfId="26035"/>
    <cellStyle name="Separador de milhares 12 7 3 4" xfId="16618"/>
    <cellStyle name="Separador de milhares 12 7 4" xfId="7202"/>
    <cellStyle name="Separador de milhares 12 7 4 2" xfId="10714"/>
    <cellStyle name="Separador de milhares 12 7 4 2 2" xfId="33695"/>
    <cellStyle name="Separador de milhares 12 7 4 2 3" xfId="22523"/>
    <cellStyle name="Separador de milhares 12 7 4 3" xfId="30183"/>
    <cellStyle name="Separador de milhares 12 7 4 4" xfId="14862"/>
    <cellStyle name="Separador de milhares 12 7 5" xfId="6006"/>
    <cellStyle name="Separador de milhares 12 7 5 2" xfId="21403"/>
    <cellStyle name="Separador de milhares 12 7 5 3" xfId="28987"/>
    <cellStyle name="Separador de milhares 12 7 5 4" xfId="13106"/>
    <cellStyle name="Separador de milhares 12 7 6" xfId="4326"/>
    <cellStyle name="Separador de milhares 12 7 6 2" xfId="27307"/>
    <cellStyle name="Separador de milhares 12 7 6 3" xfId="18374"/>
    <cellStyle name="Separador de milhares 12 7 7" xfId="24279"/>
    <cellStyle name="Separador de milhares 12 7 8" xfId="11986"/>
    <cellStyle name="Separador de milhares 12 8" xfId="738"/>
    <cellStyle name="Separador de milhares 12 8 2" xfId="2494"/>
    <cellStyle name="Separador de milhares 12 8 2 2" xfId="8398"/>
    <cellStyle name="Separador de milhares 12 8 2 2 2" xfId="31379"/>
    <cellStyle name="Separador de milhares 12 8 2 2 3" xfId="19570"/>
    <cellStyle name="Separador de milhares 12 8 2 3" xfId="25475"/>
    <cellStyle name="Separador de milhares 12 8 2 4" xfId="16058"/>
    <cellStyle name="Separador de milhares 12 8 3" xfId="6642"/>
    <cellStyle name="Separador de milhares 12 8 3 2" xfId="10154"/>
    <cellStyle name="Separador de milhares 12 8 3 2 2" xfId="33135"/>
    <cellStyle name="Separador de milhares 12 8 3 2 3" xfId="21963"/>
    <cellStyle name="Separador de milhares 12 8 3 3" xfId="29623"/>
    <cellStyle name="Separador de milhares 12 8 3 4" xfId="14302"/>
    <cellStyle name="Separador de milhares 12 8 4" xfId="4402"/>
    <cellStyle name="Separador de milhares 12 8 4 2" xfId="27383"/>
    <cellStyle name="Separador de milhares 12 8 4 3" xfId="17814"/>
    <cellStyle name="Separador de milhares 12 8 5" xfId="23719"/>
    <cellStyle name="Separador de milhares 12 8 6" xfId="12546"/>
    <cellStyle name="Separador de milhares 12 9" xfId="1374"/>
    <cellStyle name="Separador de milhares 12 9 2" xfId="3130"/>
    <cellStyle name="Separador de milhares 12 9 2 2" xfId="9034"/>
    <cellStyle name="Separador de milhares 12 9 2 2 2" xfId="32015"/>
    <cellStyle name="Separador de milhares 12 9 2 2 3" xfId="20206"/>
    <cellStyle name="Separador de milhares 12 9 2 3" xfId="26111"/>
    <cellStyle name="Separador de milhares 12 9 2 4" xfId="16694"/>
    <cellStyle name="Separador de milhares 12 9 3" xfId="7278"/>
    <cellStyle name="Separador de milhares 12 9 3 2" xfId="10790"/>
    <cellStyle name="Separador de milhares 12 9 3 2 2" xfId="33771"/>
    <cellStyle name="Separador de milhares 12 9 3 2 3" xfId="22599"/>
    <cellStyle name="Separador de milhares 12 9 3 3" xfId="30259"/>
    <cellStyle name="Separador de milhares 12 9 3 4" xfId="14938"/>
    <cellStyle name="Separador de milhares 12 9 4" xfId="6082"/>
    <cellStyle name="Separador de milhares 12 9 4 2" xfId="29063"/>
    <cellStyle name="Separador de milhares 12 9 4 3" xfId="18450"/>
    <cellStyle name="Separador de milhares 12 9 5" xfId="24355"/>
    <cellStyle name="Separador de milhares 12 9 6" xfId="13182"/>
    <cellStyle name="Separador de milhares 13" xfId="200"/>
    <cellStyle name="Separador de milhares 13 10" xfId="662"/>
    <cellStyle name="Separador de milhares 13 10 2" xfId="2419"/>
    <cellStyle name="Separador de milhares 13 10 2 2" xfId="8323"/>
    <cellStyle name="Separador de milhares 13 10 2 2 2" xfId="31304"/>
    <cellStyle name="Separador de milhares 13 10 2 2 3" xfId="19495"/>
    <cellStyle name="Separador de milhares 13 10 2 3" xfId="25400"/>
    <cellStyle name="Separador de milhares 13 10 2 4" xfId="15983"/>
    <cellStyle name="Separador de milhares 13 10 3" xfId="6567"/>
    <cellStyle name="Separador de milhares 13 10 3 2" xfId="10079"/>
    <cellStyle name="Separador de milhares 13 10 3 2 2" xfId="33060"/>
    <cellStyle name="Separador de milhares 13 10 3 2 3" xfId="21888"/>
    <cellStyle name="Separador de milhares 13 10 3 3" xfId="29548"/>
    <cellStyle name="Separador de milhares 13 10 3 4" xfId="14227"/>
    <cellStyle name="Separador de milhares 13 10 4" xfId="5447"/>
    <cellStyle name="Separador de milhares 13 10 4 2" xfId="28428"/>
    <cellStyle name="Separador de milhares 13 10 4 3" xfId="17739"/>
    <cellStyle name="Separador de milhares 13 10 5" xfId="23644"/>
    <cellStyle name="Separador de milhares 13 10 6" xfId="12471"/>
    <cellStyle name="Separador de milhares 13 11" xfId="2020"/>
    <cellStyle name="Separador de milhares 13 11 2" xfId="7924"/>
    <cellStyle name="Separador de milhares 13 11 2 2" xfId="30905"/>
    <cellStyle name="Separador de milhares 13 11 2 3" xfId="19096"/>
    <cellStyle name="Separador de milhares 13 11 3" xfId="25001"/>
    <cellStyle name="Separador de milhares 13 11 4" xfId="15584"/>
    <cellStyle name="Separador de milhares 13 12" xfId="6168"/>
    <cellStyle name="Separador de milhares 13 12 2" xfId="9680"/>
    <cellStyle name="Separador de milhares 13 12 2 2" xfId="32661"/>
    <cellStyle name="Separador de milhares 13 12 2 3" xfId="21489"/>
    <cellStyle name="Separador de milhares 13 12 3" xfId="29149"/>
    <cellStyle name="Separador de milhares 13 12 4" xfId="13828"/>
    <cellStyle name="Separador de milhares 13 13" xfId="5048"/>
    <cellStyle name="Separador de milhares 13 13 2" xfId="20852"/>
    <cellStyle name="Separador de milhares 13 13 3" xfId="28029"/>
    <cellStyle name="Separador de milhares 13 13 4" xfId="12072"/>
    <cellStyle name="Separador de milhares 13 14" xfId="3767"/>
    <cellStyle name="Separador de milhares 13 14 2" xfId="26748"/>
    <cellStyle name="Separador de milhares 13 14 3" xfId="17340"/>
    <cellStyle name="Separador de milhares 13 15" xfId="23245"/>
    <cellStyle name="Separador de milhares 13 16" xfId="11427"/>
    <cellStyle name="Separador de milhares 13 2" xfId="279"/>
    <cellStyle name="Separador de milhares 13 2 10" xfId="2043"/>
    <cellStyle name="Separador de milhares 13 2 10 2" xfId="7947"/>
    <cellStyle name="Separador de milhares 13 2 10 2 2" xfId="30928"/>
    <cellStyle name="Separador de milhares 13 2 10 2 3" xfId="19119"/>
    <cellStyle name="Separador de milhares 13 2 10 3" xfId="25024"/>
    <cellStyle name="Separador de milhares 13 2 10 4" xfId="15607"/>
    <cellStyle name="Separador de milhares 13 2 11" xfId="6191"/>
    <cellStyle name="Separador de milhares 13 2 11 2" xfId="9703"/>
    <cellStyle name="Separador de milhares 13 2 11 2 2" xfId="32684"/>
    <cellStyle name="Separador de milhares 13 2 11 2 3" xfId="21512"/>
    <cellStyle name="Separador de milhares 13 2 11 3" xfId="29172"/>
    <cellStyle name="Separador de milhares 13 2 11 4" xfId="13851"/>
    <cellStyle name="Separador de milhares 13 2 12" xfId="5071"/>
    <cellStyle name="Separador de milhares 13 2 12 2" xfId="20875"/>
    <cellStyle name="Separador de milhares 13 2 12 3" xfId="28052"/>
    <cellStyle name="Separador de milhares 13 2 12 4" xfId="12095"/>
    <cellStyle name="Separador de milhares 13 2 13" xfId="3790"/>
    <cellStyle name="Separador de milhares 13 2 13 2" xfId="26771"/>
    <cellStyle name="Separador de milhares 13 2 13 3" xfId="17363"/>
    <cellStyle name="Separador de milhares 13 2 14" xfId="23268"/>
    <cellStyle name="Separador de milhares 13 2 15" xfId="11450"/>
    <cellStyle name="Separador de milhares 13 2 2" xfId="438"/>
    <cellStyle name="Separador de milhares 13 2 2 10" xfId="23421"/>
    <cellStyle name="Separador de milhares 13 2 2 11" xfId="11535"/>
    <cellStyle name="Separador de milhares 13 2 2 2" xfId="599"/>
    <cellStyle name="Separador de milhares 13 2 2 2 2" xfId="1882"/>
    <cellStyle name="Separador de milhares 13 2 2 2 2 2" xfId="3638"/>
    <cellStyle name="Separador de milhares 13 2 2 2 2 2 2" xfId="9542"/>
    <cellStyle name="Separador de milhares 13 2 2 2 2 2 2 2" xfId="32523"/>
    <cellStyle name="Separador de milhares 13 2 2 2 2 2 2 3" xfId="20714"/>
    <cellStyle name="Separador de milhares 13 2 2 2 2 2 3" xfId="26619"/>
    <cellStyle name="Separador de milhares 13 2 2 2 2 2 4" xfId="17202"/>
    <cellStyle name="Separador de milhares 13 2 2 2 2 3" xfId="7786"/>
    <cellStyle name="Separador de milhares 13 2 2 2 2 3 2" xfId="11298"/>
    <cellStyle name="Separador de milhares 13 2 2 2 2 3 2 2" xfId="34279"/>
    <cellStyle name="Separador de milhares 13 2 2 2 2 3 2 3" xfId="23107"/>
    <cellStyle name="Separador de milhares 13 2 2 2 2 3 3" xfId="30767"/>
    <cellStyle name="Separador de milhares 13 2 2 2 2 3 4" xfId="15446"/>
    <cellStyle name="Separador de milhares 13 2 2 2 2 4" xfId="4910"/>
    <cellStyle name="Separador de milhares 13 2 2 2 2 4 2" xfId="27891"/>
    <cellStyle name="Separador de milhares 13 2 2 2 2 4 3" xfId="18958"/>
    <cellStyle name="Separador de milhares 13 2 2 2 2 5" xfId="24863"/>
    <cellStyle name="Separador de milhares 13 2 2 2 2 6" xfId="13690"/>
    <cellStyle name="Separador de milhares 13 2 2 2 3" xfId="1246"/>
    <cellStyle name="Separador de milhares 13 2 2 2 3 2" xfId="3002"/>
    <cellStyle name="Separador de milhares 13 2 2 2 3 2 2" xfId="8906"/>
    <cellStyle name="Separador de milhares 13 2 2 2 3 2 2 2" xfId="31887"/>
    <cellStyle name="Separador de milhares 13 2 2 2 3 2 2 3" xfId="20078"/>
    <cellStyle name="Separador de milhares 13 2 2 2 3 2 3" xfId="25983"/>
    <cellStyle name="Separador de milhares 13 2 2 2 3 2 4" xfId="16566"/>
    <cellStyle name="Separador de milhares 13 2 2 2 3 3" xfId="7150"/>
    <cellStyle name="Separador de milhares 13 2 2 2 3 3 2" xfId="10662"/>
    <cellStyle name="Separador de milhares 13 2 2 2 3 3 2 2" xfId="33643"/>
    <cellStyle name="Separador de milhares 13 2 2 2 3 3 2 3" xfId="22471"/>
    <cellStyle name="Separador de milhares 13 2 2 2 3 3 3" xfId="30131"/>
    <cellStyle name="Separador de milhares 13 2 2 2 3 3 4" xfId="14810"/>
    <cellStyle name="Separador de milhares 13 2 2 2 3 4" xfId="5954"/>
    <cellStyle name="Separador de milhares 13 2 2 2 3 4 2" xfId="28935"/>
    <cellStyle name="Separador de milhares 13 2 2 2 3 4 3" xfId="18322"/>
    <cellStyle name="Separador de milhares 13 2 2 2 3 5" xfId="24227"/>
    <cellStyle name="Separador de milhares 13 2 2 2 3 6" xfId="13054"/>
    <cellStyle name="Separador de milhares 13 2 2 2 4" xfId="2357"/>
    <cellStyle name="Separador de milhares 13 2 2 2 4 2" xfId="8261"/>
    <cellStyle name="Separador de milhares 13 2 2 2 4 2 2" xfId="31242"/>
    <cellStyle name="Separador de milhares 13 2 2 2 4 2 3" xfId="19433"/>
    <cellStyle name="Separador de milhares 13 2 2 2 4 3" xfId="25338"/>
    <cellStyle name="Separador de milhares 13 2 2 2 4 4" xfId="15921"/>
    <cellStyle name="Separador de milhares 13 2 2 2 5" xfId="6505"/>
    <cellStyle name="Separador de milhares 13 2 2 2 5 2" xfId="10017"/>
    <cellStyle name="Separador de milhares 13 2 2 2 5 2 2" xfId="32998"/>
    <cellStyle name="Separador de milhares 13 2 2 2 5 2 3" xfId="21826"/>
    <cellStyle name="Separador de milhares 13 2 2 2 5 3" xfId="29486"/>
    <cellStyle name="Separador de milhares 13 2 2 2 5 4" xfId="14165"/>
    <cellStyle name="Separador de milhares 13 2 2 2 6" xfId="5385"/>
    <cellStyle name="Separador de milhares 13 2 2 2 6 2" xfId="21189"/>
    <cellStyle name="Separador de milhares 13 2 2 2 6 3" xfId="28366"/>
    <cellStyle name="Separador de milhares 13 2 2 2 6 4" xfId="12409"/>
    <cellStyle name="Separador de milhares 13 2 2 2 7" xfId="4274"/>
    <cellStyle name="Separador de milhares 13 2 2 2 7 2" xfId="27255"/>
    <cellStyle name="Separador de milhares 13 2 2 2 7 3" xfId="17677"/>
    <cellStyle name="Separador de milhares 13 2 2 2 8" xfId="23582"/>
    <cellStyle name="Separador de milhares 13 2 2 2 9" xfId="11934"/>
    <cellStyle name="Separador de milhares 13 2 2 3" xfId="1085"/>
    <cellStyle name="Separador de milhares 13 2 2 3 2" xfId="1721"/>
    <cellStyle name="Separador de milhares 13 2 2 3 2 2" xfId="3477"/>
    <cellStyle name="Separador de milhares 13 2 2 3 2 2 2" xfId="9381"/>
    <cellStyle name="Separador de milhares 13 2 2 3 2 2 2 2" xfId="32362"/>
    <cellStyle name="Separador de milhares 13 2 2 3 2 2 2 3" xfId="20553"/>
    <cellStyle name="Separador de milhares 13 2 2 3 2 2 3" xfId="26458"/>
    <cellStyle name="Separador de milhares 13 2 2 3 2 2 4" xfId="17041"/>
    <cellStyle name="Separador de milhares 13 2 2 3 2 3" xfId="7625"/>
    <cellStyle name="Separador de milhares 13 2 2 3 2 3 2" xfId="11137"/>
    <cellStyle name="Separador de milhares 13 2 2 3 2 3 2 2" xfId="34118"/>
    <cellStyle name="Separador de milhares 13 2 2 3 2 3 2 3" xfId="22946"/>
    <cellStyle name="Separador de milhares 13 2 2 3 2 3 3" xfId="30606"/>
    <cellStyle name="Separador de milhares 13 2 2 3 2 3 4" xfId="15285"/>
    <cellStyle name="Separador de milhares 13 2 2 3 2 4" xfId="4749"/>
    <cellStyle name="Separador de milhares 13 2 2 3 2 4 2" xfId="27730"/>
    <cellStyle name="Separador de milhares 13 2 2 3 2 4 3" xfId="18797"/>
    <cellStyle name="Separador de milhares 13 2 2 3 2 5" xfId="24702"/>
    <cellStyle name="Separador de milhares 13 2 2 3 2 6" xfId="13529"/>
    <cellStyle name="Separador de milhares 13 2 2 3 3" xfId="2841"/>
    <cellStyle name="Separador de milhares 13 2 2 3 3 2" xfId="8745"/>
    <cellStyle name="Separador de milhares 13 2 2 3 3 2 2" xfId="31726"/>
    <cellStyle name="Separador de milhares 13 2 2 3 3 2 3" xfId="19917"/>
    <cellStyle name="Separador de milhares 13 2 2 3 3 3" xfId="25822"/>
    <cellStyle name="Separador de milhares 13 2 2 3 3 4" xfId="16405"/>
    <cellStyle name="Separador de milhares 13 2 2 3 4" xfId="6989"/>
    <cellStyle name="Separador de milhares 13 2 2 3 4 2" xfId="10501"/>
    <cellStyle name="Separador de milhares 13 2 2 3 4 2 2" xfId="33482"/>
    <cellStyle name="Separador de milhares 13 2 2 3 4 2 3" xfId="22310"/>
    <cellStyle name="Separador de milhares 13 2 2 3 4 3" xfId="29970"/>
    <cellStyle name="Separador de milhares 13 2 2 3 4 4" xfId="14649"/>
    <cellStyle name="Separador de milhares 13 2 2 3 5" xfId="5793"/>
    <cellStyle name="Separador de milhares 13 2 2 3 5 2" xfId="21351"/>
    <cellStyle name="Separador de milhares 13 2 2 3 5 3" xfId="28774"/>
    <cellStyle name="Separador de milhares 13 2 2 3 5 4" xfId="12893"/>
    <cellStyle name="Separador de milhares 13 2 2 3 6" xfId="4113"/>
    <cellStyle name="Separador de milhares 13 2 2 3 6 2" xfId="27094"/>
    <cellStyle name="Separador de milhares 13 2 2 3 6 3" xfId="18161"/>
    <cellStyle name="Separador de milhares 13 2 2 3 7" xfId="24066"/>
    <cellStyle name="Separador de milhares 13 2 2 3 8" xfId="11773"/>
    <cellStyle name="Separador de milhares 13 2 2 4" xfId="1483"/>
    <cellStyle name="Separador de milhares 13 2 2 4 2" xfId="3239"/>
    <cellStyle name="Separador de milhares 13 2 2 4 2 2" xfId="9143"/>
    <cellStyle name="Separador de milhares 13 2 2 4 2 2 2" xfId="32124"/>
    <cellStyle name="Separador de milhares 13 2 2 4 2 2 3" xfId="20315"/>
    <cellStyle name="Separador de milhares 13 2 2 4 2 3" xfId="26220"/>
    <cellStyle name="Separador de milhares 13 2 2 4 2 4" xfId="16803"/>
    <cellStyle name="Separador de milhares 13 2 2 4 3" xfId="7387"/>
    <cellStyle name="Separador de milhares 13 2 2 4 3 2" xfId="10899"/>
    <cellStyle name="Separador de milhares 13 2 2 4 3 2 2" xfId="33880"/>
    <cellStyle name="Separador de milhares 13 2 2 4 3 2 3" xfId="22708"/>
    <cellStyle name="Separador de milhares 13 2 2 4 3 3" xfId="30368"/>
    <cellStyle name="Separador de milhares 13 2 2 4 3 4" xfId="15047"/>
    <cellStyle name="Separador de milhares 13 2 2 4 4" xfId="4511"/>
    <cellStyle name="Separador de milhares 13 2 2 4 4 2" xfId="27492"/>
    <cellStyle name="Separador de milhares 13 2 2 4 4 3" xfId="18559"/>
    <cellStyle name="Separador de milhares 13 2 2 4 5" xfId="24464"/>
    <cellStyle name="Separador de milhares 13 2 2 4 6" xfId="13291"/>
    <cellStyle name="Separador de milhares 13 2 2 5" xfId="847"/>
    <cellStyle name="Separador de milhares 13 2 2 5 2" xfId="2603"/>
    <cellStyle name="Separador de milhares 13 2 2 5 2 2" xfId="8507"/>
    <cellStyle name="Separador de milhares 13 2 2 5 2 2 2" xfId="31488"/>
    <cellStyle name="Separador de milhares 13 2 2 5 2 2 3" xfId="19679"/>
    <cellStyle name="Separador de milhares 13 2 2 5 2 3" xfId="25584"/>
    <cellStyle name="Separador de milhares 13 2 2 5 2 4" xfId="16167"/>
    <cellStyle name="Separador de milhares 13 2 2 5 3" xfId="6751"/>
    <cellStyle name="Separador de milhares 13 2 2 5 3 2" xfId="10263"/>
    <cellStyle name="Separador de milhares 13 2 2 5 3 2 2" xfId="33244"/>
    <cellStyle name="Separador de milhares 13 2 2 5 3 2 3" xfId="22072"/>
    <cellStyle name="Separador de milhares 13 2 2 5 3 3" xfId="29732"/>
    <cellStyle name="Separador de milhares 13 2 2 5 3 4" xfId="14411"/>
    <cellStyle name="Separador de milhares 13 2 2 5 4" xfId="5555"/>
    <cellStyle name="Separador de milhares 13 2 2 5 4 2" xfId="28536"/>
    <cellStyle name="Separador de milhares 13 2 2 5 4 3" xfId="17923"/>
    <cellStyle name="Separador de milhares 13 2 2 5 5" xfId="23828"/>
    <cellStyle name="Separador de milhares 13 2 2 5 6" xfId="12655"/>
    <cellStyle name="Separador de milhares 13 2 2 6" xfId="2196"/>
    <cellStyle name="Separador de milhares 13 2 2 6 2" xfId="8100"/>
    <cellStyle name="Separador de milhares 13 2 2 6 2 2" xfId="31081"/>
    <cellStyle name="Separador de milhares 13 2 2 6 2 3" xfId="19272"/>
    <cellStyle name="Separador de milhares 13 2 2 6 3" xfId="25177"/>
    <cellStyle name="Separador de milhares 13 2 2 6 4" xfId="15760"/>
    <cellStyle name="Separador de milhares 13 2 2 7" xfId="6344"/>
    <cellStyle name="Separador de milhares 13 2 2 7 2" xfId="9856"/>
    <cellStyle name="Separador de milhares 13 2 2 7 2 2" xfId="32837"/>
    <cellStyle name="Separador de milhares 13 2 2 7 2 3" xfId="21665"/>
    <cellStyle name="Separador de milhares 13 2 2 7 3" xfId="29325"/>
    <cellStyle name="Separador de milhares 13 2 2 7 4" xfId="14004"/>
    <cellStyle name="Separador de milhares 13 2 2 8" xfId="5224"/>
    <cellStyle name="Separador de milhares 13 2 2 8 2" xfId="21028"/>
    <cellStyle name="Separador de milhares 13 2 2 8 3" xfId="28205"/>
    <cellStyle name="Separador de milhares 13 2 2 8 4" xfId="12248"/>
    <cellStyle name="Separador de milhares 13 2 2 9" xfId="3875"/>
    <cellStyle name="Separador de milhares 13 2 2 9 2" xfId="26856"/>
    <cellStyle name="Separador de milhares 13 2 2 9 3" xfId="17516"/>
    <cellStyle name="Separador de milhares 13 2 3" xfId="356"/>
    <cellStyle name="Separador de milhares 13 2 3 2" xfId="1640"/>
    <cellStyle name="Separador de milhares 13 2 3 2 2" xfId="3396"/>
    <cellStyle name="Separador de milhares 13 2 3 2 2 2" xfId="9300"/>
    <cellStyle name="Separador de milhares 13 2 3 2 2 2 2" xfId="32281"/>
    <cellStyle name="Separador de milhares 13 2 3 2 2 2 3" xfId="20472"/>
    <cellStyle name="Separador de milhares 13 2 3 2 2 3" xfId="26377"/>
    <cellStyle name="Separador de milhares 13 2 3 2 2 4" xfId="16960"/>
    <cellStyle name="Separador de milhares 13 2 3 2 3" xfId="7544"/>
    <cellStyle name="Separador de milhares 13 2 3 2 3 2" xfId="11056"/>
    <cellStyle name="Separador de milhares 13 2 3 2 3 2 2" xfId="34037"/>
    <cellStyle name="Separador de milhares 13 2 3 2 3 2 3" xfId="22865"/>
    <cellStyle name="Separador de milhares 13 2 3 2 3 3" xfId="30525"/>
    <cellStyle name="Separador de milhares 13 2 3 2 3 4" xfId="15204"/>
    <cellStyle name="Separador de milhares 13 2 3 2 4" xfId="4668"/>
    <cellStyle name="Separador de milhares 13 2 3 2 4 2" xfId="27649"/>
    <cellStyle name="Separador de milhares 13 2 3 2 4 3" xfId="18716"/>
    <cellStyle name="Separador de milhares 13 2 3 2 5" xfId="24621"/>
    <cellStyle name="Separador de milhares 13 2 3 2 6" xfId="13448"/>
    <cellStyle name="Separador de milhares 13 2 3 3" xfId="1004"/>
    <cellStyle name="Separador de milhares 13 2 3 3 2" xfId="2760"/>
    <cellStyle name="Separador de milhares 13 2 3 3 2 2" xfId="8664"/>
    <cellStyle name="Separador de milhares 13 2 3 3 2 2 2" xfId="31645"/>
    <cellStyle name="Separador de milhares 13 2 3 3 2 2 3" xfId="19836"/>
    <cellStyle name="Separador de milhares 13 2 3 3 2 3" xfId="25741"/>
    <cellStyle name="Separador de milhares 13 2 3 3 2 4" xfId="16324"/>
    <cellStyle name="Separador de milhares 13 2 3 3 3" xfId="6908"/>
    <cellStyle name="Separador de milhares 13 2 3 3 3 2" xfId="10420"/>
    <cellStyle name="Separador de milhares 13 2 3 3 3 2 2" xfId="33401"/>
    <cellStyle name="Separador de milhares 13 2 3 3 3 2 3" xfId="22229"/>
    <cellStyle name="Separador de milhares 13 2 3 3 3 3" xfId="29889"/>
    <cellStyle name="Separador de milhares 13 2 3 3 3 4" xfId="14568"/>
    <cellStyle name="Separador de milhares 13 2 3 3 4" xfId="5712"/>
    <cellStyle name="Separador de milhares 13 2 3 3 4 2" xfId="28693"/>
    <cellStyle name="Separador de milhares 13 2 3 3 4 3" xfId="18080"/>
    <cellStyle name="Separador de milhares 13 2 3 3 5" xfId="23985"/>
    <cellStyle name="Separador de milhares 13 2 3 3 6" xfId="12812"/>
    <cellStyle name="Separador de milhares 13 2 3 4" xfId="2115"/>
    <cellStyle name="Separador de milhares 13 2 3 4 2" xfId="8019"/>
    <cellStyle name="Separador de milhares 13 2 3 4 2 2" xfId="31000"/>
    <cellStyle name="Separador de milhares 13 2 3 4 2 3" xfId="19191"/>
    <cellStyle name="Separador de milhares 13 2 3 4 3" xfId="25096"/>
    <cellStyle name="Separador de milhares 13 2 3 4 4" xfId="15679"/>
    <cellStyle name="Separador de milhares 13 2 3 5" xfId="6263"/>
    <cellStyle name="Separador de milhares 13 2 3 5 2" xfId="9775"/>
    <cellStyle name="Separador de milhares 13 2 3 5 2 2" xfId="32756"/>
    <cellStyle name="Separador de milhares 13 2 3 5 2 3" xfId="21584"/>
    <cellStyle name="Separador de milhares 13 2 3 5 3" xfId="29244"/>
    <cellStyle name="Separador de milhares 13 2 3 5 4" xfId="13923"/>
    <cellStyle name="Separador de milhares 13 2 3 6" xfId="5143"/>
    <cellStyle name="Separador de milhares 13 2 3 6 2" xfId="20947"/>
    <cellStyle name="Separador de milhares 13 2 3 6 3" xfId="28124"/>
    <cellStyle name="Separador de milhares 13 2 3 6 4" xfId="12167"/>
    <cellStyle name="Separador de milhares 13 2 3 7" xfId="4032"/>
    <cellStyle name="Separador de milhares 13 2 3 7 2" xfId="27013"/>
    <cellStyle name="Separador de milhares 13 2 3 7 3" xfId="17435"/>
    <cellStyle name="Separador de milhares 13 2 3 8" xfId="23340"/>
    <cellStyle name="Separador de milhares 13 2 3 9" xfId="11692"/>
    <cellStyle name="Separador de milhares 13 2 4" xfId="514"/>
    <cellStyle name="Separador de milhares 13 2 4 2" xfId="1797"/>
    <cellStyle name="Separador de milhares 13 2 4 2 2" xfId="3553"/>
    <cellStyle name="Separador de milhares 13 2 4 2 2 2" xfId="9457"/>
    <cellStyle name="Separador de milhares 13 2 4 2 2 2 2" xfId="32438"/>
    <cellStyle name="Separador de milhares 13 2 4 2 2 2 3" xfId="20629"/>
    <cellStyle name="Separador de milhares 13 2 4 2 2 3" xfId="26534"/>
    <cellStyle name="Separador de milhares 13 2 4 2 2 4" xfId="17117"/>
    <cellStyle name="Separador de milhares 13 2 4 2 3" xfId="7701"/>
    <cellStyle name="Separador de milhares 13 2 4 2 3 2" xfId="11213"/>
    <cellStyle name="Separador de milhares 13 2 4 2 3 2 2" xfId="34194"/>
    <cellStyle name="Separador de milhares 13 2 4 2 3 2 3" xfId="23022"/>
    <cellStyle name="Separador de milhares 13 2 4 2 3 3" xfId="30682"/>
    <cellStyle name="Separador de milhares 13 2 4 2 3 4" xfId="15361"/>
    <cellStyle name="Separador de milhares 13 2 4 2 4" xfId="4825"/>
    <cellStyle name="Separador de milhares 13 2 4 2 4 2" xfId="27806"/>
    <cellStyle name="Separador de milhares 13 2 4 2 4 3" xfId="18873"/>
    <cellStyle name="Separador de milhares 13 2 4 2 5" xfId="24778"/>
    <cellStyle name="Separador de milhares 13 2 4 2 6" xfId="13605"/>
    <cellStyle name="Separador de milhares 13 2 4 3" xfId="1161"/>
    <cellStyle name="Separador de milhares 13 2 4 3 2" xfId="2917"/>
    <cellStyle name="Separador de milhares 13 2 4 3 2 2" xfId="8821"/>
    <cellStyle name="Separador de milhares 13 2 4 3 2 2 2" xfId="31802"/>
    <cellStyle name="Separador de milhares 13 2 4 3 2 2 3" xfId="19993"/>
    <cellStyle name="Separador de milhares 13 2 4 3 2 3" xfId="25898"/>
    <cellStyle name="Separador de milhares 13 2 4 3 2 4" xfId="16481"/>
    <cellStyle name="Separador de milhares 13 2 4 3 3" xfId="7065"/>
    <cellStyle name="Separador de milhares 13 2 4 3 3 2" xfId="10577"/>
    <cellStyle name="Separador de milhares 13 2 4 3 3 2 2" xfId="33558"/>
    <cellStyle name="Separador de milhares 13 2 4 3 3 2 3" xfId="22386"/>
    <cellStyle name="Separador de milhares 13 2 4 3 3 3" xfId="30046"/>
    <cellStyle name="Separador de milhares 13 2 4 3 3 4" xfId="14725"/>
    <cellStyle name="Separador de milhares 13 2 4 3 4" xfId="5869"/>
    <cellStyle name="Separador de milhares 13 2 4 3 4 2" xfId="28850"/>
    <cellStyle name="Separador de milhares 13 2 4 3 4 3" xfId="18237"/>
    <cellStyle name="Separador de milhares 13 2 4 3 5" xfId="24142"/>
    <cellStyle name="Separador de milhares 13 2 4 3 6" xfId="12969"/>
    <cellStyle name="Separador de milhares 13 2 4 4" xfId="2272"/>
    <cellStyle name="Separador de milhares 13 2 4 4 2" xfId="8176"/>
    <cellStyle name="Separador de milhares 13 2 4 4 2 2" xfId="31157"/>
    <cellStyle name="Separador de milhares 13 2 4 4 2 3" xfId="19348"/>
    <cellStyle name="Separador de milhares 13 2 4 4 3" xfId="25253"/>
    <cellStyle name="Separador de milhares 13 2 4 4 4" xfId="15836"/>
    <cellStyle name="Separador de milhares 13 2 4 5" xfId="6420"/>
    <cellStyle name="Separador de milhares 13 2 4 5 2" xfId="9932"/>
    <cellStyle name="Separador de milhares 13 2 4 5 2 2" xfId="32913"/>
    <cellStyle name="Separador de milhares 13 2 4 5 2 3" xfId="21741"/>
    <cellStyle name="Separador de milhares 13 2 4 5 3" xfId="29401"/>
    <cellStyle name="Separador de milhares 13 2 4 5 4" xfId="14080"/>
    <cellStyle name="Separador de milhares 13 2 4 6" xfId="5300"/>
    <cellStyle name="Separador de milhares 13 2 4 6 2" xfId="21104"/>
    <cellStyle name="Separador de milhares 13 2 4 6 3" xfId="28281"/>
    <cellStyle name="Separador de milhares 13 2 4 6 4" xfId="12324"/>
    <cellStyle name="Separador de milhares 13 2 4 7" xfId="4189"/>
    <cellStyle name="Separador de milhares 13 2 4 7 2" xfId="27170"/>
    <cellStyle name="Separador de milhares 13 2 4 7 3" xfId="17592"/>
    <cellStyle name="Separador de milhares 13 2 4 8" xfId="23497"/>
    <cellStyle name="Separador de milhares 13 2 4 9" xfId="11849"/>
    <cellStyle name="Separador de milhares 13 2 5" xfId="932"/>
    <cellStyle name="Separador de milhares 13 2 5 2" xfId="1568"/>
    <cellStyle name="Separador de milhares 13 2 5 2 2" xfId="3324"/>
    <cellStyle name="Separador de milhares 13 2 5 2 2 2" xfId="9228"/>
    <cellStyle name="Separador de milhares 13 2 5 2 2 2 2" xfId="32209"/>
    <cellStyle name="Separador de milhares 13 2 5 2 2 2 3" xfId="20400"/>
    <cellStyle name="Separador de milhares 13 2 5 2 2 3" xfId="26305"/>
    <cellStyle name="Separador de milhares 13 2 5 2 2 4" xfId="16888"/>
    <cellStyle name="Separador de milhares 13 2 5 2 3" xfId="7472"/>
    <cellStyle name="Separador de milhares 13 2 5 2 3 2" xfId="10984"/>
    <cellStyle name="Separador de milhares 13 2 5 2 3 2 2" xfId="33965"/>
    <cellStyle name="Separador de milhares 13 2 5 2 3 2 3" xfId="22793"/>
    <cellStyle name="Separador de milhares 13 2 5 2 3 3" xfId="30453"/>
    <cellStyle name="Separador de milhares 13 2 5 2 3 4" xfId="15132"/>
    <cellStyle name="Separador de milhares 13 2 5 2 4" xfId="4596"/>
    <cellStyle name="Separador de milhares 13 2 5 2 4 2" xfId="27577"/>
    <cellStyle name="Separador de milhares 13 2 5 2 4 3" xfId="18644"/>
    <cellStyle name="Separador de milhares 13 2 5 2 5" xfId="24549"/>
    <cellStyle name="Separador de milhares 13 2 5 2 6" xfId="13376"/>
    <cellStyle name="Separador de milhares 13 2 5 3" xfId="2688"/>
    <cellStyle name="Separador de milhares 13 2 5 3 2" xfId="8592"/>
    <cellStyle name="Separador de milhares 13 2 5 3 2 2" xfId="31573"/>
    <cellStyle name="Separador de milhares 13 2 5 3 2 3" xfId="19764"/>
    <cellStyle name="Separador de milhares 13 2 5 3 3" xfId="25669"/>
    <cellStyle name="Separador de milhares 13 2 5 3 4" xfId="16252"/>
    <cellStyle name="Separador de milhares 13 2 5 4" xfId="6836"/>
    <cellStyle name="Separador de milhares 13 2 5 4 2" xfId="10348"/>
    <cellStyle name="Separador de milhares 13 2 5 4 2 2" xfId="33329"/>
    <cellStyle name="Separador de milhares 13 2 5 4 2 3" xfId="22157"/>
    <cellStyle name="Separador de milhares 13 2 5 4 3" xfId="29817"/>
    <cellStyle name="Separador de milhares 13 2 5 4 4" xfId="14496"/>
    <cellStyle name="Separador de milhares 13 2 5 5" xfId="5640"/>
    <cellStyle name="Separador de milhares 13 2 5 5 2" xfId="21274"/>
    <cellStyle name="Separador de milhares 13 2 5 5 3" xfId="28621"/>
    <cellStyle name="Separador de milhares 13 2 5 5 4" xfId="12740"/>
    <cellStyle name="Separador de milhares 13 2 5 6" xfId="3960"/>
    <cellStyle name="Separador de milhares 13 2 5 6 2" xfId="26941"/>
    <cellStyle name="Separador de milhares 13 2 5 6 3" xfId="18008"/>
    <cellStyle name="Separador de milhares 13 2 5 7" xfId="23913"/>
    <cellStyle name="Separador de milhares 13 2 5 8" xfId="11620"/>
    <cellStyle name="Separador de milhares 13 2 6" xfId="1322"/>
    <cellStyle name="Separador de milhares 13 2 6 2" xfId="1958"/>
    <cellStyle name="Separador de milhares 13 2 6 2 2" xfId="3714"/>
    <cellStyle name="Separador de milhares 13 2 6 2 2 2" xfId="9618"/>
    <cellStyle name="Separador de milhares 13 2 6 2 2 2 2" xfId="32599"/>
    <cellStyle name="Separador de milhares 13 2 6 2 2 2 3" xfId="20790"/>
    <cellStyle name="Separador de milhares 13 2 6 2 2 3" xfId="26695"/>
    <cellStyle name="Separador de milhares 13 2 6 2 2 4" xfId="17278"/>
    <cellStyle name="Separador de milhares 13 2 6 2 3" xfId="7862"/>
    <cellStyle name="Separador de milhares 13 2 6 2 3 2" xfId="11374"/>
    <cellStyle name="Separador de milhares 13 2 6 2 3 2 2" xfId="34355"/>
    <cellStyle name="Separador de milhares 13 2 6 2 3 2 3" xfId="23183"/>
    <cellStyle name="Separador de milhares 13 2 6 2 3 3" xfId="30843"/>
    <cellStyle name="Separador de milhares 13 2 6 2 3 4" xfId="15522"/>
    <cellStyle name="Separador de milhares 13 2 6 2 4" xfId="4986"/>
    <cellStyle name="Separador de milhares 13 2 6 2 4 2" xfId="27967"/>
    <cellStyle name="Separador de milhares 13 2 6 2 4 3" xfId="19034"/>
    <cellStyle name="Separador de milhares 13 2 6 2 5" xfId="24939"/>
    <cellStyle name="Separador de milhares 13 2 6 2 6" xfId="13766"/>
    <cellStyle name="Separador de milhares 13 2 6 3" xfId="3078"/>
    <cellStyle name="Separador de milhares 13 2 6 3 2" xfId="8982"/>
    <cellStyle name="Separador de milhares 13 2 6 3 2 2" xfId="31963"/>
    <cellStyle name="Separador de milhares 13 2 6 3 2 3" xfId="20154"/>
    <cellStyle name="Separador de milhares 13 2 6 3 3" xfId="26059"/>
    <cellStyle name="Separador de milhares 13 2 6 3 4" xfId="16642"/>
    <cellStyle name="Separador de milhares 13 2 6 4" xfId="7226"/>
    <cellStyle name="Separador de milhares 13 2 6 4 2" xfId="10738"/>
    <cellStyle name="Separador de milhares 13 2 6 4 2 2" xfId="33719"/>
    <cellStyle name="Separador de milhares 13 2 6 4 2 3" xfId="22547"/>
    <cellStyle name="Separador de milhares 13 2 6 4 3" xfId="30207"/>
    <cellStyle name="Separador de milhares 13 2 6 4 4" xfId="14886"/>
    <cellStyle name="Separador de milhares 13 2 6 5" xfId="6030"/>
    <cellStyle name="Separador de milhares 13 2 6 5 2" xfId="21427"/>
    <cellStyle name="Separador de milhares 13 2 6 5 3" xfId="29011"/>
    <cellStyle name="Separador de milhares 13 2 6 5 4" xfId="13130"/>
    <cellStyle name="Separador de milhares 13 2 6 6" xfId="4350"/>
    <cellStyle name="Separador de milhares 13 2 6 6 2" xfId="27331"/>
    <cellStyle name="Separador de milhares 13 2 6 6 3" xfId="18398"/>
    <cellStyle name="Separador de milhares 13 2 6 7" xfId="24303"/>
    <cellStyle name="Separador de milhares 13 2 6 8" xfId="12010"/>
    <cellStyle name="Separador de milhares 13 2 7" xfId="762"/>
    <cellStyle name="Separador de milhares 13 2 7 2" xfId="2518"/>
    <cellStyle name="Separador de milhares 13 2 7 2 2" xfId="8422"/>
    <cellStyle name="Separador de milhares 13 2 7 2 2 2" xfId="31403"/>
    <cellStyle name="Separador de milhares 13 2 7 2 2 3" xfId="19594"/>
    <cellStyle name="Separador de milhares 13 2 7 2 3" xfId="25499"/>
    <cellStyle name="Separador de milhares 13 2 7 2 4" xfId="16082"/>
    <cellStyle name="Separador de milhares 13 2 7 3" xfId="6666"/>
    <cellStyle name="Separador de milhares 13 2 7 3 2" xfId="10178"/>
    <cellStyle name="Separador de milhares 13 2 7 3 2 2" xfId="33159"/>
    <cellStyle name="Separador de milhares 13 2 7 3 2 3" xfId="21987"/>
    <cellStyle name="Separador de milhares 13 2 7 3 3" xfId="29647"/>
    <cellStyle name="Separador de milhares 13 2 7 3 4" xfId="14326"/>
    <cellStyle name="Separador de milhares 13 2 7 4" xfId="4426"/>
    <cellStyle name="Separador de milhares 13 2 7 4 2" xfId="27407"/>
    <cellStyle name="Separador de milhares 13 2 7 4 3" xfId="17838"/>
    <cellStyle name="Separador de milhares 13 2 7 5" xfId="23743"/>
    <cellStyle name="Separador de milhares 13 2 7 6" xfId="12570"/>
    <cellStyle name="Separador de milhares 13 2 8" xfId="1398"/>
    <cellStyle name="Separador de milhares 13 2 8 2" xfId="3154"/>
    <cellStyle name="Separador de milhares 13 2 8 2 2" xfId="9058"/>
    <cellStyle name="Separador de milhares 13 2 8 2 2 2" xfId="32039"/>
    <cellStyle name="Separador de milhares 13 2 8 2 2 3" xfId="20230"/>
    <cellStyle name="Separador de milhares 13 2 8 2 3" xfId="26135"/>
    <cellStyle name="Separador de milhares 13 2 8 2 4" xfId="16718"/>
    <cellStyle name="Separador de milhares 13 2 8 3" xfId="7302"/>
    <cellStyle name="Separador de milhares 13 2 8 3 2" xfId="10814"/>
    <cellStyle name="Separador de milhares 13 2 8 3 2 2" xfId="33795"/>
    <cellStyle name="Separador de milhares 13 2 8 3 2 3" xfId="22623"/>
    <cellStyle name="Separador de milhares 13 2 8 3 3" xfId="30283"/>
    <cellStyle name="Separador de milhares 13 2 8 3 4" xfId="14962"/>
    <cellStyle name="Separador de milhares 13 2 8 4" xfId="6106"/>
    <cellStyle name="Separador de milhares 13 2 8 4 2" xfId="29087"/>
    <cellStyle name="Separador de milhares 13 2 8 4 3" xfId="18474"/>
    <cellStyle name="Separador de milhares 13 2 8 5" xfId="24379"/>
    <cellStyle name="Separador de milhares 13 2 8 6" xfId="13206"/>
    <cellStyle name="Separador de milhares 13 2 9" xfId="685"/>
    <cellStyle name="Separador de milhares 13 2 9 2" xfId="2442"/>
    <cellStyle name="Separador de milhares 13 2 9 2 2" xfId="8346"/>
    <cellStyle name="Separador de milhares 13 2 9 2 2 2" xfId="31327"/>
    <cellStyle name="Separador de milhares 13 2 9 2 2 3" xfId="19518"/>
    <cellStyle name="Separador de milhares 13 2 9 2 3" xfId="25423"/>
    <cellStyle name="Separador de milhares 13 2 9 2 4" xfId="16006"/>
    <cellStyle name="Separador de milhares 13 2 9 3" xfId="6590"/>
    <cellStyle name="Separador de milhares 13 2 9 3 2" xfId="10102"/>
    <cellStyle name="Separador de milhares 13 2 9 3 2 2" xfId="33083"/>
    <cellStyle name="Separador de milhares 13 2 9 3 2 3" xfId="21911"/>
    <cellStyle name="Separador de milhares 13 2 9 3 3" xfId="29571"/>
    <cellStyle name="Separador de milhares 13 2 9 3 4" xfId="14250"/>
    <cellStyle name="Separador de milhares 13 2 9 4" xfId="5470"/>
    <cellStyle name="Separador de milhares 13 2 9 4 2" xfId="28451"/>
    <cellStyle name="Separador de milhares 13 2 9 4 3" xfId="17762"/>
    <cellStyle name="Separador de milhares 13 2 9 5" xfId="23667"/>
    <cellStyle name="Separador de milhares 13 2 9 6" xfId="12494"/>
    <cellStyle name="Separador de milhares 13 3" xfId="415"/>
    <cellStyle name="Separador de milhares 13 3 10" xfId="23398"/>
    <cellStyle name="Separador de milhares 13 3 11" xfId="11512"/>
    <cellStyle name="Separador de milhares 13 3 2" xfId="576"/>
    <cellStyle name="Separador de milhares 13 3 2 2" xfId="1859"/>
    <cellStyle name="Separador de milhares 13 3 2 2 2" xfId="3615"/>
    <cellStyle name="Separador de milhares 13 3 2 2 2 2" xfId="9519"/>
    <cellStyle name="Separador de milhares 13 3 2 2 2 2 2" xfId="32500"/>
    <cellStyle name="Separador de milhares 13 3 2 2 2 2 3" xfId="20691"/>
    <cellStyle name="Separador de milhares 13 3 2 2 2 3" xfId="26596"/>
    <cellStyle name="Separador de milhares 13 3 2 2 2 4" xfId="17179"/>
    <cellStyle name="Separador de milhares 13 3 2 2 3" xfId="7763"/>
    <cellStyle name="Separador de milhares 13 3 2 2 3 2" xfId="11275"/>
    <cellStyle name="Separador de milhares 13 3 2 2 3 2 2" xfId="34256"/>
    <cellStyle name="Separador de milhares 13 3 2 2 3 2 3" xfId="23084"/>
    <cellStyle name="Separador de milhares 13 3 2 2 3 3" xfId="30744"/>
    <cellStyle name="Separador de milhares 13 3 2 2 3 4" xfId="15423"/>
    <cellStyle name="Separador de milhares 13 3 2 2 4" xfId="4887"/>
    <cellStyle name="Separador de milhares 13 3 2 2 4 2" xfId="27868"/>
    <cellStyle name="Separador de milhares 13 3 2 2 4 3" xfId="18935"/>
    <cellStyle name="Separador de milhares 13 3 2 2 5" xfId="24840"/>
    <cellStyle name="Separador de milhares 13 3 2 2 6" xfId="13667"/>
    <cellStyle name="Separador de milhares 13 3 2 3" xfId="1223"/>
    <cellStyle name="Separador de milhares 13 3 2 3 2" xfId="2979"/>
    <cellStyle name="Separador de milhares 13 3 2 3 2 2" xfId="8883"/>
    <cellStyle name="Separador de milhares 13 3 2 3 2 2 2" xfId="31864"/>
    <cellStyle name="Separador de milhares 13 3 2 3 2 2 3" xfId="20055"/>
    <cellStyle name="Separador de milhares 13 3 2 3 2 3" xfId="25960"/>
    <cellStyle name="Separador de milhares 13 3 2 3 2 4" xfId="16543"/>
    <cellStyle name="Separador de milhares 13 3 2 3 3" xfId="7127"/>
    <cellStyle name="Separador de milhares 13 3 2 3 3 2" xfId="10639"/>
    <cellStyle name="Separador de milhares 13 3 2 3 3 2 2" xfId="33620"/>
    <cellStyle name="Separador de milhares 13 3 2 3 3 2 3" xfId="22448"/>
    <cellStyle name="Separador de milhares 13 3 2 3 3 3" xfId="30108"/>
    <cellStyle name="Separador de milhares 13 3 2 3 3 4" xfId="14787"/>
    <cellStyle name="Separador de milhares 13 3 2 3 4" xfId="5931"/>
    <cellStyle name="Separador de milhares 13 3 2 3 4 2" xfId="28912"/>
    <cellStyle name="Separador de milhares 13 3 2 3 4 3" xfId="18299"/>
    <cellStyle name="Separador de milhares 13 3 2 3 5" xfId="24204"/>
    <cellStyle name="Separador de milhares 13 3 2 3 6" xfId="13031"/>
    <cellStyle name="Separador de milhares 13 3 2 4" xfId="2334"/>
    <cellStyle name="Separador de milhares 13 3 2 4 2" xfId="8238"/>
    <cellStyle name="Separador de milhares 13 3 2 4 2 2" xfId="31219"/>
    <cellStyle name="Separador de milhares 13 3 2 4 2 3" xfId="19410"/>
    <cellStyle name="Separador de milhares 13 3 2 4 3" xfId="25315"/>
    <cellStyle name="Separador de milhares 13 3 2 4 4" xfId="15898"/>
    <cellStyle name="Separador de milhares 13 3 2 5" xfId="6482"/>
    <cellStyle name="Separador de milhares 13 3 2 5 2" xfId="9994"/>
    <cellStyle name="Separador de milhares 13 3 2 5 2 2" xfId="32975"/>
    <cellStyle name="Separador de milhares 13 3 2 5 2 3" xfId="21803"/>
    <cellStyle name="Separador de milhares 13 3 2 5 3" xfId="29463"/>
    <cellStyle name="Separador de milhares 13 3 2 5 4" xfId="14142"/>
    <cellStyle name="Separador de milhares 13 3 2 6" xfId="5362"/>
    <cellStyle name="Separador de milhares 13 3 2 6 2" xfId="21166"/>
    <cellStyle name="Separador de milhares 13 3 2 6 3" xfId="28343"/>
    <cellStyle name="Separador de milhares 13 3 2 6 4" xfId="12386"/>
    <cellStyle name="Separador de milhares 13 3 2 7" xfId="4251"/>
    <cellStyle name="Separador de milhares 13 3 2 7 2" xfId="27232"/>
    <cellStyle name="Separador de milhares 13 3 2 7 3" xfId="17654"/>
    <cellStyle name="Separador de milhares 13 3 2 8" xfId="23559"/>
    <cellStyle name="Separador de milhares 13 3 2 9" xfId="11911"/>
    <cellStyle name="Separador de milhares 13 3 3" xfId="1062"/>
    <cellStyle name="Separador de milhares 13 3 3 2" xfId="1698"/>
    <cellStyle name="Separador de milhares 13 3 3 2 2" xfId="3454"/>
    <cellStyle name="Separador de milhares 13 3 3 2 2 2" xfId="9358"/>
    <cellStyle name="Separador de milhares 13 3 3 2 2 2 2" xfId="32339"/>
    <cellStyle name="Separador de milhares 13 3 3 2 2 2 3" xfId="20530"/>
    <cellStyle name="Separador de milhares 13 3 3 2 2 3" xfId="26435"/>
    <cellStyle name="Separador de milhares 13 3 3 2 2 4" xfId="17018"/>
    <cellStyle name="Separador de milhares 13 3 3 2 3" xfId="7602"/>
    <cellStyle name="Separador de milhares 13 3 3 2 3 2" xfId="11114"/>
    <cellStyle name="Separador de milhares 13 3 3 2 3 2 2" xfId="34095"/>
    <cellStyle name="Separador de milhares 13 3 3 2 3 2 3" xfId="22923"/>
    <cellStyle name="Separador de milhares 13 3 3 2 3 3" xfId="30583"/>
    <cellStyle name="Separador de milhares 13 3 3 2 3 4" xfId="15262"/>
    <cellStyle name="Separador de milhares 13 3 3 2 4" xfId="4726"/>
    <cellStyle name="Separador de milhares 13 3 3 2 4 2" xfId="27707"/>
    <cellStyle name="Separador de milhares 13 3 3 2 4 3" xfId="18774"/>
    <cellStyle name="Separador de milhares 13 3 3 2 5" xfId="24679"/>
    <cellStyle name="Separador de milhares 13 3 3 2 6" xfId="13506"/>
    <cellStyle name="Separador de milhares 13 3 3 3" xfId="2818"/>
    <cellStyle name="Separador de milhares 13 3 3 3 2" xfId="8722"/>
    <cellStyle name="Separador de milhares 13 3 3 3 2 2" xfId="31703"/>
    <cellStyle name="Separador de milhares 13 3 3 3 2 3" xfId="19894"/>
    <cellStyle name="Separador de milhares 13 3 3 3 3" xfId="25799"/>
    <cellStyle name="Separador de milhares 13 3 3 3 4" xfId="16382"/>
    <cellStyle name="Separador de milhares 13 3 3 4" xfId="6966"/>
    <cellStyle name="Separador de milhares 13 3 3 4 2" xfId="10478"/>
    <cellStyle name="Separador de milhares 13 3 3 4 2 2" xfId="33459"/>
    <cellStyle name="Separador de milhares 13 3 3 4 2 3" xfId="22287"/>
    <cellStyle name="Separador de milhares 13 3 3 4 3" xfId="29947"/>
    <cellStyle name="Separador de milhares 13 3 3 4 4" xfId="14626"/>
    <cellStyle name="Separador de milhares 13 3 3 5" xfId="5770"/>
    <cellStyle name="Separador de milhares 13 3 3 5 2" xfId="21328"/>
    <cellStyle name="Separador de milhares 13 3 3 5 3" xfId="28751"/>
    <cellStyle name="Separador de milhares 13 3 3 5 4" xfId="12870"/>
    <cellStyle name="Separador de milhares 13 3 3 6" xfId="4090"/>
    <cellStyle name="Separador de milhares 13 3 3 6 2" xfId="27071"/>
    <cellStyle name="Separador de milhares 13 3 3 6 3" xfId="18138"/>
    <cellStyle name="Separador de milhares 13 3 3 7" xfId="24043"/>
    <cellStyle name="Separador de milhares 13 3 3 8" xfId="11750"/>
    <cellStyle name="Separador de milhares 13 3 4" xfId="1460"/>
    <cellStyle name="Separador de milhares 13 3 4 2" xfId="3216"/>
    <cellStyle name="Separador de milhares 13 3 4 2 2" xfId="9120"/>
    <cellStyle name="Separador de milhares 13 3 4 2 2 2" xfId="32101"/>
    <cellStyle name="Separador de milhares 13 3 4 2 2 3" xfId="20292"/>
    <cellStyle name="Separador de milhares 13 3 4 2 3" xfId="26197"/>
    <cellStyle name="Separador de milhares 13 3 4 2 4" xfId="16780"/>
    <cellStyle name="Separador de milhares 13 3 4 3" xfId="7364"/>
    <cellStyle name="Separador de milhares 13 3 4 3 2" xfId="10876"/>
    <cellStyle name="Separador de milhares 13 3 4 3 2 2" xfId="33857"/>
    <cellStyle name="Separador de milhares 13 3 4 3 2 3" xfId="22685"/>
    <cellStyle name="Separador de milhares 13 3 4 3 3" xfId="30345"/>
    <cellStyle name="Separador de milhares 13 3 4 3 4" xfId="15024"/>
    <cellStyle name="Separador de milhares 13 3 4 4" xfId="4488"/>
    <cellStyle name="Separador de milhares 13 3 4 4 2" xfId="27469"/>
    <cellStyle name="Separador de milhares 13 3 4 4 3" xfId="18536"/>
    <cellStyle name="Separador de milhares 13 3 4 5" xfId="24441"/>
    <cellStyle name="Separador de milhares 13 3 4 6" xfId="13268"/>
    <cellStyle name="Separador de milhares 13 3 5" xfId="824"/>
    <cellStyle name="Separador de milhares 13 3 5 2" xfId="2580"/>
    <cellStyle name="Separador de milhares 13 3 5 2 2" xfId="8484"/>
    <cellStyle name="Separador de milhares 13 3 5 2 2 2" xfId="31465"/>
    <cellStyle name="Separador de milhares 13 3 5 2 2 3" xfId="19656"/>
    <cellStyle name="Separador de milhares 13 3 5 2 3" xfId="25561"/>
    <cellStyle name="Separador de milhares 13 3 5 2 4" xfId="16144"/>
    <cellStyle name="Separador de milhares 13 3 5 3" xfId="6728"/>
    <cellStyle name="Separador de milhares 13 3 5 3 2" xfId="10240"/>
    <cellStyle name="Separador de milhares 13 3 5 3 2 2" xfId="33221"/>
    <cellStyle name="Separador de milhares 13 3 5 3 2 3" xfId="22049"/>
    <cellStyle name="Separador de milhares 13 3 5 3 3" xfId="29709"/>
    <cellStyle name="Separador de milhares 13 3 5 3 4" xfId="14388"/>
    <cellStyle name="Separador de milhares 13 3 5 4" xfId="5532"/>
    <cellStyle name="Separador de milhares 13 3 5 4 2" xfId="28513"/>
    <cellStyle name="Separador de milhares 13 3 5 4 3" xfId="17900"/>
    <cellStyle name="Separador de milhares 13 3 5 5" xfId="23805"/>
    <cellStyle name="Separador de milhares 13 3 5 6" xfId="12632"/>
    <cellStyle name="Separador de milhares 13 3 6" xfId="2173"/>
    <cellStyle name="Separador de milhares 13 3 6 2" xfId="8077"/>
    <cellStyle name="Separador de milhares 13 3 6 2 2" xfId="31058"/>
    <cellStyle name="Separador de milhares 13 3 6 2 3" xfId="19249"/>
    <cellStyle name="Separador de milhares 13 3 6 3" xfId="25154"/>
    <cellStyle name="Separador de milhares 13 3 6 4" xfId="15737"/>
    <cellStyle name="Separador de milhares 13 3 7" xfId="6321"/>
    <cellStyle name="Separador de milhares 13 3 7 2" xfId="9833"/>
    <cellStyle name="Separador de milhares 13 3 7 2 2" xfId="32814"/>
    <cellStyle name="Separador de milhares 13 3 7 2 3" xfId="21642"/>
    <cellStyle name="Separador de milhares 13 3 7 3" xfId="29302"/>
    <cellStyle name="Separador de milhares 13 3 7 4" xfId="13981"/>
    <cellStyle name="Separador de milhares 13 3 8" xfId="5201"/>
    <cellStyle name="Separador de milhares 13 3 8 2" xfId="21005"/>
    <cellStyle name="Separador de milhares 13 3 8 3" xfId="28182"/>
    <cellStyle name="Separador de milhares 13 3 8 4" xfId="12225"/>
    <cellStyle name="Separador de milhares 13 3 9" xfId="3852"/>
    <cellStyle name="Separador de milhares 13 3 9 2" xfId="26833"/>
    <cellStyle name="Separador de milhares 13 3 9 3" xfId="17493"/>
    <cellStyle name="Separador de milhares 13 4" xfId="335"/>
    <cellStyle name="Separador de milhares 13 4 2" xfId="1619"/>
    <cellStyle name="Separador de milhares 13 4 2 2" xfId="3375"/>
    <cellStyle name="Separador de milhares 13 4 2 2 2" xfId="9279"/>
    <cellStyle name="Separador de milhares 13 4 2 2 2 2" xfId="32260"/>
    <cellStyle name="Separador de milhares 13 4 2 2 2 3" xfId="20451"/>
    <cellStyle name="Separador de milhares 13 4 2 2 3" xfId="26356"/>
    <cellStyle name="Separador de milhares 13 4 2 2 4" xfId="16939"/>
    <cellStyle name="Separador de milhares 13 4 2 3" xfId="7523"/>
    <cellStyle name="Separador de milhares 13 4 2 3 2" xfId="11035"/>
    <cellStyle name="Separador de milhares 13 4 2 3 2 2" xfId="34016"/>
    <cellStyle name="Separador de milhares 13 4 2 3 2 3" xfId="22844"/>
    <cellStyle name="Separador de milhares 13 4 2 3 3" xfId="30504"/>
    <cellStyle name="Separador de milhares 13 4 2 3 4" xfId="15183"/>
    <cellStyle name="Separador de milhares 13 4 2 4" xfId="4647"/>
    <cellStyle name="Separador de milhares 13 4 2 4 2" xfId="27628"/>
    <cellStyle name="Separador de milhares 13 4 2 4 3" xfId="18695"/>
    <cellStyle name="Separador de milhares 13 4 2 5" xfId="24600"/>
    <cellStyle name="Separador de milhares 13 4 2 6" xfId="13427"/>
    <cellStyle name="Separador de milhares 13 4 3" xfId="983"/>
    <cellStyle name="Separador de milhares 13 4 3 2" xfId="2739"/>
    <cellStyle name="Separador de milhares 13 4 3 2 2" xfId="8643"/>
    <cellStyle name="Separador de milhares 13 4 3 2 2 2" xfId="31624"/>
    <cellStyle name="Separador de milhares 13 4 3 2 2 3" xfId="19815"/>
    <cellStyle name="Separador de milhares 13 4 3 2 3" xfId="25720"/>
    <cellStyle name="Separador de milhares 13 4 3 2 4" xfId="16303"/>
    <cellStyle name="Separador de milhares 13 4 3 3" xfId="6887"/>
    <cellStyle name="Separador de milhares 13 4 3 3 2" xfId="10399"/>
    <cellStyle name="Separador de milhares 13 4 3 3 2 2" xfId="33380"/>
    <cellStyle name="Separador de milhares 13 4 3 3 2 3" xfId="22208"/>
    <cellStyle name="Separador de milhares 13 4 3 3 3" xfId="29868"/>
    <cellStyle name="Separador de milhares 13 4 3 3 4" xfId="14547"/>
    <cellStyle name="Separador de milhares 13 4 3 4" xfId="5691"/>
    <cellStyle name="Separador de milhares 13 4 3 4 2" xfId="28672"/>
    <cellStyle name="Separador de milhares 13 4 3 4 3" xfId="18059"/>
    <cellStyle name="Separador de milhares 13 4 3 5" xfId="23964"/>
    <cellStyle name="Separador de milhares 13 4 3 6" xfId="12791"/>
    <cellStyle name="Separador de milhares 13 4 4" xfId="2094"/>
    <cellStyle name="Separador de milhares 13 4 4 2" xfId="7998"/>
    <cellStyle name="Separador de milhares 13 4 4 2 2" xfId="30979"/>
    <cellStyle name="Separador de milhares 13 4 4 2 3" xfId="19170"/>
    <cellStyle name="Separador de milhares 13 4 4 3" xfId="25075"/>
    <cellStyle name="Separador de milhares 13 4 4 4" xfId="15658"/>
    <cellStyle name="Separador de milhares 13 4 5" xfId="6242"/>
    <cellStyle name="Separador de milhares 13 4 5 2" xfId="9754"/>
    <cellStyle name="Separador de milhares 13 4 5 2 2" xfId="32735"/>
    <cellStyle name="Separador de milhares 13 4 5 2 3" xfId="21563"/>
    <cellStyle name="Separador de milhares 13 4 5 3" xfId="29223"/>
    <cellStyle name="Separador de milhares 13 4 5 4" xfId="13902"/>
    <cellStyle name="Separador de milhares 13 4 6" xfId="5122"/>
    <cellStyle name="Separador de milhares 13 4 6 2" xfId="20926"/>
    <cellStyle name="Separador de milhares 13 4 6 3" xfId="28103"/>
    <cellStyle name="Separador de milhares 13 4 6 4" xfId="12146"/>
    <cellStyle name="Separador de milhares 13 4 7" xfId="4011"/>
    <cellStyle name="Separador de milhares 13 4 7 2" xfId="26992"/>
    <cellStyle name="Separador de milhares 13 4 7 3" xfId="17414"/>
    <cellStyle name="Separador de milhares 13 4 8" xfId="23319"/>
    <cellStyle name="Separador de milhares 13 4 9" xfId="11671"/>
    <cellStyle name="Separador de milhares 13 5" xfId="491"/>
    <cellStyle name="Separador de milhares 13 5 2" xfId="1774"/>
    <cellStyle name="Separador de milhares 13 5 2 2" xfId="3530"/>
    <cellStyle name="Separador de milhares 13 5 2 2 2" xfId="9434"/>
    <cellStyle name="Separador de milhares 13 5 2 2 2 2" xfId="32415"/>
    <cellStyle name="Separador de milhares 13 5 2 2 2 3" xfId="20606"/>
    <cellStyle name="Separador de milhares 13 5 2 2 3" xfId="26511"/>
    <cellStyle name="Separador de milhares 13 5 2 2 4" xfId="17094"/>
    <cellStyle name="Separador de milhares 13 5 2 3" xfId="7678"/>
    <cellStyle name="Separador de milhares 13 5 2 3 2" xfId="11190"/>
    <cellStyle name="Separador de milhares 13 5 2 3 2 2" xfId="34171"/>
    <cellStyle name="Separador de milhares 13 5 2 3 2 3" xfId="22999"/>
    <cellStyle name="Separador de milhares 13 5 2 3 3" xfId="30659"/>
    <cellStyle name="Separador de milhares 13 5 2 3 4" xfId="15338"/>
    <cellStyle name="Separador de milhares 13 5 2 4" xfId="4802"/>
    <cellStyle name="Separador de milhares 13 5 2 4 2" xfId="27783"/>
    <cellStyle name="Separador de milhares 13 5 2 4 3" xfId="18850"/>
    <cellStyle name="Separador de milhares 13 5 2 5" xfId="24755"/>
    <cellStyle name="Separador de milhares 13 5 2 6" xfId="13582"/>
    <cellStyle name="Separador de milhares 13 5 3" xfId="1138"/>
    <cellStyle name="Separador de milhares 13 5 3 2" xfId="2894"/>
    <cellStyle name="Separador de milhares 13 5 3 2 2" xfId="8798"/>
    <cellStyle name="Separador de milhares 13 5 3 2 2 2" xfId="31779"/>
    <cellStyle name="Separador de milhares 13 5 3 2 2 3" xfId="19970"/>
    <cellStyle name="Separador de milhares 13 5 3 2 3" xfId="25875"/>
    <cellStyle name="Separador de milhares 13 5 3 2 4" xfId="16458"/>
    <cellStyle name="Separador de milhares 13 5 3 3" xfId="7042"/>
    <cellStyle name="Separador de milhares 13 5 3 3 2" xfId="10554"/>
    <cellStyle name="Separador de milhares 13 5 3 3 2 2" xfId="33535"/>
    <cellStyle name="Separador de milhares 13 5 3 3 2 3" xfId="22363"/>
    <cellStyle name="Separador de milhares 13 5 3 3 3" xfId="30023"/>
    <cellStyle name="Separador de milhares 13 5 3 3 4" xfId="14702"/>
    <cellStyle name="Separador de milhares 13 5 3 4" xfId="5846"/>
    <cellStyle name="Separador de milhares 13 5 3 4 2" xfId="28827"/>
    <cellStyle name="Separador de milhares 13 5 3 4 3" xfId="18214"/>
    <cellStyle name="Separador de milhares 13 5 3 5" xfId="24119"/>
    <cellStyle name="Separador de milhares 13 5 3 6" xfId="12946"/>
    <cellStyle name="Separador de milhares 13 5 4" xfId="2249"/>
    <cellStyle name="Separador de milhares 13 5 4 2" xfId="8153"/>
    <cellStyle name="Separador de milhares 13 5 4 2 2" xfId="31134"/>
    <cellStyle name="Separador de milhares 13 5 4 2 3" xfId="19325"/>
    <cellStyle name="Separador de milhares 13 5 4 3" xfId="25230"/>
    <cellStyle name="Separador de milhares 13 5 4 4" xfId="15813"/>
    <cellStyle name="Separador de milhares 13 5 5" xfId="6397"/>
    <cellStyle name="Separador de milhares 13 5 5 2" xfId="9909"/>
    <cellStyle name="Separador de milhares 13 5 5 2 2" xfId="32890"/>
    <cellStyle name="Separador de milhares 13 5 5 2 3" xfId="21718"/>
    <cellStyle name="Separador de milhares 13 5 5 3" xfId="29378"/>
    <cellStyle name="Separador de milhares 13 5 5 4" xfId="14057"/>
    <cellStyle name="Separador de milhares 13 5 6" xfId="5277"/>
    <cellStyle name="Separador de milhares 13 5 6 2" xfId="21081"/>
    <cellStyle name="Separador de milhares 13 5 6 3" xfId="28258"/>
    <cellStyle name="Separador de milhares 13 5 6 4" xfId="12301"/>
    <cellStyle name="Separador de milhares 13 5 7" xfId="4166"/>
    <cellStyle name="Separador de milhares 13 5 7 2" xfId="27147"/>
    <cellStyle name="Separador de milhares 13 5 7 3" xfId="17569"/>
    <cellStyle name="Separador de milhares 13 5 8" xfId="23474"/>
    <cellStyle name="Separador de milhares 13 5 9" xfId="11826"/>
    <cellStyle name="Separador de milhares 13 6" xfId="909"/>
    <cellStyle name="Separador de milhares 13 6 2" xfId="1545"/>
    <cellStyle name="Separador de milhares 13 6 2 2" xfId="3301"/>
    <cellStyle name="Separador de milhares 13 6 2 2 2" xfId="9205"/>
    <cellStyle name="Separador de milhares 13 6 2 2 2 2" xfId="32186"/>
    <cellStyle name="Separador de milhares 13 6 2 2 2 3" xfId="20377"/>
    <cellStyle name="Separador de milhares 13 6 2 2 3" xfId="26282"/>
    <cellStyle name="Separador de milhares 13 6 2 2 4" xfId="16865"/>
    <cellStyle name="Separador de milhares 13 6 2 3" xfId="7449"/>
    <cellStyle name="Separador de milhares 13 6 2 3 2" xfId="10961"/>
    <cellStyle name="Separador de milhares 13 6 2 3 2 2" xfId="33942"/>
    <cellStyle name="Separador de milhares 13 6 2 3 2 3" xfId="22770"/>
    <cellStyle name="Separador de milhares 13 6 2 3 3" xfId="30430"/>
    <cellStyle name="Separador de milhares 13 6 2 3 4" xfId="15109"/>
    <cellStyle name="Separador de milhares 13 6 2 4" xfId="4573"/>
    <cellStyle name="Separador de milhares 13 6 2 4 2" xfId="27554"/>
    <cellStyle name="Separador de milhares 13 6 2 4 3" xfId="18621"/>
    <cellStyle name="Separador de milhares 13 6 2 5" xfId="24526"/>
    <cellStyle name="Separador de milhares 13 6 2 6" xfId="13353"/>
    <cellStyle name="Separador de milhares 13 6 3" xfId="2665"/>
    <cellStyle name="Separador de milhares 13 6 3 2" xfId="8569"/>
    <cellStyle name="Separador de milhares 13 6 3 2 2" xfId="31550"/>
    <cellStyle name="Separador de milhares 13 6 3 2 3" xfId="19741"/>
    <cellStyle name="Separador de milhares 13 6 3 3" xfId="25646"/>
    <cellStyle name="Separador de milhares 13 6 3 4" xfId="16229"/>
    <cellStyle name="Separador de milhares 13 6 4" xfId="6813"/>
    <cellStyle name="Separador de milhares 13 6 4 2" xfId="10325"/>
    <cellStyle name="Separador de milhares 13 6 4 2 2" xfId="33306"/>
    <cellStyle name="Separador de milhares 13 6 4 2 3" xfId="22134"/>
    <cellStyle name="Separador de milhares 13 6 4 3" xfId="29794"/>
    <cellStyle name="Separador de milhares 13 6 4 4" xfId="14473"/>
    <cellStyle name="Separador de milhares 13 6 5" xfId="5617"/>
    <cellStyle name="Separador de milhares 13 6 5 2" xfId="21251"/>
    <cellStyle name="Separador de milhares 13 6 5 3" xfId="28598"/>
    <cellStyle name="Separador de milhares 13 6 5 4" xfId="12717"/>
    <cellStyle name="Separador de milhares 13 6 6" xfId="3937"/>
    <cellStyle name="Separador de milhares 13 6 6 2" xfId="26918"/>
    <cellStyle name="Separador de milhares 13 6 6 3" xfId="17985"/>
    <cellStyle name="Separador de milhares 13 6 7" xfId="23890"/>
    <cellStyle name="Separador de milhares 13 6 8" xfId="11597"/>
    <cellStyle name="Separador de milhares 13 7" xfId="1299"/>
    <cellStyle name="Separador de milhares 13 7 2" xfId="1935"/>
    <cellStyle name="Separador de milhares 13 7 2 2" xfId="3691"/>
    <cellStyle name="Separador de milhares 13 7 2 2 2" xfId="9595"/>
    <cellStyle name="Separador de milhares 13 7 2 2 2 2" xfId="32576"/>
    <cellStyle name="Separador de milhares 13 7 2 2 2 3" xfId="20767"/>
    <cellStyle name="Separador de milhares 13 7 2 2 3" xfId="26672"/>
    <cellStyle name="Separador de milhares 13 7 2 2 4" xfId="17255"/>
    <cellStyle name="Separador de milhares 13 7 2 3" xfId="7839"/>
    <cellStyle name="Separador de milhares 13 7 2 3 2" xfId="11351"/>
    <cellStyle name="Separador de milhares 13 7 2 3 2 2" xfId="34332"/>
    <cellStyle name="Separador de milhares 13 7 2 3 2 3" xfId="23160"/>
    <cellStyle name="Separador de milhares 13 7 2 3 3" xfId="30820"/>
    <cellStyle name="Separador de milhares 13 7 2 3 4" xfId="15499"/>
    <cellStyle name="Separador de milhares 13 7 2 4" xfId="4963"/>
    <cellStyle name="Separador de milhares 13 7 2 4 2" xfId="27944"/>
    <cellStyle name="Separador de milhares 13 7 2 4 3" xfId="19011"/>
    <cellStyle name="Separador de milhares 13 7 2 5" xfId="24916"/>
    <cellStyle name="Separador de milhares 13 7 2 6" xfId="13743"/>
    <cellStyle name="Separador de milhares 13 7 3" xfId="3055"/>
    <cellStyle name="Separador de milhares 13 7 3 2" xfId="8959"/>
    <cellStyle name="Separador de milhares 13 7 3 2 2" xfId="31940"/>
    <cellStyle name="Separador de milhares 13 7 3 2 3" xfId="20131"/>
    <cellStyle name="Separador de milhares 13 7 3 3" xfId="26036"/>
    <cellStyle name="Separador de milhares 13 7 3 4" xfId="16619"/>
    <cellStyle name="Separador de milhares 13 7 4" xfId="7203"/>
    <cellStyle name="Separador de milhares 13 7 4 2" xfId="10715"/>
    <cellStyle name="Separador de milhares 13 7 4 2 2" xfId="33696"/>
    <cellStyle name="Separador de milhares 13 7 4 2 3" xfId="22524"/>
    <cellStyle name="Separador de milhares 13 7 4 3" xfId="30184"/>
    <cellStyle name="Separador de milhares 13 7 4 4" xfId="14863"/>
    <cellStyle name="Separador de milhares 13 7 5" xfId="6007"/>
    <cellStyle name="Separador de milhares 13 7 5 2" xfId="21404"/>
    <cellStyle name="Separador de milhares 13 7 5 3" xfId="28988"/>
    <cellStyle name="Separador de milhares 13 7 5 4" xfId="13107"/>
    <cellStyle name="Separador de milhares 13 7 6" xfId="4327"/>
    <cellStyle name="Separador de milhares 13 7 6 2" xfId="27308"/>
    <cellStyle name="Separador de milhares 13 7 6 3" xfId="18375"/>
    <cellStyle name="Separador de milhares 13 7 7" xfId="24280"/>
    <cellStyle name="Separador de milhares 13 7 8" xfId="11987"/>
    <cellStyle name="Separador de milhares 13 8" xfId="739"/>
    <cellStyle name="Separador de milhares 13 8 2" xfId="2495"/>
    <cellStyle name="Separador de milhares 13 8 2 2" xfId="8399"/>
    <cellStyle name="Separador de milhares 13 8 2 2 2" xfId="31380"/>
    <cellStyle name="Separador de milhares 13 8 2 2 3" xfId="19571"/>
    <cellStyle name="Separador de milhares 13 8 2 3" xfId="25476"/>
    <cellStyle name="Separador de milhares 13 8 2 4" xfId="16059"/>
    <cellStyle name="Separador de milhares 13 8 3" xfId="6643"/>
    <cellStyle name="Separador de milhares 13 8 3 2" xfId="10155"/>
    <cellStyle name="Separador de milhares 13 8 3 2 2" xfId="33136"/>
    <cellStyle name="Separador de milhares 13 8 3 2 3" xfId="21964"/>
    <cellStyle name="Separador de milhares 13 8 3 3" xfId="29624"/>
    <cellStyle name="Separador de milhares 13 8 3 4" xfId="14303"/>
    <cellStyle name="Separador de milhares 13 8 4" xfId="4403"/>
    <cellStyle name="Separador de milhares 13 8 4 2" xfId="27384"/>
    <cellStyle name="Separador de milhares 13 8 4 3" xfId="17815"/>
    <cellStyle name="Separador de milhares 13 8 5" xfId="23720"/>
    <cellStyle name="Separador de milhares 13 8 6" xfId="12547"/>
    <cellStyle name="Separador de milhares 13 9" xfId="1375"/>
    <cellStyle name="Separador de milhares 13 9 2" xfId="3131"/>
    <cellStyle name="Separador de milhares 13 9 2 2" xfId="9035"/>
    <cellStyle name="Separador de milhares 13 9 2 2 2" xfId="32016"/>
    <cellStyle name="Separador de milhares 13 9 2 2 3" xfId="20207"/>
    <cellStyle name="Separador de milhares 13 9 2 3" xfId="26112"/>
    <cellStyle name="Separador de milhares 13 9 2 4" xfId="16695"/>
    <cellStyle name="Separador de milhares 13 9 3" xfId="7279"/>
    <cellStyle name="Separador de milhares 13 9 3 2" xfId="10791"/>
    <cellStyle name="Separador de milhares 13 9 3 2 2" xfId="33772"/>
    <cellStyle name="Separador de milhares 13 9 3 2 3" xfId="22600"/>
    <cellStyle name="Separador de milhares 13 9 3 3" xfId="30260"/>
    <cellStyle name="Separador de milhares 13 9 3 4" xfId="14939"/>
    <cellStyle name="Separador de milhares 13 9 4" xfId="6083"/>
    <cellStyle name="Separador de milhares 13 9 4 2" xfId="29064"/>
    <cellStyle name="Separador de milhares 13 9 4 3" xfId="18451"/>
    <cellStyle name="Separador de milhares 13 9 5" xfId="24356"/>
    <cellStyle name="Separador de milhares 13 9 6" xfId="13183"/>
    <cellStyle name="Separador de milhares 14" xfId="201"/>
    <cellStyle name="Separador de milhares 14 10" xfId="1376"/>
    <cellStyle name="Separador de milhares 14 10 2" xfId="3132"/>
    <cellStyle name="Separador de milhares 14 10 2 2" xfId="9036"/>
    <cellStyle name="Separador de milhares 14 10 2 2 2" xfId="32017"/>
    <cellStyle name="Separador de milhares 14 10 2 2 3" xfId="20208"/>
    <cellStyle name="Separador de milhares 14 10 2 3" xfId="26113"/>
    <cellStyle name="Separador de milhares 14 10 2 4" xfId="16696"/>
    <cellStyle name="Separador de milhares 14 10 3" xfId="7280"/>
    <cellStyle name="Separador de milhares 14 10 3 2" xfId="10792"/>
    <cellStyle name="Separador de milhares 14 10 3 2 2" xfId="33773"/>
    <cellStyle name="Separador de milhares 14 10 3 2 3" xfId="22601"/>
    <cellStyle name="Separador de milhares 14 10 3 3" xfId="30261"/>
    <cellStyle name="Separador de milhares 14 10 3 4" xfId="14940"/>
    <cellStyle name="Separador de milhares 14 10 4" xfId="6084"/>
    <cellStyle name="Separador de milhares 14 10 4 2" xfId="29065"/>
    <cellStyle name="Separador de milhares 14 10 4 3" xfId="18452"/>
    <cellStyle name="Separador de milhares 14 10 5" xfId="24357"/>
    <cellStyle name="Separador de milhares 14 10 6" xfId="13184"/>
    <cellStyle name="Separador de milhares 14 11" xfId="663"/>
    <cellStyle name="Separador de milhares 14 11 2" xfId="2420"/>
    <cellStyle name="Separador de milhares 14 11 2 2" xfId="8324"/>
    <cellStyle name="Separador de milhares 14 11 2 2 2" xfId="31305"/>
    <cellStyle name="Separador de milhares 14 11 2 2 3" xfId="19496"/>
    <cellStyle name="Separador de milhares 14 11 2 3" xfId="25401"/>
    <cellStyle name="Separador de milhares 14 11 2 4" xfId="15984"/>
    <cellStyle name="Separador de milhares 14 11 3" xfId="6568"/>
    <cellStyle name="Separador de milhares 14 11 3 2" xfId="10080"/>
    <cellStyle name="Separador de milhares 14 11 3 2 2" xfId="33061"/>
    <cellStyle name="Separador de milhares 14 11 3 2 3" xfId="21889"/>
    <cellStyle name="Separador de milhares 14 11 3 3" xfId="29549"/>
    <cellStyle name="Separador de milhares 14 11 3 4" xfId="14228"/>
    <cellStyle name="Separador de milhares 14 11 4" xfId="5448"/>
    <cellStyle name="Separador de milhares 14 11 4 2" xfId="28429"/>
    <cellStyle name="Separador de milhares 14 11 4 3" xfId="17740"/>
    <cellStyle name="Separador de milhares 14 11 5" xfId="23645"/>
    <cellStyle name="Separador de milhares 14 11 6" xfId="12472"/>
    <cellStyle name="Separador de milhares 14 12" xfId="2021"/>
    <cellStyle name="Separador de milhares 14 12 2" xfId="7925"/>
    <cellStyle name="Separador de milhares 14 12 2 2" xfId="30906"/>
    <cellStyle name="Separador de milhares 14 12 2 3" xfId="19097"/>
    <cellStyle name="Separador de milhares 14 12 3" xfId="25002"/>
    <cellStyle name="Separador de milhares 14 12 4" xfId="15585"/>
    <cellStyle name="Separador de milhares 14 13" xfId="6169"/>
    <cellStyle name="Separador de milhares 14 13 2" xfId="9681"/>
    <cellStyle name="Separador de milhares 14 13 2 2" xfId="32662"/>
    <cellStyle name="Separador de milhares 14 13 2 3" xfId="21490"/>
    <cellStyle name="Separador de milhares 14 13 3" xfId="29150"/>
    <cellStyle name="Separador de milhares 14 13 4" xfId="13829"/>
    <cellStyle name="Separador de milhares 14 14" xfId="5049"/>
    <cellStyle name="Separador de milhares 14 14 2" xfId="20853"/>
    <cellStyle name="Separador de milhares 14 14 3" xfId="28030"/>
    <cellStyle name="Separador de milhares 14 14 4" xfId="12073"/>
    <cellStyle name="Separador de milhares 14 15" xfId="3768"/>
    <cellStyle name="Separador de milhares 14 15 2" xfId="26749"/>
    <cellStyle name="Separador de milhares 14 15 3" xfId="17341"/>
    <cellStyle name="Separador de milhares 14 16" xfId="23246"/>
    <cellStyle name="Separador de milhares 14 17" xfId="11428"/>
    <cellStyle name="Separador de milhares 14 2" xfId="202"/>
    <cellStyle name="Separador de milhares 14 2 10" xfId="664"/>
    <cellStyle name="Separador de milhares 14 2 10 2" xfId="2421"/>
    <cellStyle name="Separador de milhares 14 2 10 2 2" xfId="8325"/>
    <cellStyle name="Separador de milhares 14 2 10 2 2 2" xfId="31306"/>
    <cellStyle name="Separador de milhares 14 2 10 2 2 3" xfId="19497"/>
    <cellStyle name="Separador de milhares 14 2 10 2 3" xfId="25402"/>
    <cellStyle name="Separador de milhares 14 2 10 2 4" xfId="15985"/>
    <cellStyle name="Separador de milhares 14 2 10 3" xfId="6569"/>
    <cellStyle name="Separador de milhares 14 2 10 3 2" xfId="10081"/>
    <cellStyle name="Separador de milhares 14 2 10 3 2 2" xfId="33062"/>
    <cellStyle name="Separador de milhares 14 2 10 3 2 3" xfId="21890"/>
    <cellStyle name="Separador de milhares 14 2 10 3 3" xfId="29550"/>
    <cellStyle name="Separador de milhares 14 2 10 3 4" xfId="14229"/>
    <cellStyle name="Separador de milhares 14 2 10 4" xfId="5449"/>
    <cellStyle name="Separador de milhares 14 2 10 4 2" xfId="28430"/>
    <cellStyle name="Separador de milhares 14 2 10 4 3" xfId="17741"/>
    <cellStyle name="Separador de milhares 14 2 10 5" xfId="23646"/>
    <cellStyle name="Separador de milhares 14 2 10 6" xfId="12473"/>
    <cellStyle name="Separador de milhares 14 2 11" xfId="2022"/>
    <cellStyle name="Separador de milhares 14 2 11 2" xfId="7926"/>
    <cellStyle name="Separador de milhares 14 2 11 2 2" xfId="30907"/>
    <cellStyle name="Separador de milhares 14 2 11 2 3" xfId="19098"/>
    <cellStyle name="Separador de milhares 14 2 11 3" xfId="25003"/>
    <cellStyle name="Separador de milhares 14 2 11 4" xfId="15586"/>
    <cellStyle name="Separador de milhares 14 2 12" xfId="6170"/>
    <cellStyle name="Separador de milhares 14 2 12 2" xfId="9682"/>
    <cellStyle name="Separador de milhares 14 2 12 2 2" xfId="32663"/>
    <cellStyle name="Separador de milhares 14 2 12 2 3" xfId="21491"/>
    <cellStyle name="Separador de milhares 14 2 12 3" xfId="29151"/>
    <cellStyle name="Separador de milhares 14 2 12 4" xfId="13830"/>
    <cellStyle name="Separador de milhares 14 2 13" xfId="5050"/>
    <cellStyle name="Separador de milhares 14 2 13 2" xfId="20854"/>
    <cellStyle name="Separador de milhares 14 2 13 3" xfId="28031"/>
    <cellStyle name="Separador de milhares 14 2 13 4" xfId="12074"/>
    <cellStyle name="Separador de milhares 14 2 14" xfId="3769"/>
    <cellStyle name="Separador de milhares 14 2 14 2" xfId="26750"/>
    <cellStyle name="Separador de milhares 14 2 14 3" xfId="17342"/>
    <cellStyle name="Separador de milhares 14 2 15" xfId="23247"/>
    <cellStyle name="Separador de milhares 14 2 16" xfId="11429"/>
    <cellStyle name="Separador de milhares 14 2 2" xfId="281"/>
    <cellStyle name="Separador de milhares 14 2 2 10" xfId="2045"/>
    <cellStyle name="Separador de milhares 14 2 2 10 2" xfId="7949"/>
    <cellStyle name="Separador de milhares 14 2 2 10 2 2" xfId="30930"/>
    <cellStyle name="Separador de milhares 14 2 2 10 2 3" xfId="19121"/>
    <cellStyle name="Separador de milhares 14 2 2 10 3" xfId="25026"/>
    <cellStyle name="Separador de milhares 14 2 2 10 4" xfId="15609"/>
    <cellStyle name="Separador de milhares 14 2 2 11" xfId="6193"/>
    <cellStyle name="Separador de milhares 14 2 2 11 2" xfId="9705"/>
    <cellStyle name="Separador de milhares 14 2 2 11 2 2" xfId="32686"/>
    <cellStyle name="Separador de milhares 14 2 2 11 2 3" xfId="21514"/>
    <cellStyle name="Separador de milhares 14 2 2 11 3" xfId="29174"/>
    <cellStyle name="Separador de milhares 14 2 2 11 4" xfId="13853"/>
    <cellStyle name="Separador de milhares 14 2 2 12" xfId="5073"/>
    <cellStyle name="Separador de milhares 14 2 2 12 2" xfId="20877"/>
    <cellStyle name="Separador de milhares 14 2 2 12 3" xfId="28054"/>
    <cellStyle name="Separador de milhares 14 2 2 12 4" xfId="12097"/>
    <cellStyle name="Separador de milhares 14 2 2 13" xfId="3792"/>
    <cellStyle name="Separador de milhares 14 2 2 13 2" xfId="26773"/>
    <cellStyle name="Separador de milhares 14 2 2 13 3" xfId="17365"/>
    <cellStyle name="Separador de milhares 14 2 2 14" xfId="23270"/>
    <cellStyle name="Separador de milhares 14 2 2 15" xfId="11452"/>
    <cellStyle name="Separador de milhares 14 2 2 2" xfId="440"/>
    <cellStyle name="Separador de milhares 14 2 2 2 10" xfId="23423"/>
    <cellStyle name="Separador de milhares 14 2 2 2 11" xfId="11537"/>
    <cellStyle name="Separador de milhares 14 2 2 2 2" xfId="601"/>
    <cellStyle name="Separador de milhares 14 2 2 2 2 2" xfId="1884"/>
    <cellStyle name="Separador de milhares 14 2 2 2 2 2 2" xfId="3640"/>
    <cellStyle name="Separador de milhares 14 2 2 2 2 2 2 2" xfId="9544"/>
    <cellStyle name="Separador de milhares 14 2 2 2 2 2 2 2 2" xfId="32525"/>
    <cellStyle name="Separador de milhares 14 2 2 2 2 2 2 2 3" xfId="20716"/>
    <cellStyle name="Separador de milhares 14 2 2 2 2 2 2 3" xfId="26621"/>
    <cellStyle name="Separador de milhares 14 2 2 2 2 2 2 4" xfId="17204"/>
    <cellStyle name="Separador de milhares 14 2 2 2 2 2 3" xfId="7788"/>
    <cellStyle name="Separador de milhares 14 2 2 2 2 2 3 2" xfId="11300"/>
    <cellStyle name="Separador de milhares 14 2 2 2 2 2 3 2 2" xfId="34281"/>
    <cellStyle name="Separador de milhares 14 2 2 2 2 2 3 2 3" xfId="23109"/>
    <cellStyle name="Separador de milhares 14 2 2 2 2 2 3 3" xfId="30769"/>
    <cellStyle name="Separador de milhares 14 2 2 2 2 2 3 4" xfId="15448"/>
    <cellStyle name="Separador de milhares 14 2 2 2 2 2 4" xfId="4912"/>
    <cellStyle name="Separador de milhares 14 2 2 2 2 2 4 2" xfId="27893"/>
    <cellStyle name="Separador de milhares 14 2 2 2 2 2 4 3" xfId="18960"/>
    <cellStyle name="Separador de milhares 14 2 2 2 2 2 5" xfId="24865"/>
    <cellStyle name="Separador de milhares 14 2 2 2 2 2 6" xfId="13692"/>
    <cellStyle name="Separador de milhares 14 2 2 2 2 3" xfId="1248"/>
    <cellStyle name="Separador de milhares 14 2 2 2 2 3 2" xfId="3004"/>
    <cellStyle name="Separador de milhares 14 2 2 2 2 3 2 2" xfId="8908"/>
    <cellStyle name="Separador de milhares 14 2 2 2 2 3 2 2 2" xfId="31889"/>
    <cellStyle name="Separador de milhares 14 2 2 2 2 3 2 2 3" xfId="20080"/>
    <cellStyle name="Separador de milhares 14 2 2 2 2 3 2 3" xfId="25985"/>
    <cellStyle name="Separador de milhares 14 2 2 2 2 3 2 4" xfId="16568"/>
    <cellStyle name="Separador de milhares 14 2 2 2 2 3 3" xfId="7152"/>
    <cellStyle name="Separador de milhares 14 2 2 2 2 3 3 2" xfId="10664"/>
    <cellStyle name="Separador de milhares 14 2 2 2 2 3 3 2 2" xfId="33645"/>
    <cellStyle name="Separador de milhares 14 2 2 2 2 3 3 2 3" xfId="22473"/>
    <cellStyle name="Separador de milhares 14 2 2 2 2 3 3 3" xfId="30133"/>
    <cellStyle name="Separador de milhares 14 2 2 2 2 3 3 4" xfId="14812"/>
    <cellStyle name="Separador de milhares 14 2 2 2 2 3 4" xfId="5956"/>
    <cellStyle name="Separador de milhares 14 2 2 2 2 3 4 2" xfId="28937"/>
    <cellStyle name="Separador de milhares 14 2 2 2 2 3 4 3" xfId="18324"/>
    <cellStyle name="Separador de milhares 14 2 2 2 2 3 5" xfId="24229"/>
    <cellStyle name="Separador de milhares 14 2 2 2 2 3 6" xfId="13056"/>
    <cellStyle name="Separador de milhares 14 2 2 2 2 4" xfId="2359"/>
    <cellStyle name="Separador de milhares 14 2 2 2 2 4 2" xfId="8263"/>
    <cellStyle name="Separador de milhares 14 2 2 2 2 4 2 2" xfId="31244"/>
    <cellStyle name="Separador de milhares 14 2 2 2 2 4 2 3" xfId="19435"/>
    <cellStyle name="Separador de milhares 14 2 2 2 2 4 3" xfId="25340"/>
    <cellStyle name="Separador de milhares 14 2 2 2 2 4 4" xfId="15923"/>
    <cellStyle name="Separador de milhares 14 2 2 2 2 5" xfId="6507"/>
    <cellStyle name="Separador de milhares 14 2 2 2 2 5 2" xfId="10019"/>
    <cellStyle name="Separador de milhares 14 2 2 2 2 5 2 2" xfId="33000"/>
    <cellStyle name="Separador de milhares 14 2 2 2 2 5 2 3" xfId="21828"/>
    <cellStyle name="Separador de milhares 14 2 2 2 2 5 3" xfId="29488"/>
    <cellStyle name="Separador de milhares 14 2 2 2 2 5 4" xfId="14167"/>
    <cellStyle name="Separador de milhares 14 2 2 2 2 6" xfId="5387"/>
    <cellStyle name="Separador de milhares 14 2 2 2 2 6 2" xfId="21191"/>
    <cellStyle name="Separador de milhares 14 2 2 2 2 6 3" xfId="28368"/>
    <cellStyle name="Separador de milhares 14 2 2 2 2 6 4" xfId="12411"/>
    <cellStyle name="Separador de milhares 14 2 2 2 2 7" xfId="4276"/>
    <cellStyle name="Separador de milhares 14 2 2 2 2 7 2" xfId="27257"/>
    <cellStyle name="Separador de milhares 14 2 2 2 2 7 3" xfId="17679"/>
    <cellStyle name="Separador de milhares 14 2 2 2 2 8" xfId="23584"/>
    <cellStyle name="Separador de milhares 14 2 2 2 2 9" xfId="11936"/>
    <cellStyle name="Separador de milhares 14 2 2 2 3" xfId="1087"/>
    <cellStyle name="Separador de milhares 14 2 2 2 3 2" xfId="1723"/>
    <cellStyle name="Separador de milhares 14 2 2 2 3 2 2" xfId="3479"/>
    <cellStyle name="Separador de milhares 14 2 2 2 3 2 2 2" xfId="9383"/>
    <cellStyle name="Separador de milhares 14 2 2 2 3 2 2 2 2" xfId="32364"/>
    <cellStyle name="Separador de milhares 14 2 2 2 3 2 2 2 3" xfId="20555"/>
    <cellStyle name="Separador de milhares 14 2 2 2 3 2 2 3" xfId="26460"/>
    <cellStyle name="Separador de milhares 14 2 2 2 3 2 2 4" xfId="17043"/>
    <cellStyle name="Separador de milhares 14 2 2 2 3 2 3" xfId="7627"/>
    <cellStyle name="Separador de milhares 14 2 2 2 3 2 3 2" xfId="11139"/>
    <cellStyle name="Separador de milhares 14 2 2 2 3 2 3 2 2" xfId="34120"/>
    <cellStyle name="Separador de milhares 14 2 2 2 3 2 3 2 3" xfId="22948"/>
    <cellStyle name="Separador de milhares 14 2 2 2 3 2 3 3" xfId="30608"/>
    <cellStyle name="Separador de milhares 14 2 2 2 3 2 3 4" xfId="15287"/>
    <cellStyle name="Separador de milhares 14 2 2 2 3 2 4" xfId="4751"/>
    <cellStyle name="Separador de milhares 14 2 2 2 3 2 4 2" xfId="27732"/>
    <cellStyle name="Separador de milhares 14 2 2 2 3 2 4 3" xfId="18799"/>
    <cellStyle name="Separador de milhares 14 2 2 2 3 2 5" xfId="24704"/>
    <cellStyle name="Separador de milhares 14 2 2 2 3 2 6" xfId="13531"/>
    <cellStyle name="Separador de milhares 14 2 2 2 3 3" xfId="2843"/>
    <cellStyle name="Separador de milhares 14 2 2 2 3 3 2" xfId="8747"/>
    <cellStyle name="Separador de milhares 14 2 2 2 3 3 2 2" xfId="31728"/>
    <cellStyle name="Separador de milhares 14 2 2 2 3 3 2 3" xfId="19919"/>
    <cellStyle name="Separador de milhares 14 2 2 2 3 3 3" xfId="25824"/>
    <cellStyle name="Separador de milhares 14 2 2 2 3 3 4" xfId="16407"/>
    <cellStyle name="Separador de milhares 14 2 2 2 3 4" xfId="6991"/>
    <cellStyle name="Separador de milhares 14 2 2 2 3 4 2" xfId="10503"/>
    <cellStyle name="Separador de milhares 14 2 2 2 3 4 2 2" xfId="33484"/>
    <cellStyle name="Separador de milhares 14 2 2 2 3 4 2 3" xfId="22312"/>
    <cellStyle name="Separador de milhares 14 2 2 2 3 4 3" xfId="29972"/>
    <cellStyle name="Separador de milhares 14 2 2 2 3 4 4" xfId="14651"/>
    <cellStyle name="Separador de milhares 14 2 2 2 3 5" xfId="5795"/>
    <cellStyle name="Separador de milhares 14 2 2 2 3 5 2" xfId="21353"/>
    <cellStyle name="Separador de milhares 14 2 2 2 3 5 3" xfId="28776"/>
    <cellStyle name="Separador de milhares 14 2 2 2 3 5 4" xfId="12895"/>
    <cellStyle name="Separador de milhares 14 2 2 2 3 6" xfId="4115"/>
    <cellStyle name="Separador de milhares 14 2 2 2 3 6 2" xfId="27096"/>
    <cellStyle name="Separador de milhares 14 2 2 2 3 6 3" xfId="18163"/>
    <cellStyle name="Separador de milhares 14 2 2 2 3 7" xfId="24068"/>
    <cellStyle name="Separador de milhares 14 2 2 2 3 8" xfId="11775"/>
    <cellStyle name="Separador de milhares 14 2 2 2 4" xfId="1485"/>
    <cellStyle name="Separador de milhares 14 2 2 2 4 2" xfId="3241"/>
    <cellStyle name="Separador de milhares 14 2 2 2 4 2 2" xfId="9145"/>
    <cellStyle name="Separador de milhares 14 2 2 2 4 2 2 2" xfId="32126"/>
    <cellStyle name="Separador de milhares 14 2 2 2 4 2 2 3" xfId="20317"/>
    <cellStyle name="Separador de milhares 14 2 2 2 4 2 3" xfId="26222"/>
    <cellStyle name="Separador de milhares 14 2 2 2 4 2 4" xfId="16805"/>
    <cellStyle name="Separador de milhares 14 2 2 2 4 3" xfId="7389"/>
    <cellStyle name="Separador de milhares 14 2 2 2 4 3 2" xfId="10901"/>
    <cellStyle name="Separador de milhares 14 2 2 2 4 3 2 2" xfId="33882"/>
    <cellStyle name="Separador de milhares 14 2 2 2 4 3 2 3" xfId="22710"/>
    <cellStyle name="Separador de milhares 14 2 2 2 4 3 3" xfId="30370"/>
    <cellStyle name="Separador de milhares 14 2 2 2 4 3 4" xfId="15049"/>
    <cellStyle name="Separador de milhares 14 2 2 2 4 4" xfId="4513"/>
    <cellStyle name="Separador de milhares 14 2 2 2 4 4 2" xfId="27494"/>
    <cellStyle name="Separador de milhares 14 2 2 2 4 4 3" xfId="18561"/>
    <cellStyle name="Separador de milhares 14 2 2 2 4 5" xfId="24466"/>
    <cellStyle name="Separador de milhares 14 2 2 2 4 6" xfId="13293"/>
    <cellStyle name="Separador de milhares 14 2 2 2 5" xfId="849"/>
    <cellStyle name="Separador de milhares 14 2 2 2 5 2" xfId="2605"/>
    <cellStyle name="Separador de milhares 14 2 2 2 5 2 2" xfId="8509"/>
    <cellStyle name="Separador de milhares 14 2 2 2 5 2 2 2" xfId="31490"/>
    <cellStyle name="Separador de milhares 14 2 2 2 5 2 2 3" xfId="19681"/>
    <cellStyle name="Separador de milhares 14 2 2 2 5 2 3" xfId="25586"/>
    <cellStyle name="Separador de milhares 14 2 2 2 5 2 4" xfId="16169"/>
    <cellStyle name="Separador de milhares 14 2 2 2 5 3" xfId="6753"/>
    <cellStyle name="Separador de milhares 14 2 2 2 5 3 2" xfId="10265"/>
    <cellStyle name="Separador de milhares 14 2 2 2 5 3 2 2" xfId="33246"/>
    <cellStyle name="Separador de milhares 14 2 2 2 5 3 2 3" xfId="22074"/>
    <cellStyle name="Separador de milhares 14 2 2 2 5 3 3" xfId="29734"/>
    <cellStyle name="Separador de milhares 14 2 2 2 5 3 4" xfId="14413"/>
    <cellStyle name="Separador de milhares 14 2 2 2 5 4" xfId="5557"/>
    <cellStyle name="Separador de milhares 14 2 2 2 5 4 2" xfId="28538"/>
    <cellStyle name="Separador de milhares 14 2 2 2 5 4 3" xfId="17925"/>
    <cellStyle name="Separador de milhares 14 2 2 2 5 5" xfId="23830"/>
    <cellStyle name="Separador de milhares 14 2 2 2 5 6" xfId="12657"/>
    <cellStyle name="Separador de milhares 14 2 2 2 6" xfId="2198"/>
    <cellStyle name="Separador de milhares 14 2 2 2 6 2" xfId="8102"/>
    <cellStyle name="Separador de milhares 14 2 2 2 6 2 2" xfId="31083"/>
    <cellStyle name="Separador de milhares 14 2 2 2 6 2 3" xfId="19274"/>
    <cellStyle name="Separador de milhares 14 2 2 2 6 3" xfId="25179"/>
    <cellStyle name="Separador de milhares 14 2 2 2 6 4" xfId="15762"/>
    <cellStyle name="Separador de milhares 14 2 2 2 7" xfId="6346"/>
    <cellStyle name="Separador de milhares 14 2 2 2 7 2" xfId="9858"/>
    <cellStyle name="Separador de milhares 14 2 2 2 7 2 2" xfId="32839"/>
    <cellStyle name="Separador de milhares 14 2 2 2 7 2 3" xfId="21667"/>
    <cellStyle name="Separador de milhares 14 2 2 2 7 3" xfId="29327"/>
    <cellStyle name="Separador de milhares 14 2 2 2 7 4" xfId="14006"/>
    <cellStyle name="Separador de milhares 14 2 2 2 8" xfId="5226"/>
    <cellStyle name="Separador de milhares 14 2 2 2 8 2" xfId="21030"/>
    <cellStyle name="Separador de milhares 14 2 2 2 8 3" xfId="28207"/>
    <cellStyle name="Separador de milhares 14 2 2 2 8 4" xfId="12250"/>
    <cellStyle name="Separador de milhares 14 2 2 2 9" xfId="3877"/>
    <cellStyle name="Separador de milhares 14 2 2 2 9 2" xfId="26858"/>
    <cellStyle name="Separador de milhares 14 2 2 2 9 3" xfId="17518"/>
    <cellStyle name="Separador de milhares 14 2 2 3" xfId="358"/>
    <cellStyle name="Separador de milhares 14 2 2 3 2" xfId="1642"/>
    <cellStyle name="Separador de milhares 14 2 2 3 2 2" xfId="3398"/>
    <cellStyle name="Separador de milhares 14 2 2 3 2 2 2" xfId="9302"/>
    <cellStyle name="Separador de milhares 14 2 2 3 2 2 2 2" xfId="32283"/>
    <cellStyle name="Separador de milhares 14 2 2 3 2 2 2 3" xfId="20474"/>
    <cellStyle name="Separador de milhares 14 2 2 3 2 2 3" xfId="26379"/>
    <cellStyle name="Separador de milhares 14 2 2 3 2 2 4" xfId="16962"/>
    <cellStyle name="Separador de milhares 14 2 2 3 2 3" xfId="7546"/>
    <cellStyle name="Separador de milhares 14 2 2 3 2 3 2" xfId="11058"/>
    <cellStyle name="Separador de milhares 14 2 2 3 2 3 2 2" xfId="34039"/>
    <cellStyle name="Separador de milhares 14 2 2 3 2 3 2 3" xfId="22867"/>
    <cellStyle name="Separador de milhares 14 2 2 3 2 3 3" xfId="30527"/>
    <cellStyle name="Separador de milhares 14 2 2 3 2 3 4" xfId="15206"/>
    <cellStyle name="Separador de milhares 14 2 2 3 2 4" xfId="4670"/>
    <cellStyle name="Separador de milhares 14 2 2 3 2 4 2" xfId="27651"/>
    <cellStyle name="Separador de milhares 14 2 2 3 2 4 3" xfId="18718"/>
    <cellStyle name="Separador de milhares 14 2 2 3 2 5" xfId="24623"/>
    <cellStyle name="Separador de milhares 14 2 2 3 2 6" xfId="13450"/>
    <cellStyle name="Separador de milhares 14 2 2 3 3" xfId="1006"/>
    <cellStyle name="Separador de milhares 14 2 2 3 3 2" xfId="2762"/>
    <cellStyle name="Separador de milhares 14 2 2 3 3 2 2" xfId="8666"/>
    <cellStyle name="Separador de milhares 14 2 2 3 3 2 2 2" xfId="31647"/>
    <cellStyle name="Separador de milhares 14 2 2 3 3 2 2 3" xfId="19838"/>
    <cellStyle name="Separador de milhares 14 2 2 3 3 2 3" xfId="25743"/>
    <cellStyle name="Separador de milhares 14 2 2 3 3 2 4" xfId="16326"/>
    <cellStyle name="Separador de milhares 14 2 2 3 3 3" xfId="6910"/>
    <cellStyle name="Separador de milhares 14 2 2 3 3 3 2" xfId="10422"/>
    <cellStyle name="Separador de milhares 14 2 2 3 3 3 2 2" xfId="33403"/>
    <cellStyle name="Separador de milhares 14 2 2 3 3 3 2 3" xfId="22231"/>
    <cellStyle name="Separador de milhares 14 2 2 3 3 3 3" xfId="29891"/>
    <cellStyle name="Separador de milhares 14 2 2 3 3 3 4" xfId="14570"/>
    <cellStyle name="Separador de milhares 14 2 2 3 3 4" xfId="5714"/>
    <cellStyle name="Separador de milhares 14 2 2 3 3 4 2" xfId="28695"/>
    <cellStyle name="Separador de milhares 14 2 2 3 3 4 3" xfId="18082"/>
    <cellStyle name="Separador de milhares 14 2 2 3 3 5" xfId="23987"/>
    <cellStyle name="Separador de milhares 14 2 2 3 3 6" xfId="12814"/>
    <cellStyle name="Separador de milhares 14 2 2 3 4" xfId="2117"/>
    <cellStyle name="Separador de milhares 14 2 2 3 4 2" xfId="8021"/>
    <cellStyle name="Separador de milhares 14 2 2 3 4 2 2" xfId="31002"/>
    <cellStyle name="Separador de milhares 14 2 2 3 4 2 3" xfId="19193"/>
    <cellStyle name="Separador de milhares 14 2 2 3 4 3" xfId="25098"/>
    <cellStyle name="Separador de milhares 14 2 2 3 4 4" xfId="15681"/>
    <cellStyle name="Separador de milhares 14 2 2 3 5" xfId="6265"/>
    <cellStyle name="Separador de milhares 14 2 2 3 5 2" xfId="9777"/>
    <cellStyle name="Separador de milhares 14 2 2 3 5 2 2" xfId="32758"/>
    <cellStyle name="Separador de milhares 14 2 2 3 5 2 3" xfId="21586"/>
    <cellStyle name="Separador de milhares 14 2 2 3 5 3" xfId="29246"/>
    <cellStyle name="Separador de milhares 14 2 2 3 5 4" xfId="13925"/>
    <cellStyle name="Separador de milhares 14 2 2 3 6" xfId="5145"/>
    <cellStyle name="Separador de milhares 14 2 2 3 6 2" xfId="20949"/>
    <cellStyle name="Separador de milhares 14 2 2 3 6 3" xfId="28126"/>
    <cellStyle name="Separador de milhares 14 2 2 3 6 4" xfId="12169"/>
    <cellStyle name="Separador de milhares 14 2 2 3 7" xfId="4034"/>
    <cellStyle name="Separador de milhares 14 2 2 3 7 2" xfId="27015"/>
    <cellStyle name="Separador de milhares 14 2 2 3 7 3" xfId="17437"/>
    <cellStyle name="Separador de milhares 14 2 2 3 8" xfId="23342"/>
    <cellStyle name="Separador de milhares 14 2 2 3 9" xfId="11694"/>
    <cellStyle name="Separador de milhares 14 2 2 4" xfId="516"/>
    <cellStyle name="Separador de milhares 14 2 2 4 2" xfId="1799"/>
    <cellStyle name="Separador de milhares 14 2 2 4 2 2" xfId="3555"/>
    <cellStyle name="Separador de milhares 14 2 2 4 2 2 2" xfId="9459"/>
    <cellStyle name="Separador de milhares 14 2 2 4 2 2 2 2" xfId="32440"/>
    <cellStyle name="Separador de milhares 14 2 2 4 2 2 2 3" xfId="20631"/>
    <cellStyle name="Separador de milhares 14 2 2 4 2 2 3" xfId="26536"/>
    <cellStyle name="Separador de milhares 14 2 2 4 2 2 4" xfId="17119"/>
    <cellStyle name="Separador de milhares 14 2 2 4 2 3" xfId="7703"/>
    <cellStyle name="Separador de milhares 14 2 2 4 2 3 2" xfId="11215"/>
    <cellStyle name="Separador de milhares 14 2 2 4 2 3 2 2" xfId="34196"/>
    <cellStyle name="Separador de milhares 14 2 2 4 2 3 2 3" xfId="23024"/>
    <cellStyle name="Separador de milhares 14 2 2 4 2 3 3" xfId="30684"/>
    <cellStyle name="Separador de milhares 14 2 2 4 2 3 4" xfId="15363"/>
    <cellStyle name="Separador de milhares 14 2 2 4 2 4" xfId="4827"/>
    <cellStyle name="Separador de milhares 14 2 2 4 2 4 2" xfId="27808"/>
    <cellStyle name="Separador de milhares 14 2 2 4 2 4 3" xfId="18875"/>
    <cellStyle name="Separador de milhares 14 2 2 4 2 5" xfId="24780"/>
    <cellStyle name="Separador de milhares 14 2 2 4 2 6" xfId="13607"/>
    <cellStyle name="Separador de milhares 14 2 2 4 3" xfId="1163"/>
    <cellStyle name="Separador de milhares 14 2 2 4 3 2" xfId="2919"/>
    <cellStyle name="Separador de milhares 14 2 2 4 3 2 2" xfId="8823"/>
    <cellStyle name="Separador de milhares 14 2 2 4 3 2 2 2" xfId="31804"/>
    <cellStyle name="Separador de milhares 14 2 2 4 3 2 2 3" xfId="19995"/>
    <cellStyle name="Separador de milhares 14 2 2 4 3 2 3" xfId="25900"/>
    <cellStyle name="Separador de milhares 14 2 2 4 3 2 4" xfId="16483"/>
    <cellStyle name="Separador de milhares 14 2 2 4 3 3" xfId="7067"/>
    <cellStyle name="Separador de milhares 14 2 2 4 3 3 2" xfId="10579"/>
    <cellStyle name="Separador de milhares 14 2 2 4 3 3 2 2" xfId="33560"/>
    <cellStyle name="Separador de milhares 14 2 2 4 3 3 2 3" xfId="22388"/>
    <cellStyle name="Separador de milhares 14 2 2 4 3 3 3" xfId="30048"/>
    <cellStyle name="Separador de milhares 14 2 2 4 3 3 4" xfId="14727"/>
    <cellStyle name="Separador de milhares 14 2 2 4 3 4" xfId="5871"/>
    <cellStyle name="Separador de milhares 14 2 2 4 3 4 2" xfId="28852"/>
    <cellStyle name="Separador de milhares 14 2 2 4 3 4 3" xfId="18239"/>
    <cellStyle name="Separador de milhares 14 2 2 4 3 5" xfId="24144"/>
    <cellStyle name="Separador de milhares 14 2 2 4 3 6" xfId="12971"/>
    <cellStyle name="Separador de milhares 14 2 2 4 4" xfId="2274"/>
    <cellStyle name="Separador de milhares 14 2 2 4 4 2" xfId="8178"/>
    <cellStyle name="Separador de milhares 14 2 2 4 4 2 2" xfId="31159"/>
    <cellStyle name="Separador de milhares 14 2 2 4 4 2 3" xfId="19350"/>
    <cellStyle name="Separador de milhares 14 2 2 4 4 3" xfId="25255"/>
    <cellStyle name="Separador de milhares 14 2 2 4 4 4" xfId="15838"/>
    <cellStyle name="Separador de milhares 14 2 2 4 5" xfId="6422"/>
    <cellStyle name="Separador de milhares 14 2 2 4 5 2" xfId="9934"/>
    <cellStyle name="Separador de milhares 14 2 2 4 5 2 2" xfId="32915"/>
    <cellStyle name="Separador de milhares 14 2 2 4 5 2 3" xfId="21743"/>
    <cellStyle name="Separador de milhares 14 2 2 4 5 3" xfId="29403"/>
    <cellStyle name="Separador de milhares 14 2 2 4 5 4" xfId="14082"/>
    <cellStyle name="Separador de milhares 14 2 2 4 6" xfId="5302"/>
    <cellStyle name="Separador de milhares 14 2 2 4 6 2" xfId="21106"/>
    <cellStyle name="Separador de milhares 14 2 2 4 6 3" xfId="28283"/>
    <cellStyle name="Separador de milhares 14 2 2 4 6 4" xfId="12326"/>
    <cellStyle name="Separador de milhares 14 2 2 4 7" xfId="4191"/>
    <cellStyle name="Separador de milhares 14 2 2 4 7 2" xfId="27172"/>
    <cellStyle name="Separador de milhares 14 2 2 4 7 3" xfId="17594"/>
    <cellStyle name="Separador de milhares 14 2 2 4 8" xfId="23499"/>
    <cellStyle name="Separador de milhares 14 2 2 4 9" xfId="11851"/>
    <cellStyle name="Separador de milhares 14 2 2 5" xfId="934"/>
    <cellStyle name="Separador de milhares 14 2 2 5 2" xfId="1570"/>
    <cellStyle name="Separador de milhares 14 2 2 5 2 2" xfId="3326"/>
    <cellStyle name="Separador de milhares 14 2 2 5 2 2 2" xfId="9230"/>
    <cellStyle name="Separador de milhares 14 2 2 5 2 2 2 2" xfId="32211"/>
    <cellStyle name="Separador de milhares 14 2 2 5 2 2 2 3" xfId="20402"/>
    <cellStyle name="Separador de milhares 14 2 2 5 2 2 3" xfId="26307"/>
    <cellStyle name="Separador de milhares 14 2 2 5 2 2 4" xfId="16890"/>
    <cellStyle name="Separador de milhares 14 2 2 5 2 3" xfId="7474"/>
    <cellStyle name="Separador de milhares 14 2 2 5 2 3 2" xfId="10986"/>
    <cellStyle name="Separador de milhares 14 2 2 5 2 3 2 2" xfId="33967"/>
    <cellStyle name="Separador de milhares 14 2 2 5 2 3 2 3" xfId="22795"/>
    <cellStyle name="Separador de milhares 14 2 2 5 2 3 3" xfId="30455"/>
    <cellStyle name="Separador de milhares 14 2 2 5 2 3 4" xfId="15134"/>
    <cellStyle name="Separador de milhares 14 2 2 5 2 4" xfId="4598"/>
    <cellStyle name="Separador de milhares 14 2 2 5 2 4 2" xfId="27579"/>
    <cellStyle name="Separador de milhares 14 2 2 5 2 4 3" xfId="18646"/>
    <cellStyle name="Separador de milhares 14 2 2 5 2 5" xfId="24551"/>
    <cellStyle name="Separador de milhares 14 2 2 5 2 6" xfId="13378"/>
    <cellStyle name="Separador de milhares 14 2 2 5 3" xfId="2690"/>
    <cellStyle name="Separador de milhares 14 2 2 5 3 2" xfId="8594"/>
    <cellStyle name="Separador de milhares 14 2 2 5 3 2 2" xfId="31575"/>
    <cellStyle name="Separador de milhares 14 2 2 5 3 2 3" xfId="19766"/>
    <cellStyle name="Separador de milhares 14 2 2 5 3 3" xfId="25671"/>
    <cellStyle name="Separador de milhares 14 2 2 5 3 4" xfId="16254"/>
    <cellStyle name="Separador de milhares 14 2 2 5 4" xfId="6838"/>
    <cellStyle name="Separador de milhares 14 2 2 5 4 2" xfId="10350"/>
    <cellStyle name="Separador de milhares 14 2 2 5 4 2 2" xfId="33331"/>
    <cellStyle name="Separador de milhares 14 2 2 5 4 2 3" xfId="22159"/>
    <cellStyle name="Separador de milhares 14 2 2 5 4 3" xfId="29819"/>
    <cellStyle name="Separador de milhares 14 2 2 5 4 4" xfId="14498"/>
    <cellStyle name="Separador de milhares 14 2 2 5 5" xfId="5642"/>
    <cellStyle name="Separador de milhares 14 2 2 5 5 2" xfId="21276"/>
    <cellStyle name="Separador de milhares 14 2 2 5 5 3" xfId="28623"/>
    <cellStyle name="Separador de milhares 14 2 2 5 5 4" xfId="12742"/>
    <cellStyle name="Separador de milhares 14 2 2 5 6" xfId="3962"/>
    <cellStyle name="Separador de milhares 14 2 2 5 6 2" xfId="26943"/>
    <cellStyle name="Separador de milhares 14 2 2 5 6 3" xfId="18010"/>
    <cellStyle name="Separador de milhares 14 2 2 5 7" xfId="23915"/>
    <cellStyle name="Separador de milhares 14 2 2 5 8" xfId="11622"/>
    <cellStyle name="Separador de milhares 14 2 2 6" xfId="1324"/>
    <cellStyle name="Separador de milhares 14 2 2 6 2" xfId="1960"/>
    <cellStyle name="Separador de milhares 14 2 2 6 2 2" xfId="3716"/>
    <cellStyle name="Separador de milhares 14 2 2 6 2 2 2" xfId="9620"/>
    <cellStyle name="Separador de milhares 14 2 2 6 2 2 2 2" xfId="32601"/>
    <cellStyle name="Separador de milhares 14 2 2 6 2 2 2 3" xfId="20792"/>
    <cellStyle name="Separador de milhares 14 2 2 6 2 2 3" xfId="26697"/>
    <cellStyle name="Separador de milhares 14 2 2 6 2 2 4" xfId="17280"/>
    <cellStyle name="Separador de milhares 14 2 2 6 2 3" xfId="7864"/>
    <cellStyle name="Separador de milhares 14 2 2 6 2 3 2" xfId="11376"/>
    <cellStyle name="Separador de milhares 14 2 2 6 2 3 2 2" xfId="34357"/>
    <cellStyle name="Separador de milhares 14 2 2 6 2 3 2 3" xfId="23185"/>
    <cellStyle name="Separador de milhares 14 2 2 6 2 3 3" xfId="30845"/>
    <cellStyle name="Separador de milhares 14 2 2 6 2 3 4" xfId="15524"/>
    <cellStyle name="Separador de milhares 14 2 2 6 2 4" xfId="4988"/>
    <cellStyle name="Separador de milhares 14 2 2 6 2 4 2" xfId="27969"/>
    <cellStyle name="Separador de milhares 14 2 2 6 2 4 3" xfId="19036"/>
    <cellStyle name="Separador de milhares 14 2 2 6 2 5" xfId="24941"/>
    <cellStyle name="Separador de milhares 14 2 2 6 2 6" xfId="13768"/>
    <cellStyle name="Separador de milhares 14 2 2 6 3" xfId="3080"/>
    <cellStyle name="Separador de milhares 14 2 2 6 3 2" xfId="8984"/>
    <cellStyle name="Separador de milhares 14 2 2 6 3 2 2" xfId="31965"/>
    <cellStyle name="Separador de milhares 14 2 2 6 3 2 3" xfId="20156"/>
    <cellStyle name="Separador de milhares 14 2 2 6 3 3" xfId="26061"/>
    <cellStyle name="Separador de milhares 14 2 2 6 3 4" xfId="16644"/>
    <cellStyle name="Separador de milhares 14 2 2 6 4" xfId="7228"/>
    <cellStyle name="Separador de milhares 14 2 2 6 4 2" xfId="10740"/>
    <cellStyle name="Separador de milhares 14 2 2 6 4 2 2" xfId="33721"/>
    <cellStyle name="Separador de milhares 14 2 2 6 4 2 3" xfId="22549"/>
    <cellStyle name="Separador de milhares 14 2 2 6 4 3" xfId="30209"/>
    <cellStyle name="Separador de milhares 14 2 2 6 4 4" xfId="14888"/>
    <cellStyle name="Separador de milhares 14 2 2 6 5" xfId="6032"/>
    <cellStyle name="Separador de milhares 14 2 2 6 5 2" xfId="21429"/>
    <cellStyle name="Separador de milhares 14 2 2 6 5 3" xfId="29013"/>
    <cellStyle name="Separador de milhares 14 2 2 6 5 4" xfId="13132"/>
    <cellStyle name="Separador de milhares 14 2 2 6 6" xfId="4352"/>
    <cellStyle name="Separador de milhares 14 2 2 6 6 2" xfId="27333"/>
    <cellStyle name="Separador de milhares 14 2 2 6 6 3" xfId="18400"/>
    <cellStyle name="Separador de milhares 14 2 2 6 7" xfId="24305"/>
    <cellStyle name="Separador de milhares 14 2 2 6 8" xfId="12012"/>
    <cellStyle name="Separador de milhares 14 2 2 7" xfId="764"/>
    <cellStyle name="Separador de milhares 14 2 2 7 2" xfId="2520"/>
    <cellStyle name="Separador de milhares 14 2 2 7 2 2" xfId="8424"/>
    <cellStyle name="Separador de milhares 14 2 2 7 2 2 2" xfId="31405"/>
    <cellStyle name="Separador de milhares 14 2 2 7 2 2 3" xfId="19596"/>
    <cellStyle name="Separador de milhares 14 2 2 7 2 3" xfId="25501"/>
    <cellStyle name="Separador de milhares 14 2 2 7 2 4" xfId="16084"/>
    <cellStyle name="Separador de milhares 14 2 2 7 3" xfId="6668"/>
    <cellStyle name="Separador de milhares 14 2 2 7 3 2" xfId="10180"/>
    <cellStyle name="Separador de milhares 14 2 2 7 3 2 2" xfId="33161"/>
    <cellStyle name="Separador de milhares 14 2 2 7 3 2 3" xfId="21989"/>
    <cellStyle name="Separador de milhares 14 2 2 7 3 3" xfId="29649"/>
    <cellStyle name="Separador de milhares 14 2 2 7 3 4" xfId="14328"/>
    <cellStyle name="Separador de milhares 14 2 2 7 4" xfId="4428"/>
    <cellStyle name="Separador de milhares 14 2 2 7 4 2" xfId="27409"/>
    <cellStyle name="Separador de milhares 14 2 2 7 4 3" xfId="17840"/>
    <cellStyle name="Separador de milhares 14 2 2 7 5" xfId="23745"/>
    <cellStyle name="Separador de milhares 14 2 2 7 6" xfId="12572"/>
    <cellStyle name="Separador de milhares 14 2 2 8" xfId="1400"/>
    <cellStyle name="Separador de milhares 14 2 2 8 2" xfId="3156"/>
    <cellStyle name="Separador de milhares 14 2 2 8 2 2" xfId="9060"/>
    <cellStyle name="Separador de milhares 14 2 2 8 2 2 2" xfId="32041"/>
    <cellStyle name="Separador de milhares 14 2 2 8 2 2 3" xfId="20232"/>
    <cellStyle name="Separador de milhares 14 2 2 8 2 3" xfId="26137"/>
    <cellStyle name="Separador de milhares 14 2 2 8 2 4" xfId="16720"/>
    <cellStyle name="Separador de milhares 14 2 2 8 3" xfId="7304"/>
    <cellStyle name="Separador de milhares 14 2 2 8 3 2" xfId="10816"/>
    <cellStyle name="Separador de milhares 14 2 2 8 3 2 2" xfId="33797"/>
    <cellStyle name="Separador de milhares 14 2 2 8 3 2 3" xfId="22625"/>
    <cellStyle name="Separador de milhares 14 2 2 8 3 3" xfId="30285"/>
    <cellStyle name="Separador de milhares 14 2 2 8 3 4" xfId="14964"/>
    <cellStyle name="Separador de milhares 14 2 2 8 4" xfId="6108"/>
    <cellStyle name="Separador de milhares 14 2 2 8 4 2" xfId="29089"/>
    <cellStyle name="Separador de milhares 14 2 2 8 4 3" xfId="18476"/>
    <cellStyle name="Separador de milhares 14 2 2 8 5" xfId="24381"/>
    <cellStyle name="Separador de milhares 14 2 2 8 6" xfId="13208"/>
    <cellStyle name="Separador de milhares 14 2 2 9" xfId="687"/>
    <cellStyle name="Separador de milhares 14 2 2 9 2" xfId="2444"/>
    <cellStyle name="Separador de milhares 14 2 2 9 2 2" xfId="8348"/>
    <cellStyle name="Separador de milhares 14 2 2 9 2 2 2" xfId="31329"/>
    <cellStyle name="Separador de milhares 14 2 2 9 2 2 3" xfId="19520"/>
    <cellStyle name="Separador de milhares 14 2 2 9 2 3" xfId="25425"/>
    <cellStyle name="Separador de milhares 14 2 2 9 2 4" xfId="16008"/>
    <cellStyle name="Separador de milhares 14 2 2 9 3" xfId="6592"/>
    <cellStyle name="Separador de milhares 14 2 2 9 3 2" xfId="10104"/>
    <cellStyle name="Separador de milhares 14 2 2 9 3 2 2" xfId="33085"/>
    <cellStyle name="Separador de milhares 14 2 2 9 3 2 3" xfId="21913"/>
    <cellStyle name="Separador de milhares 14 2 2 9 3 3" xfId="29573"/>
    <cellStyle name="Separador de milhares 14 2 2 9 3 4" xfId="14252"/>
    <cellStyle name="Separador de milhares 14 2 2 9 4" xfId="5472"/>
    <cellStyle name="Separador de milhares 14 2 2 9 4 2" xfId="28453"/>
    <cellStyle name="Separador de milhares 14 2 2 9 4 3" xfId="17764"/>
    <cellStyle name="Separador de milhares 14 2 2 9 5" xfId="23669"/>
    <cellStyle name="Separador de milhares 14 2 2 9 6" xfId="12496"/>
    <cellStyle name="Separador de milhares 14 2 3" xfId="417"/>
    <cellStyle name="Separador de milhares 14 2 3 10" xfId="23400"/>
    <cellStyle name="Separador de milhares 14 2 3 11" xfId="11514"/>
    <cellStyle name="Separador de milhares 14 2 3 2" xfId="578"/>
    <cellStyle name="Separador de milhares 14 2 3 2 2" xfId="1861"/>
    <cellStyle name="Separador de milhares 14 2 3 2 2 2" xfId="3617"/>
    <cellStyle name="Separador de milhares 14 2 3 2 2 2 2" xfId="9521"/>
    <cellStyle name="Separador de milhares 14 2 3 2 2 2 2 2" xfId="32502"/>
    <cellStyle name="Separador de milhares 14 2 3 2 2 2 2 3" xfId="20693"/>
    <cellStyle name="Separador de milhares 14 2 3 2 2 2 3" xfId="26598"/>
    <cellStyle name="Separador de milhares 14 2 3 2 2 2 4" xfId="17181"/>
    <cellStyle name="Separador de milhares 14 2 3 2 2 3" xfId="7765"/>
    <cellStyle name="Separador de milhares 14 2 3 2 2 3 2" xfId="11277"/>
    <cellStyle name="Separador de milhares 14 2 3 2 2 3 2 2" xfId="34258"/>
    <cellStyle name="Separador de milhares 14 2 3 2 2 3 2 3" xfId="23086"/>
    <cellStyle name="Separador de milhares 14 2 3 2 2 3 3" xfId="30746"/>
    <cellStyle name="Separador de milhares 14 2 3 2 2 3 4" xfId="15425"/>
    <cellStyle name="Separador de milhares 14 2 3 2 2 4" xfId="4889"/>
    <cellStyle name="Separador de milhares 14 2 3 2 2 4 2" xfId="27870"/>
    <cellStyle name="Separador de milhares 14 2 3 2 2 4 3" xfId="18937"/>
    <cellStyle name="Separador de milhares 14 2 3 2 2 5" xfId="24842"/>
    <cellStyle name="Separador de milhares 14 2 3 2 2 6" xfId="13669"/>
    <cellStyle name="Separador de milhares 14 2 3 2 3" xfId="1225"/>
    <cellStyle name="Separador de milhares 14 2 3 2 3 2" xfId="2981"/>
    <cellStyle name="Separador de milhares 14 2 3 2 3 2 2" xfId="8885"/>
    <cellStyle name="Separador de milhares 14 2 3 2 3 2 2 2" xfId="31866"/>
    <cellStyle name="Separador de milhares 14 2 3 2 3 2 2 3" xfId="20057"/>
    <cellStyle name="Separador de milhares 14 2 3 2 3 2 3" xfId="25962"/>
    <cellStyle name="Separador de milhares 14 2 3 2 3 2 4" xfId="16545"/>
    <cellStyle name="Separador de milhares 14 2 3 2 3 3" xfId="7129"/>
    <cellStyle name="Separador de milhares 14 2 3 2 3 3 2" xfId="10641"/>
    <cellStyle name="Separador de milhares 14 2 3 2 3 3 2 2" xfId="33622"/>
    <cellStyle name="Separador de milhares 14 2 3 2 3 3 2 3" xfId="22450"/>
    <cellStyle name="Separador de milhares 14 2 3 2 3 3 3" xfId="30110"/>
    <cellStyle name="Separador de milhares 14 2 3 2 3 3 4" xfId="14789"/>
    <cellStyle name="Separador de milhares 14 2 3 2 3 4" xfId="5933"/>
    <cellStyle name="Separador de milhares 14 2 3 2 3 4 2" xfId="28914"/>
    <cellStyle name="Separador de milhares 14 2 3 2 3 4 3" xfId="18301"/>
    <cellStyle name="Separador de milhares 14 2 3 2 3 5" xfId="24206"/>
    <cellStyle name="Separador de milhares 14 2 3 2 3 6" xfId="13033"/>
    <cellStyle name="Separador de milhares 14 2 3 2 4" xfId="2336"/>
    <cellStyle name="Separador de milhares 14 2 3 2 4 2" xfId="8240"/>
    <cellStyle name="Separador de milhares 14 2 3 2 4 2 2" xfId="31221"/>
    <cellStyle name="Separador de milhares 14 2 3 2 4 2 3" xfId="19412"/>
    <cellStyle name="Separador de milhares 14 2 3 2 4 3" xfId="25317"/>
    <cellStyle name="Separador de milhares 14 2 3 2 4 4" xfId="15900"/>
    <cellStyle name="Separador de milhares 14 2 3 2 5" xfId="6484"/>
    <cellStyle name="Separador de milhares 14 2 3 2 5 2" xfId="9996"/>
    <cellStyle name="Separador de milhares 14 2 3 2 5 2 2" xfId="32977"/>
    <cellStyle name="Separador de milhares 14 2 3 2 5 2 3" xfId="21805"/>
    <cellStyle name="Separador de milhares 14 2 3 2 5 3" xfId="29465"/>
    <cellStyle name="Separador de milhares 14 2 3 2 5 4" xfId="14144"/>
    <cellStyle name="Separador de milhares 14 2 3 2 6" xfId="5364"/>
    <cellStyle name="Separador de milhares 14 2 3 2 6 2" xfId="21168"/>
    <cellStyle name="Separador de milhares 14 2 3 2 6 3" xfId="28345"/>
    <cellStyle name="Separador de milhares 14 2 3 2 6 4" xfId="12388"/>
    <cellStyle name="Separador de milhares 14 2 3 2 7" xfId="4253"/>
    <cellStyle name="Separador de milhares 14 2 3 2 7 2" xfId="27234"/>
    <cellStyle name="Separador de milhares 14 2 3 2 7 3" xfId="17656"/>
    <cellStyle name="Separador de milhares 14 2 3 2 8" xfId="23561"/>
    <cellStyle name="Separador de milhares 14 2 3 2 9" xfId="11913"/>
    <cellStyle name="Separador de milhares 14 2 3 3" xfId="1064"/>
    <cellStyle name="Separador de milhares 14 2 3 3 2" xfId="1700"/>
    <cellStyle name="Separador de milhares 14 2 3 3 2 2" xfId="3456"/>
    <cellStyle name="Separador de milhares 14 2 3 3 2 2 2" xfId="9360"/>
    <cellStyle name="Separador de milhares 14 2 3 3 2 2 2 2" xfId="32341"/>
    <cellStyle name="Separador de milhares 14 2 3 3 2 2 2 3" xfId="20532"/>
    <cellStyle name="Separador de milhares 14 2 3 3 2 2 3" xfId="26437"/>
    <cellStyle name="Separador de milhares 14 2 3 3 2 2 4" xfId="17020"/>
    <cellStyle name="Separador de milhares 14 2 3 3 2 3" xfId="7604"/>
    <cellStyle name="Separador de milhares 14 2 3 3 2 3 2" xfId="11116"/>
    <cellStyle name="Separador de milhares 14 2 3 3 2 3 2 2" xfId="34097"/>
    <cellStyle name="Separador de milhares 14 2 3 3 2 3 2 3" xfId="22925"/>
    <cellStyle name="Separador de milhares 14 2 3 3 2 3 3" xfId="30585"/>
    <cellStyle name="Separador de milhares 14 2 3 3 2 3 4" xfId="15264"/>
    <cellStyle name="Separador de milhares 14 2 3 3 2 4" xfId="4728"/>
    <cellStyle name="Separador de milhares 14 2 3 3 2 4 2" xfId="27709"/>
    <cellStyle name="Separador de milhares 14 2 3 3 2 4 3" xfId="18776"/>
    <cellStyle name="Separador de milhares 14 2 3 3 2 5" xfId="24681"/>
    <cellStyle name="Separador de milhares 14 2 3 3 2 6" xfId="13508"/>
    <cellStyle name="Separador de milhares 14 2 3 3 3" xfId="2820"/>
    <cellStyle name="Separador de milhares 14 2 3 3 3 2" xfId="8724"/>
    <cellStyle name="Separador de milhares 14 2 3 3 3 2 2" xfId="31705"/>
    <cellStyle name="Separador de milhares 14 2 3 3 3 2 3" xfId="19896"/>
    <cellStyle name="Separador de milhares 14 2 3 3 3 3" xfId="25801"/>
    <cellStyle name="Separador de milhares 14 2 3 3 3 4" xfId="16384"/>
    <cellStyle name="Separador de milhares 14 2 3 3 4" xfId="6968"/>
    <cellStyle name="Separador de milhares 14 2 3 3 4 2" xfId="10480"/>
    <cellStyle name="Separador de milhares 14 2 3 3 4 2 2" xfId="33461"/>
    <cellStyle name="Separador de milhares 14 2 3 3 4 2 3" xfId="22289"/>
    <cellStyle name="Separador de milhares 14 2 3 3 4 3" xfId="29949"/>
    <cellStyle name="Separador de milhares 14 2 3 3 4 4" xfId="14628"/>
    <cellStyle name="Separador de milhares 14 2 3 3 5" xfId="5772"/>
    <cellStyle name="Separador de milhares 14 2 3 3 5 2" xfId="21330"/>
    <cellStyle name="Separador de milhares 14 2 3 3 5 3" xfId="28753"/>
    <cellStyle name="Separador de milhares 14 2 3 3 5 4" xfId="12872"/>
    <cellStyle name="Separador de milhares 14 2 3 3 6" xfId="4092"/>
    <cellStyle name="Separador de milhares 14 2 3 3 6 2" xfId="27073"/>
    <cellStyle name="Separador de milhares 14 2 3 3 6 3" xfId="18140"/>
    <cellStyle name="Separador de milhares 14 2 3 3 7" xfId="24045"/>
    <cellStyle name="Separador de milhares 14 2 3 3 8" xfId="11752"/>
    <cellStyle name="Separador de milhares 14 2 3 4" xfId="1462"/>
    <cellStyle name="Separador de milhares 14 2 3 4 2" xfId="3218"/>
    <cellStyle name="Separador de milhares 14 2 3 4 2 2" xfId="9122"/>
    <cellStyle name="Separador de milhares 14 2 3 4 2 2 2" xfId="32103"/>
    <cellStyle name="Separador de milhares 14 2 3 4 2 2 3" xfId="20294"/>
    <cellStyle name="Separador de milhares 14 2 3 4 2 3" xfId="26199"/>
    <cellStyle name="Separador de milhares 14 2 3 4 2 4" xfId="16782"/>
    <cellStyle name="Separador de milhares 14 2 3 4 3" xfId="7366"/>
    <cellStyle name="Separador de milhares 14 2 3 4 3 2" xfId="10878"/>
    <cellStyle name="Separador de milhares 14 2 3 4 3 2 2" xfId="33859"/>
    <cellStyle name="Separador de milhares 14 2 3 4 3 2 3" xfId="22687"/>
    <cellStyle name="Separador de milhares 14 2 3 4 3 3" xfId="30347"/>
    <cellStyle name="Separador de milhares 14 2 3 4 3 4" xfId="15026"/>
    <cellStyle name="Separador de milhares 14 2 3 4 4" xfId="4490"/>
    <cellStyle name="Separador de milhares 14 2 3 4 4 2" xfId="27471"/>
    <cellStyle name="Separador de milhares 14 2 3 4 4 3" xfId="18538"/>
    <cellStyle name="Separador de milhares 14 2 3 4 5" xfId="24443"/>
    <cellStyle name="Separador de milhares 14 2 3 4 6" xfId="13270"/>
    <cellStyle name="Separador de milhares 14 2 3 5" xfId="826"/>
    <cellStyle name="Separador de milhares 14 2 3 5 2" xfId="2582"/>
    <cellStyle name="Separador de milhares 14 2 3 5 2 2" xfId="8486"/>
    <cellStyle name="Separador de milhares 14 2 3 5 2 2 2" xfId="31467"/>
    <cellStyle name="Separador de milhares 14 2 3 5 2 2 3" xfId="19658"/>
    <cellStyle name="Separador de milhares 14 2 3 5 2 3" xfId="25563"/>
    <cellStyle name="Separador de milhares 14 2 3 5 2 4" xfId="16146"/>
    <cellStyle name="Separador de milhares 14 2 3 5 3" xfId="6730"/>
    <cellStyle name="Separador de milhares 14 2 3 5 3 2" xfId="10242"/>
    <cellStyle name="Separador de milhares 14 2 3 5 3 2 2" xfId="33223"/>
    <cellStyle name="Separador de milhares 14 2 3 5 3 2 3" xfId="22051"/>
    <cellStyle name="Separador de milhares 14 2 3 5 3 3" xfId="29711"/>
    <cellStyle name="Separador de milhares 14 2 3 5 3 4" xfId="14390"/>
    <cellStyle name="Separador de milhares 14 2 3 5 4" xfId="5534"/>
    <cellStyle name="Separador de milhares 14 2 3 5 4 2" xfId="28515"/>
    <cellStyle name="Separador de milhares 14 2 3 5 4 3" xfId="17902"/>
    <cellStyle name="Separador de milhares 14 2 3 5 5" xfId="23807"/>
    <cellStyle name="Separador de milhares 14 2 3 5 6" xfId="12634"/>
    <cellStyle name="Separador de milhares 14 2 3 6" xfId="2175"/>
    <cellStyle name="Separador de milhares 14 2 3 6 2" xfId="8079"/>
    <cellStyle name="Separador de milhares 14 2 3 6 2 2" xfId="31060"/>
    <cellStyle name="Separador de milhares 14 2 3 6 2 3" xfId="19251"/>
    <cellStyle name="Separador de milhares 14 2 3 6 3" xfId="25156"/>
    <cellStyle name="Separador de milhares 14 2 3 6 4" xfId="15739"/>
    <cellStyle name="Separador de milhares 14 2 3 7" xfId="6323"/>
    <cellStyle name="Separador de milhares 14 2 3 7 2" xfId="9835"/>
    <cellStyle name="Separador de milhares 14 2 3 7 2 2" xfId="32816"/>
    <cellStyle name="Separador de milhares 14 2 3 7 2 3" xfId="21644"/>
    <cellStyle name="Separador de milhares 14 2 3 7 3" xfId="29304"/>
    <cellStyle name="Separador de milhares 14 2 3 7 4" xfId="13983"/>
    <cellStyle name="Separador de milhares 14 2 3 8" xfId="5203"/>
    <cellStyle name="Separador de milhares 14 2 3 8 2" xfId="21007"/>
    <cellStyle name="Separador de milhares 14 2 3 8 3" xfId="28184"/>
    <cellStyle name="Separador de milhares 14 2 3 8 4" xfId="12227"/>
    <cellStyle name="Separador de milhares 14 2 3 9" xfId="3854"/>
    <cellStyle name="Separador de milhares 14 2 3 9 2" xfId="26835"/>
    <cellStyle name="Separador de milhares 14 2 3 9 3" xfId="17495"/>
    <cellStyle name="Separador de milhares 14 2 4" xfId="337"/>
    <cellStyle name="Separador de milhares 14 2 4 2" xfId="1621"/>
    <cellStyle name="Separador de milhares 14 2 4 2 2" xfId="3377"/>
    <cellStyle name="Separador de milhares 14 2 4 2 2 2" xfId="9281"/>
    <cellStyle name="Separador de milhares 14 2 4 2 2 2 2" xfId="32262"/>
    <cellStyle name="Separador de milhares 14 2 4 2 2 2 3" xfId="20453"/>
    <cellStyle name="Separador de milhares 14 2 4 2 2 3" xfId="26358"/>
    <cellStyle name="Separador de milhares 14 2 4 2 2 4" xfId="16941"/>
    <cellStyle name="Separador de milhares 14 2 4 2 3" xfId="7525"/>
    <cellStyle name="Separador de milhares 14 2 4 2 3 2" xfId="11037"/>
    <cellStyle name="Separador de milhares 14 2 4 2 3 2 2" xfId="34018"/>
    <cellStyle name="Separador de milhares 14 2 4 2 3 2 3" xfId="22846"/>
    <cellStyle name="Separador de milhares 14 2 4 2 3 3" xfId="30506"/>
    <cellStyle name="Separador de milhares 14 2 4 2 3 4" xfId="15185"/>
    <cellStyle name="Separador de milhares 14 2 4 2 4" xfId="4649"/>
    <cellStyle name="Separador de milhares 14 2 4 2 4 2" xfId="27630"/>
    <cellStyle name="Separador de milhares 14 2 4 2 4 3" xfId="18697"/>
    <cellStyle name="Separador de milhares 14 2 4 2 5" xfId="24602"/>
    <cellStyle name="Separador de milhares 14 2 4 2 6" xfId="13429"/>
    <cellStyle name="Separador de milhares 14 2 4 3" xfId="985"/>
    <cellStyle name="Separador de milhares 14 2 4 3 2" xfId="2741"/>
    <cellStyle name="Separador de milhares 14 2 4 3 2 2" xfId="8645"/>
    <cellStyle name="Separador de milhares 14 2 4 3 2 2 2" xfId="31626"/>
    <cellStyle name="Separador de milhares 14 2 4 3 2 2 3" xfId="19817"/>
    <cellStyle name="Separador de milhares 14 2 4 3 2 3" xfId="25722"/>
    <cellStyle name="Separador de milhares 14 2 4 3 2 4" xfId="16305"/>
    <cellStyle name="Separador de milhares 14 2 4 3 3" xfId="6889"/>
    <cellStyle name="Separador de milhares 14 2 4 3 3 2" xfId="10401"/>
    <cellStyle name="Separador de milhares 14 2 4 3 3 2 2" xfId="33382"/>
    <cellStyle name="Separador de milhares 14 2 4 3 3 2 3" xfId="22210"/>
    <cellStyle name="Separador de milhares 14 2 4 3 3 3" xfId="29870"/>
    <cellStyle name="Separador de milhares 14 2 4 3 3 4" xfId="14549"/>
    <cellStyle name="Separador de milhares 14 2 4 3 4" xfId="5693"/>
    <cellStyle name="Separador de milhares 14 2 4 3 4 2" xfId="28674"/>
    <cellStyle name="Separador de milhares 14 2 4 3 4 3" xfId="18061"/>
    <cellStyle name="Separador de milhares 14 2 4 3 5" xfId="23966"/>
    <cellStyle name="Separador de milhares 14 2 4 3 6" xfId="12793"/>
    <cellStyle name="Separador de milhares 14 2 4 4" xfId="2096"/>
    <cellStyle name="Separador de milhares 14 2 4 4 2" xfId="8000"/>
    <cellStyle name="Separador de milhares 14 2 4 4 2 2" xfId="30981"/>
    <cellStyle name="Separador de milhares 14 2 4 4 2 3" xfId="19172"/>
    <cellStyle name="Separador de milhares 14 2 4 4 3" xfId="25077"/>
    <cellStyle name="Separador de milhares 14 2 4 4 4" xfId="15660"/>
    <cellStyle name="Separador de milhares 14 2 4 5" xfId="6244"/>
    <cellStyle name="Separador de milhares 14 2 4 5 2" xfId="9756"/>
    <cellStyle name="Separador de milhares 14 2 4 5 2 2" xfId="32737"/>
    <cellStyle name="Separador de milhares 14 2 4 5 2 3" xfId="21565"/>
    <cellStyle name="Separador de milhares 14 2 4 5 3" xfId="29225"/>
    <cellStyle name="Separador de milhares 14 2 4 5 4" xfId="13904"/>
    <cellStyle name="Separador de milhares 14 2 4 6" xfId="5124"/>
    <cellStyle name="Separador de milhares 14 2 4 6 2" xfId="20928"/>
    <cellStyle name="Separador de milhares 14 2 4 6 3" xfId="28105"/>
    <cellStyle name="Separador de milhares 14 2 4 6 4" xfId="12148"/>
    <cellStyle name="Separador de milhares 14 2 4 7" xfId="4013"/>
    <cellStyle name="Separador de milhares 14 2 4 7 2" xfId="26994"/>
    <cellStyle name="Separador de milhares 14 2 4 7 3" xfId="17416"/>
    <cellStyle name="Separador de milhares 14 2 4 8" xfId="23321"/>
    <cellStyle name="Separador de milhares 14 2 4 9" xfId="11673"/>
    <cellStyle name="Separador de milhares 14 2 5" xfId="493"/>
    <cellStyle name="Separador de milhares 14 2 5 2" xfId="1776"/>
    <cellStyle name="Separador de milhares 14 2 5 2 2" xfId="3532"/>
    <cellStyle name="Separador de milhares 14 2 5 2 2 2" xfId="9436"/>
    <cellStyle name="Separador de milhares 14 2 5 2 2 2 2" xfId="32417"/>
    <cellStyle name="Separador de milhares 14 2 5 2 2 2 3" xfId="20608"/>
    <cellStyle name="Separador de milhares 14 2 5 2 2 3" xfId="26513"/>
    <cellStyle name="Separador de milhares 14 2 5 2 2 4" xfId="17096"/>
    <cellStyle name="Separador de milhares 14 2 5 2 3" xfId="7680"/>
    <cellStyle name="Separador de milhares 14 2 5 2 3 2" xfId="11192"/>
    <cellStyle name="Separador de milhares 14 2 5 2 3 2 2" xfId="34173"/>
    <cellStyle name="Separador de milhares 14 2 5 2 3 2 3" xfId="23001"/>
    <cellStyle name="Separador de milhares 14 2 5 2 3 3" xfId="30661"/>
    <cellStyle name="Separador de milhares 14 2 5 2 3 4" xfId="15340"/>
    <cellStyle name="Separador de milhares 14 2 5 2 4" xfId="4804"/>
    <cellStyle name="Separador de milhares 14 2 5 2 4 2" xfId="27785"/>
    <cellStyle name="Separador de milhares 14 2 5 2 4 3" xfId="18852"/>
    <cellStyle name="Separador de milhares 14 2 5 2 5" xfId="24757"/>
    <cellStyle name="Separador de milhares 14 2 5 2 6" xfId="13584"/>
    <cellStyle name="Separador de milhares 14 2 5 3" xfId="1140"/>
    <cellStyle name="Separador de milhares 14 2 5 3 2" xfId="2896"/>
    <cellStyle name="Separador de milhares 14 2 5 3 2 2" xfId="8800"/>
    <cellStyle name="Separador de milhares 14 2 5 3 2 2 2" xfId="31781"/>
    <cellStyle name="Separador de milhares 14 2 5 3 2 2 3" xfId="19972"/>
    <cellStyle name="Separador de milhares 14 2 5 3 2 3" xfId="25877"/>
    <cellStyle name="Separador de milhares 14 2 5 3 2 4" xfId="16460"/>
    <cellStyle name="Separador de milhares 14 2 5 3 3" xfId="7044"/>
    <cellStyle name="Separador de milhares 14 2 5 3 3 2" xfId="10556"/>
    <cellStyle name="Separador de milhares 14 2 5 3 3 2 2" xfId="33537"/>
    <cellStyle name="Separador de milhares 14 2 5 3 3 2 3" xfId="22365"/>
    <cellStyle name="Separador de milhares 14 2 5 3 3 3" xfId="30025"/>
    <cellStyle name="Separador de milhares 14 2 5 3 3 4" xfId="14704"/>
    <cellStyle name="Separador de milhares 14 2 5 3 4" xfId="5848"/>
    <cellStyle name="Separador de milhares 14 2 5 3 4 2" xfId="28829"/>
    <cellStyle name="Separador de milhares 14 2 5 3 4 3" xfId="18216"/>
    <cellStyle name="Separador de milhares 14 2 5 3 5" xfId="24121"/>
    <cellStyle name="Separador de milhares 14 2 5 3 6" xfId="12948"/>
    <cellStyle name="Separador de milhares 14 2 5 4" xfId="2251"/>
    <cellStyle name="Separador de milhares 14 2 5 4 2" xfId="8155"/>
    <cellStyle name="Separador de milhares 14 2 5 4 2 2" xfId="31136"/>
    <cellStyle name="Separador de milhares 14 2 5 4 2 3" xfId="19327"/>
    <cellStyle name="Separador de milhares 14 2 5 4 3" xfId="25232"/>
    <cellStyle name="Separador de milhares 14 2 5 4 4" xfId="15815"/>
    <cellStyle name="Separador de milhares 14 2 5 5" xfId="6399"/>
    <cellStyle name="Separador de milhares 14 2 5 5 2" xfId="9911"/>
    <cellStyle name="Separador de milhares 14 2 5 5 2 2" xfId="32892"/>
    <cellStyle name="Separador de milhares 14 2 5 5 2 3" xfId="21720"/>
    <cellStyle name="Separador de milhares 14 2 5 5 3" xfId="29380"/>
    <cellStyle name="Separador de milhares 14 2 5 5 4" xfId="14059"/>
    <cellStyle name="Separador de milhares 14 2 5 6" xfId="5279"/>
    <cellStyle name="Separador de milhares 14 2 5 6 2" xfId="21083"/>
    <cellStyle name="Separador de milhares 14 2 5 6 3" xfId="28260"/>
    <cellStyle name="Separador de milhares 14 2 5 6 4" xfId="12303"/>
    <cellStyle name="Separador de milhares 14 2 5 7" xfId="4168"/>
    <cellStyle name="Separador de milhares 14 2 5 7 2" xfId="27149"/>
    <cellStyle name="Separador de milhares 14 2 5 7 3" xfId="17571"/>
    <cellStyle name="Separador de milhares 14 2 5 8" xfId="23476"/>
    <cellStyle name="Separador de milhares 14 2 5 9" xfId="11828"/>
    <cellStyle name="Separador de milhares 14 2 6" xfId="911"/>
    <cellStyle name="Separador de milhares 14 2 6 2" xfId="1547"/>
    <cellStyle name="Separador de milhares 14 2 6 2 2" xfId="3303"/>
    <cellStyle name="Separador de milhares 14 2 6 2 2 2" xfId="9207"/>
    <cellStyle name="Separador de milhares 14 2 6 2 2 2 2" xfId="32188"/>
    <cellStyle name="Separador de milhares 14 2 6 2 2 2 3" xfId="20379"/>
    <cellStyle name="Separador de milhares 14 2 6 2 2 3" xfId="26284"/>
    <cellStyle name="Separador de milhares 14 2 6 2 2 4" xfId="16867"/>
    <cellStyle name="Separador de milhares 14 2 6 2 3" xfId="7451"/>
    <cellStyle name="Separador de milhares 14 2 6 2 3 2" xfId="10963"/>
    <cellStyle name="Separador de milhares 14 2 6 2 3 2 2" xfId="33944"/>
    <cellStyle name="Separador de milhares 14 2 6 2 3 2 3" xfId="22772"/>
    <cellStyle name="Separador de milhares 14 2 6 2 3 3" xfId="30432"/>
    <cellStyle name="Separador de milhares 14 2 6 2 3 4" xfId="15111"/>
    <cellStyle name="Separador de milhares 14 2 6 2 4" xfId="4575"/>
    <cellStyle name="Separador de milhares 14 2 6 2 4 2" xfId="27556"/>
    <cellStyle name="Separador de milhares 14 2 6 2 4 3" xfId="18623"/>
    <cellStyle name="Separador de milhares 14 2 6 2 5" xfId="24528"/>
    <cellStyle name="Separador de milhares 14 2 6 2 6" xfId="13355"/>
    <cellStyle name="Separador de milhares 14 2 6 3" xfId="2667"/>
    <cellStyle name="Separador de milhares 14 2 6 3 2" xfId="8571"/>
    <cellStyle name="Separador de milhares 14 2 6 3 2 2" xfId="31552"/>
    <cellStyle name="Separador de milhares 14 2 6 3 2 3" xfId="19743"/>
    <cellStyle name="Separador de milhares 14 2 6 3 3" xfId="25648"/>
    <cellStyle name="Separador de milhares 14 2 6 3 4" xfId="16231"/>
    <cellStyle name="Separador de milhares 14 2 6 4" xfId="6815"/>
    <cellStyle name="Separador de milhares 14 2 6 4 2" xfId="10327"/>
    <cellStyle name="Separador de milhares 14 2 6 4 2 2" xfId="33308"/>
    <cellStyle name="Separador de milhares 14 2 6 4 2 3" xfId="22136"/>
    <cellStyle name="Separador de milhares 14 2 6 4 3" xfId="29796"/>
    <cellStyle name="Separador de milhares 14 2 6 4 4" xfId="14475"/>
    <cellStyle name="Separador de milhares 14 2 6 5" xfId="5619"/>
    <cellStyle name="Separador de milhares 14 2 6 5 2" xfId="21253"/>
    <cellStyle name="Separador de milhares 14 2 6 5 3" xfId="28600"/>
    <cellStyle name="Separador de milhares 14 2 6 5 4" xfId="12719"/>
    <cellStyle name="Separador de milhares 14 2 6 6" xfId="3939"/>
    <cellStyle name="Separador de milhares 14 2 6 6 2" xfId="26920"/>
    <cellStyle name="Separador de milhares 14 2 6 6 3" xfId="17987"/>
    <cellStyle name="Separador de milhares 14 2 6 7" xfId="23892"/>
    <cellStyle name="Separador de milhares 14 2 6 8" xfId="11599"/>
    <cellStyle name="Separador de milhares 14 2 7" xfId="1301"/>
    <cellStyle name="Separador de milhares 14 2 7 2" xfId="1937"/>
    <cellStyle name="Separador de milhares 14 2 7 2 2" xfId="3693"/>
    <cellStyle name="Separador de milhares 14 2 7 2 2 2" xfId="9597"/>
    <cellStyle name="Separador de milhares 14 2 7 2 2 2 2" xfId="32578"/>
    <cellStyle name="Separador de milhares 14 2 7 2 2 2 3" xfId="20769"/>
    <cellStyle name="Separador de milhares 14 2 7 2 2 3" xfId="26674"/>
    <cellStyle name="Separador de milhares 14 2 7 2 2 4" xfId="17257"/>
    <cellStyle name="Separador de milhares 14 2 7 2 3" xfId="7841"/>
    <cellStyle name="Separador de milhares 14 2 7 2 3 2" xfId="11353"/>
    <cellStyle name="Separador de milhares 14 2 7 2 3 2 2" xfId="34334"/>
    <cellStyle name="Separador de milhares 14 2 7 2 3 2 3" xfId="23162"/>
    <cellStyle name="Separador de milhares 14 2 7 2 3 3" xfId="30822"/>
    <cellStyle name="Separador de milhares 14 2 7 2 3 4" xfId="15501"/>
    <cellStyle name="Separador de milhares 14 2 7 2 4" xfId="4965"/>
    <cellStyle name="Separador de milhares 14 2 7 2 4 2" xfId="27946"/>
    <cellStyle name="Separador de milhares 14 2 7 2 4 3" xfId="19013"/>
    <cellStyle name="Separador de milhares 14 2 7 2 5" xfId="24918"/>
    <cellStyle name="Separador de milhares 14 2 7 2 6" xfId="13745"/>
    <cellStyle name="Separador de milhares 14 2 7 3" xfId="3057"/>
    <cellStyle name="Separador de milhares 14 2 7 3 2" xfId="8961"/>
    <cellStyle name="Separador de milhares 14 2 7 3 2 2" xfId="31942"/>
    <cellStyle name="Separador de milhares 14 2 7 3 2 3" xfId="20133"/>
    <cellStyle name="Separador de milhares 14 2 7 3 3" xfId="26038"/>
    <cellStyle name="Separador de milhares 14 2 7 3 4" xfId="16621"/>
    <cellStyle name="Separador de milhares 14 2 7 4" xfId="7205"/>
    <cellStyle name="Separador de milhares 14 2 7 4 2" xfId="10717"/>
    <cellStyle name="Separador de milhares 14 2 7 4 2 2" xfId="33698"/>
    <cellStyle name="Separador de milhares 14 2 7 4 2 3" xfId="22526"/>
    <cellStyle name="Separador de milhares 14 2 7 4 3" xfId="30186"/>
    <cellStyle name="Separador de milhares 14 2 7 4 4" xfId="14865"/>
    <cellStyle name="Separador de milhares 14 2 7 5" xfId="6009"/>
    <cellStyle name="Separador de milhares 14 2 7 5 2" xfId="21406"/>
    <cellStyle name="Separador de milhares 14 2 7 5 3" xfId="28990"/>
    <cellStyle name="Separador de milhares 14 2 7 5 4" xfId="13109"/>
    <cellStyle name="Separador de milhares 14 2 7 6" xfId="4329"/>
    <cellStyle name="Separador de milhares 14 2 7 6 2" xfId="27310"/>
    <cellStyle name="Separador de milhares 14 2 7 6 3" xfId="18377"/>
    <cellStyle name="Separador de milhares 14 2 7 7" xfId="24282"/>
    <cellStyle name="Separador de milhares 14 2 7 8" xfId="11989"/>
    <cellStyle name="Separador de milhares 14 2 8" xfId="741"/>
    <cellStyle name="Separador de milhares 14 2 8 2" xfId="2497"/>
    <cellStyle name="Separador de milhares 14 2 8 2 2" xfId="8401"/>
    <cellStyle name="Separador de milhares 14 2 8 2 2 2" xfId="31382"/>
    <cellStyle name="Separador de milhares 14 2 8 2 2 3" xfId="19573"/>
    <cellStyle name="Separador de milhares 14 2 8 2 3" xfId="25478"/>
    <cellStyle name="Separador de milhares 14 2 8 2 4" xfId="16061"/>
    <cellStyle name="Separador de milhares 14 2 8 3" xfId="6645"/>
    <cellStyle name="Separador de milhares 14 2 8 3 2" xfId="10157"/>
    <cellStyle name="Separador de milhares 14 2 8 3 2 2" xfId="33138"/>
    <cellStyle name="Separador de milhares 14 2 8 3 2 3" xfId="21966"/>
    <cellStyle name="Separador de milhares 14 2 8 3 3" xfId="29626"/>
    <cellStyle name="Separador de milhares 14 2 8 3 4" xfId="14305"/>
    <cellStyle name="Separador de milhares 14 2 8 4" xfId="4405"/>
    <cellStyle name="Separador de milhares 14 2 8 4 2" xfId="27386"/>
    <cellStyle name="Separador de milhares 14 2 8 4 3" xfId="17817"/>
    <cellStyle name="Separador de milhares 14 2 8 5" xfId="23722"/>
    <cellStyle name="Separador de milhares 14 2 8 6" xfId="12549"/>
    <cellStyle name="Separador de milhares 14 2 9" xfId="1377"/>
    <cellStyle name="Separador de milhares 14 2 9 2" xfId="3133"/>
    <cellStyle name="Separador de milhares 14 2 9 2 2" xfId="9037"/>
    <cellStyle name="Separador de milhares 14 2 9 2 2 2" xfId="32018"/>
    <cellStyle name="Separador de milhares 14 2 9 2 2 3" xfId="20209"/>
    <cellStyle name="Separador de milhares 14 2 9 2 3" xfId="26114"/>
    <cellStyle name="Separador de milhares 14 2 9 2 4" xfId="16697"/>
    <cellStyle name="Separador de milhares 14 2 9 3" xfId="7281"/>
    <cellStyle name="Separador de milhares 14 2 9 3 2" xfId="10793"/>
    <cellStyle name="Separador de milhares 14 2 9 3 2 2" xfId="33774"/>
    <cellStyle name="Separador de milhares 14 2 9 3 2 3" xfId="22602"/>
    <cellStyle name="Separador de milhares 14 2 9 3 3" xfId="30262"/>
    <cellStyle name="Separador de milhares 14 2 9 3 4" xfId="14941"/>
    <cellStyle name="Separador de milhares 14 2 9 4" xfId="6085"/>
    <cellStyle name="Separador de milhares 14 2 9 4 2" xfId="29066"/>
    <cellStyle name="Separador de milhares 14 2 9 4 3" xfId="18453"/>
    <cellStyle name="Separador de milhares 14 2 9 5" xfId="24358"/>
    <cellStyle name="Separador de milhares 14 2 9 6" xfId="13185"/>
    <cellStyle name="Separador de milhares 14 3" xfId="280"/>
    <cellStyle name="Separador de milhares 14 3 10" xfId="2044"/>
    <cellStyle name="Separador de milhares 14 3 10 2" xfId="7948"/>
    <cellStyle name="Separador de milhares 14 3 10 2 2" xfId="30929"/>
    <cellStyle name="Separador de milhares 14 3 10 2 3" xfId="19120"/>
    <cellStyle name="Separador de milhares 14 3 10 3" xfId="25025"/>
    <cellStyle name="Separador de milhares 14 3 10 4" xfId="15608"/>
    <cellStyle name="Separador de milhares 14 3 11" xfId="6192"/>
    <cellStyle name="Separador de milhares 14 3 11 2" xfId="9704"/>
    <cellStyle name="Separador de milhares 14 3 11 2 2" xfId="32685"/>
    <cellStyle name="Separador de milhares 14 3 11 2 3" xfId="21513"/>
    <cellStyle name="Separador de milhares 14 3 11 3" xfId="29173"/>
    <cellStyle name="Separador de milhares 14 3 11 4" xfId="13852"/>
    <cellStyle name="Separador de milhares 14 3 12" xfId="5072"/>
    <cellStyle name="Separador de milhares 14 3 12 2" xfId="20876"/>
    <cellStyle name="Separador de milhares 14 3 12 3" xfId="28053"/>
    <cellStyle name="Separador de milhares 14 3 12 4" xfId="12096"/>
    <cellStyle name="Separador de milhares 14 3 13" xfId="3791"/>
    <cellStyle name="Separador de milhares 14 3 13 2" xfId="26772"/>
    <cellStyle name="Separador de milhares 14 3 13 3" xfId="17364"/>
    <cellStyle name="Separador de milhares 14 3 14" xfId="23269"/>
    <cellStyle name="Separador de milhares 14 3 15" xfId="11451"/>
    <cellStyle name="Separador de milhares 14 3 2" xfId="439"/>
    <cellStyle name="Separador de milhares 14 3 2 10" xfId="23422"/>
    <cellStyle name="Separador de milhares 14 3 2 11" xfId="11536"/>
    <cellStyle name="Separador de milhares 14 3 2 2" xfId="600"/>
    <cellStyle name="Separador de milhares 14 3 2 2 2" xfId="1883"/>
    <cellStyle name="Separador de milhares 14 3 2 2 2 2" xfId="3639"/>
    <cellStyle name="Separador de milhares 14 3 2 2 2 2 2" xfId="9543"/>
    <cellStyle name="Separador de milhares 14 3 2 2 2 2 2 2" xfId="32524"/>
    <cellStyle name="Separador de milhares 14 3 2 2 2 2 2 3" xfId="20715"/>
    <cellStyle name="Separador de milhares 14 3 2 2 2 2 3" xfId="26620"/>
    <cellStyle name="Separador de milhares 14 3 2 2 2 2 4" xfId="17203"/>
    <cellStyle name="Separador de milhares 14 3 2 2 2 3" xfId="7787"/>
    <cellStyle name="Separador de milhares 14 3 2 2 2 3 2" xfId="11299"/>
    <cellStyle name="Separador de milhares 14 3 2 2 2 3 2 2" xfId="34280"/>
    <cellStyle name="Separador de milhares 14 3 2 2 2 3 2 3" xfId="23108"/>
    <cellStyle name="Separador de milhares 14 3 2 2 2 3 3" xfId="30768"/>
    <cellStyle name="Separador de milhares 14 3 2 2 2 3 4" xfId="15447"/>
    <cellStyle name="Separador de milhares 14 3 2 2 2 4" xfId="4911"/>
    <cellStyle name="Separador de milhares 14 3 2 2 2 4 2" xfId="27892"/>
    <cellStyle name="Separador de milhares 14 3 2 2 2 4 3" xfId="18959"/>
    <cellStyle name="Separador de milhares 14 3 2 2 2 5" xfId="24864"/>
    <cellStyle name="Separador de milhares 14 3 2 2 2 6" xfId="13691"/>
    <cellStyle name="Separador de milhares 14 3 2 2 3" xfId="1247"/>
    <cellStyle name="Separador de milhares 14 3 2 2 3 2" xfId="3003"/>
    <cellStyle name="Separador de milhares 14 3 2 2 3 2 2" xfId="8907"/>
    <cellStyle name="Separador de milhares 14 3 2 2 3 2 2 2" xfId="31888"/>
    <cellStyle name="Separador de milhares 14 3 2 2 3 2 2 3" xfId="20079"/>
    <cellStyle name="Separador de milhares 14 3 2 2 3 2 3" xfId="25984"/>
    <cellStyle name="Separador de milhares 14 3 2 2 3 2 4" xfId="16567"/>
    <cellStyle name="Separador de milhares 14 3 2 2 3 3" xfId="7151"/>
    <cellStyle name="Separador de milhares 14 3 2 2 3 3 2" xfId="10663"/>
    <cellStyle name="Separador de milhares 14 3 2 2 3 3 2 2" xfId="33644"/>
    <cellStyle name="Separador de milhares 14 3 2 2 3 3 2 3" xfId="22472"/>
    <cellStyle name="Separador de milhares 14 3 2 2 3 3 3" xfId="30132"/>
    <cellStyle name="Separador de milhares 14 3 2 2 3 3 4" xfId="14811"/>
    <cellStyle name="Separador de milhares 14 3 2 2 3 4" xfId="5955"/>
    <cellStyle name="Separador de milhares 14 3 2 2 3 4 2" xfId="28936"/>
    <cellStyle name="Separador de milhares 14 3 2 2 3 4 3" xfId="18323"/>
    <cellStyle name="Separador de milhares 14 3 2 2 3 5" xfId="24228"/>
    <cellStyle name="Separador de milhares 14 3 2 2 3 6" xfId="13055"/>
    <cellStyle name="Separador de milhares 14 3 2 2 4" xfId="2358"/>
    <cellStyle name="Separador de milhares 14 3 2 2 4 2" xfId="8262"/>
    <cellStyle name="Separador de milhares 14 3 2 2 4 2 2" xfId="31243"/>
    <cellStyle name="Separador de milhares 14 3 2 2 4 2 3" xfId="19434"/>
    <cellStyle name="Separador de milhares 14 3 2 2 4 3" xfId="25339"/>
    <cellStyle name="Separador de milhares 14 3 2 2 4 4" xfId="15922"/>
    <cellStyle name="Separador de milhares 14 3 2 2 5" xfId="6506"/>
    <cellStyle name="Separador de milhares 14 3 2 2 5 2" xfId="10018"/>
    <cellStyle name="Separador de milhares 14 3 2 2 5 2 2" xfId="32999"/>
    <cellStyle name="Separador de milhares 14 3 2 2 5 2 3" xfId="21827"/>
    <cellStyle name="Separador de milhares 14 3 2 2 5 3" xfId="29487"/>
    <cellStyle name="Separador de milhares 14 3 2 2 5 4" xfId="14166"/>
    <cellStyle name="Separador de milhares 14 3 2 2 6" xfId="5386"/>
    <cellStyle name="Separador de milhares 14 3 2 2 6 2" xfId="21190"/>
    <cellStyle name="Separador de milhares 14 3 2 2 6 3" xfId="28367"/>
    <cellStyle name="Separador de milhares 14 3 2 2 6 4" xfId="12410"/>
    <cellStyle name="Separador de milhares 14 3 2 2 7" xfId="4275"/>
    <cellStyle name="Separador de milhares 14 3 2 2 7 2" xfId="27256"/>
    <cellStyle name="Separador de milhares 14 3 2 2 7 3" xfId="17678"/>
    <cellStyle name="Separador de milhares 14 3 2 2 8" xfId="23583"/>
    <cellStyle name="Separador de milhares 14 3 2 2 9" xfId="11935"/>
    <cellStyle name="Separador de milhares 14 3 2 3" xfId="1086"/>
    <cellStyle name="Separador de milhares 14 3 2 3 2" xfId="1722"/>
    <cellStyle name="Separador de milhares 14 3 2 3 2 2" xfId="3478"/>
    <cellStyle name="Separador de milhares 14 3 2 3 2 2 2" xfId="9382"/>
    <cellStyle name="Separador de milhares 14 3 2 3 2 2 2 2" xfId="32363"/>
    <cellStyle name="Separador de milhares 14 3 2 3 2 2 2 3" xfId="20554"/>
    <cellStyle name="Separador de milhares 14 3 2 3 2 2 3" xfId="26459"/>
    <cellStyle name="Separador de milhares 14 3 2 3 2 2 4" xfId="17042"/>
    <cellStyle name="Separador de milhares 14 3 2 3 2 3" xfId="7626"/>
    <cellStyle name="Separador de milhares 14 3 2 3 2 3 2" xfId="11138"/>
    <cellStyle name="Separador de milhares 14 3 2 3 2 3 2 2" xfId="34119"/>
    <cellStyle name="Separador de milhares 14 3 2 3 2 3 2 3" xfId="22947"/>
    <cellStyle name="Separador de milhares 14 3 2 3 2 3 3" xfId="30607"/>
    <cellStyle name="Separador de milhares 14 3 2 3 2 3 4" xfId="15286"/>
    <cellStyle name="Separador de milhares 14 3 2 3 2 4" xfId="4750"/>
    <cellStyle name="Separador de milhares 14 3 2 3 2 4 2" xfId="27731"/>
    <cellStyle name="Separador de milhares 14 3 2 3 2 4 3" xfId="18798"/>
    <cellStyle name="Separador de milhares 14 3 2 3 2 5" xfId="24703"/>
    <cellStyle name="Separador de milhares 14 3 2 3 2 6" xfId="13530"/>
    <cellStyle name="Separador de milhares 14 3 2 3 3" xfId="2842"/>
    <cellStyle name="Separador de milhares 14 3 2 3 3 2" xfId="8746"/>
    <cellStyle name="Separador de milhares 14 3 2 3 3 2 2" xfId="31727"/>
    <cellStyle name="Separador de milhares 14 3 2 3 3 2 3" xfId="19918"/>
    <cellStyle name="Separador de milhares 14 3 2 3 3 3" xfId="25823"/>
    <cellStyle name="Separador de milhares 14 3 2 3 3 4" xfId="16406"/>
    <cellStyle name="Separador de milhares 14 3 2 3 4" xfId="6990"/>
    <cellStyle name="Separador de milhares 14 3 2 3 4 2" xfId="10502"/>
    <cellStyle name="Separador de milhares 14 3 2 3 4 2 2" xfId="33483"/>
    <cellStyle name="Separador de milhares 14 3 2 3 4 2 3" xfId="22311"/>
    <cellStyle name="Separador de milhares 14 3 2 3 4 3" xfId="29971"/>
    <cellStyle name="Separador de milhares 14 3 2 3 4 4" xfId="14650"/>
    <cellStyle name="Separador de milhares 14 3 2 3 5" xfId="5794"/>
    <cellStyle name="Separador de milhares 14 3 2 3 5 2" xfId="21352"/>
    <cellStyle name="Separador de milhares 14 3 2 3 5 3" xfId="28775"/>
    <cellStyle name="Separador de milhares 14 3 2 3 5 4" xfId="12894"/>
    <cellStyle name="Separador de milhares 14 3 2 3 6" xfId="4114"/>
    <cellStyle name="Separador de milhares 14 3 2 3 6 2" xfId="27095"/>
    <cellStyle name="Separador de milhares 14 3 2 3 6 3" xfId="18162"/>
    <cellStyle name="Separador de milhares 14 3 2 3 7" xfId="24067"/>
    <cellStyle name="Separador de milhares 14 3 2 3 8" xfId="11774"/>
    <cellStyle name="Separador de milhares 14 3 2 4" xfId="1484"/>
    <cellStyle name="Separador de milhares 14 3 2 4 2" xfId="3240"/>
    <cellStyle name="Separador de milhares 14 3 2 4 2 2" xfId="9144"/>
    <cellStyle name="Separador de milhares 14 3 2 4 2 2 2" xfId="32125"/>
    <cellStyle name="Separador de milhares 14 3 2 4 2 2 3" xfId="20316"/>
    <cellStyle name="Separador de milhares 14 3 2 4 2 3" xfId="26221"/>
    <cellStyle name="Separador de milhares 14 3 2 4 2 4" xfId="16804"/>
    <cellStyle name="Separador de milhares 14 3 2 4 3" xfId="7388"/>
    <cellStyle name="Separador de milhares 14 3 2 4 3 2" xfId="10900"/>
    <cellStyle name="Separador de milhares 14 3 2 4 3 2 2" xfId="33881"/>
    <cellStyle name="Separador de milhares 14 3 2 4 3 2 3" xfId="22709"/>
    <cellStyle name="Separador de milhares 14 3 2 4 3 3" xfId="30369"/>
    <cellStyle name="Separador de milhares 14 3 2 4 3 4" xfId="15048"/>
    <cellStyle name="Separador de milhares 14 3 2 4 4" xfId="4512"/>
    <cellStyle name="Separador de milhares 14 3 2 4 4 2" xfId="27493"/>
    <cellStyle name="Separador de milhares 14 3 2 4 4 3" xfId="18560"/>
    <cellStyle name="Separador de milhares 14 3 2 4 5" xfId="24465"/>
    <cellStyle name="Separador de milhares 14 3 2 4 6" xfId="13292"/>
    <cellStyle name="Separador de milhares 14 3 2 5" xfId="848"/>
    <cellStyle name="Separador de milhares 14 3 2 5 2" xfId="2604"/>
    <cellStyle name="Separador de milhares 14 3 2 5 2 2" xfId="8508"/>
    <cellStyle name="Separador de milhares 14 3 2 5 2 2 2" xfId="31489"/>
    <cellStyle name="Separador de milhares 14 3 2 5 2 2 3" xfId="19680"/>
    <cellStyle name="Separador de milhares 14 3 2 5 2 3" xfId="25585"/>
    <cellStyle name="Separador de milhares 14 3 2 5 2 4" xfId="16168"/>
    <cellStyle name="Separador de milhares 14 3 2 5 3" xfId="6752"/>
    <cellStyle name="Separador de milhares 14 3 2 5 3 2" xfId="10264"/>
    <cellStyle name="Separador de milhares 14 3 2 5 3 2 2" xfId="33245"/>
    <cellStyle name="Separador de milhares 14 3 2 5 3 2 3" xfId="22073"/>
    <cellStyle name="Separador de milhares 14 3 2 5 3 3" xfId="29733"/>
    <cellStyle name="Separador de milhares 14 3 2 5 3 4" xfId="14412"/>
    <cellStyle name="Separador de milhares 14 3 2 5 4" xfId="5556"/>
    <cellStyle name="Separador de milhares 14 3 2 5 4 2" xfId="28537"/>
    <cellStyle name="Separador de milhares 14 3 2 5 4 3" xfId="17924"/>
    <cellStyle name="Separador de milhares 14 3 2 5 5" xfId="23829"/>
    <cellStyle name="Separador de milhares 14 3 2 5 6" xfId="12656"/>
    <cellStyle name="Separador de milhares 14 3 2 6" xfId="2197"/>
    <cellStyle name="Separador de milhares 14 3 2 6 2" xfId="8101"/>
    <cellStyle name="Separador de milhares 14 3 2 6 2 2" xfId="31082"/>
    <cellStyle name="Separador de milhares 14 3 2 6 2 3" xfId="19273"/>
    <cellStyle name="Separador de milhares 14 3 2 6 3" xfId="25178"/>
    <cellStyle name="Separador de milhares 14 3 2 6 4" xfId="15761"/>
    <cellStyle name="Separador de milhares 14 3 2 7" xfId="6345"/>
    <cellStyle name="Separador de milhares 14 3 2 7 2" xfId="9857"/>
    <cellStyle name="Separador de milhares 14 3 2 7 2 2" xfId="32838"/>
    <cellStyle name="Separador de milhares 14 3 2 7 2 3" xfId="21666"/>
    <cellStyle name="Separador de milhares 14 3 2 7 3" xfId="29326"/>
    <cellStyle name="Separador de milhares 14 3 2 7 4" xfId="14005"/>
    <cellStyle name="Separador de milhares 14 3 2 8" xfId="5225"/>
    <cellStyle name="Separador de milhares 14 3 2 8 2" xfId="21029"/>
    <cellStyle name="Separador de milhares 14 3 2 8 3" xfId="28206"/>
    <cellStyle name="Separador de milhares 14 3 2 8 4" xfId="12249"/>
    <cellStyle name="Separador de milhares 14 3 2 9" xfId="3876"/>
    <cellStyle name="Separador de milhares 14 3 2 9 2" xfId="26857"/>
    <cellStyle name="Separador de milhares 14 3 2 9 3" xfId="17517"/>
    <cellStyle name="Separador de milhares 14 3 3" xfId="357"/>
    <cellStyle name="Separador de milhares 14 3 3 2" xfId="1641"/>
    <cellStyle name="Separador de milhares 14 3 3 2 2" xfId="3397"/>
    <cellStyle name="Separador de milhares 14 3 3 2 2 2" xfId="9301"/>
    <cellStyle name="Separador de milhares 14 3 3 2 2 2 2" xfId="32282"/>
    <cellStyle name="Separador de milhares 14 3 3 2 2 2 3" xfId="20473"/>
    <cellStyle name="Separador de milhares 14 3 3 2 2 3" xfId="26378"/>
    <cellStyle name="Separador de milhares 14 3 3 2 2 4" xfId="16961"/>
    <cellStyle name="Separador de milhares 14 3 3 2 3" xfId="7545"/>
    <cellStyle name="Separador de milhares 14 3 3 2 3 2" xfId="11057"/>
    <cellStyle name="Separador de milhares 14 3 3 2 3 2 2" xfId="34038"/>
    <cellStyle name="Separador de milhares 14 3 3 2 3 2 3" xfId="22866"/>
    <cellStyle name="Separador de milhares 14 3 3 2 3 3" xfId="30526"/>
    <cellStyle name="Separador de milhares 14 3 3 2 3 4" xfId="15205"/>
    <cellStyle name="Separador de milhares 14 3 3 2 4" xfId="4669"/>
    <cellStyle name="Separador de milhares 14 3 3 2 4 2" xfId="27650"/>
    <cellStyle name="Separador de milhares 14 3 3 2 4 3" xfId="18717"/>
    <cellStyle name="Separador de milhares 14 3 3 2 5" xfId="24622"/>
    <cellStyle name="Separador de milhares 14 3 3 2 6" xfId="13449"/>
    <cellStyle name="Separador de milhares 14 3 3 3" xfId="1005"/>
    <cellStyle name="Separador de milhares 14 3 3 3 2" xfId="2761"/>
    <cellStyle name="Separador de milhares 14 3 3 3 2 2" xfId="8665"/>
    <cellStyle name="Separador de milhares 14 3 3 3 2 2 2" xfId="31646"/>
    <cellStyle name="Separador de milhares 14 3 3 3 2 2 3" xfId="19837"/>
    <cellStyle name="Separador de milhares 14 3 3 3 2 3" xfId="25742"/>
    <cellStyle name="Separador de milhares 14 3 3 3 2 4" xfId="16325"/>
    <cellStyle name="Separador de milhares 14 3 3 3 3" xfId="6909"/>
    <cellStyle name="Separador de milhares 14 3 3 3 3 2" xfId="10421"/>
    <cellStyle name="Separador de milhares 14 3 3 3 3 2 2" xfId="33402"/>
    <cellStyle name="Separador de milhares 14 3 3 3 3 2 3" xfId="22230"/>
    <cellStyle name="Separador de milhares 14 3 3 3 3 3" xfId="29890"/>
    <cellStyle name="Separador de milhares 14 3 3 3 3 4" xfId="14569"/>
    <cellStyle name="Separador de milhares 14 3 3 3 4" xfId="5713"/>
    <cellStyle name="Separador de milhares 14 3 3 3 4 2" xfId="28694"/>
    <cellStyle name="Separador de milhares 14 3 3 3 4 3" xfId="18081"/>
    <cellStyle name="Separador de milhares 14 3 3 3 5" xfId="23986"/>
    <cellStyle name="Separador de milhares 14 3 3 3 6" xfId="12813"/>
    <cellStyle name="Separador de milhares 14 3 3 4" xfId="2116"/>
    <cellStyle name="Separador de milhares 14 3 3 4 2" xfId="8020"/>
    <cellStyle name="Separador de milhares 14 3 3 4 2 2" xfId="31001"/>
    <cellStyle name="Separador de milhares 14 3 3 4 2 3" xfId="19192"/>
    <cellStyle name="Separador de milhares 14 3 3 4 3" xfId="25097"/>
    <cellStyle name="Separador de milhares 14 3 3 4 4" xfId="15680"/>
    <cellStyle name="Separador de milhares 14 3 3 5" xfId="6264"/>
    <cellStyle name="Separador de milhares 14 3 3 5 2" xfId="9776"/>
    <cellStyle name="Separador de milhares 14 3 3 5 2 2" xfId="32757"/>
    <cellStyle name="Separador de milhares 14 3 3 5 2 3" xfId="21585"/>
    <cellStyle name="Separador de milhares 14 3 3 5 3" xfId="29245"/>
    <cellStyle name="Separador de milhares 14 3 3 5 4" xfId="13924"/>
    <cellStyle name="Separador de milhares 14 3 3 6" xfId="5144"/>
    <cellStyle name="Separador de milhares 14 3 3 6 2" xfId="20948"/>
    <cellStyle name="Separador de milhares 14 3 3 6 3" xfId="28125"/>
    <cellStyle name="Separador de milhares 14 3 3 6 4" xfId="12168"/>
    <cellStyle name="Separador de milhares 14 3 3 7" xfId="4033"/>
    <cellStyle name="Separador de milhares 14 3 3 7 2" xfId="27014"/>
    <cellStyle name="Separador de milhares 14 3 3 7 3" xfId="17436"/>
    <cellStyle name="Separador de milhares 14 3 3 8" xfId="23341"/>
    <cellStyle name="Separador de milhares 14 3 3 9" xfId="11693"/>
    <cellStyle name="Separador de milhares 14 3 4" xfId="515"/>
    <cellStyle name="Separador de milhares 14 3 4 2" xfId="1798"/>
    <cellStyle name="Separador de milhares 14 3 4 2 2" xfId="3554"/>
    <cellStyle name="Separador de milhares 14 3 4 2 2 2" xfId="9458"/>
    <cellStyle name="Separador de milhares 14 3 4 2 2 2 2" xfId="32439"/>
    <cellStyle name="Separador de milhares 14 3 4 2 2 2 3" xfId="20630"/>
    <cellStyle name="Separador de milhares 14 3 4 2 2 3" xfId="26535"/>
    <cellStyle name="Separador de milhares 14 3 4 2 2 4" xfId="17118"/>
    <cellStyle name="Separador de milhares 14 3 4 2 3" xfId="7702"/>
    <cellStyle name="Separador de milhares 14 3 4 2 3 2" xfId="11214"/>
    <cellStyle name="Separador de milhares 14 3 4 2 3 2 2" xfId="34195"/>
    <cellStyle name="Separador de milhares 14 3 4 2 3 2 3" xfId="23023"/>
    <cellStyle name="Separador de milhares 14 3 4 2 3 3" xfId="30683"/>
    <cellStyle name="Separador de milhares 14 3 4 2 3 4" xfId="15362"/>
    <cellStyle name="Separador de milhares 14 3 4 2 4" xfId="4826"/>
    <cellStyle name="Separador de milhares 14 3 4 2 4 2" xfId="27807"/>
    <cellStyle name="Separador de milhares 14 3 4 2 4 3" xfId="18874"/>
    <cellStyle name="Separador de milhares 14 3 4 2 5" xfId="24779"/>
    <cellStyle name="Separador de milhares 14 3 4 2 6" xfId="13606"/>
    <cellStyle name="Separador de milhares 14 3 4 3" xfId="1162"/>
    <cellStyle name="Separador de milhares 14 3 4 3 2" xfId="2918"/>
    <cellStyle name="Separador de milhares 14 3 4 3 2 2" xfId="8822"/>
    <cellStyle name="Separador de milhares 14 3 4 3 2 2 2" xfId="31803"/>
    <cellStyle name="Separador de milhares 14 3 4 3 2 2 3" xfId="19994"/>
    <cellStyle name="Separador de milhares 14 3 4 3 2 3" xfId="25899"/>
    <cellStyle name="Separador de milhares 14 3 4 3 2 4" xfId="16482"/>
    <cellStyle name="Separador de milhares 14 3 4 3 3" xfId="7066"/>
    <cellStyle name="Separador de milhares 14 3 4 3 3 2" xfId="10578"/>
    <cellStyle name="Separador de milhares 14 3 4 3 3 2 2" xfId="33559"/>
    <cellStyle name="Separador de milhares 14 3 4 3 3 2 3" xfId="22387"/>
    <cellStyle name="Separador de milhares 14 3 4 3 3 3" xfId="30047"/>
    <cellStyle name="Separador de milhares 14 3 4 3 3 4" xfId="14726"/>
    <cellStyle name="Separador de milhares 14 3 4 3 4" xfId="5870"/>
    <cellStyle name="Separador de milhares 14 3 4 3 4 2" xfId="28851"/>
    <cellStyle name="Separador de milhares 14 3 4 3 4 3" xfId="18238"/>
    <cellStyle name="Separador de milhares 14 3 4 3 5" xfId="24143"/>
    <cellStyle name="Separador de milhares 14 3 4 3 6" xfId="12970"/>
    <cellStyle name="Separador de milhares 14 3 4 4" xfId="2273"/>
    <cellStyle name="Separador de milhares 14 3 4 4 2" xfId="8177"/>
    <cellStyle name="Separador de milhares 14 3 4 4 2 2" xfId="31158"/>
    <cellStyle name="Separador de milhares 14 3 4 4 2 3" xfId="19349"/>
    <cellStyle name="Separador de milhares 14 3 4 4 3" xfId="25254"/>
    <cellStyle name="Separador de milhares 14 3 4 4 4" xfId="15837"/>
    <cellStyle name="Separador de milhares 14 3 4 5" xfId="6421"/>
    <cellStyle name="Separador de milhares 14 3 4 5 2" xfId="9933"/>
    <cellStyle name="Separador de milhares 14 3 4 5 2 2" xfId="32914"/>
    <cellStyle name="Separador de milhares 14 3 4 5 2 3" xfId="21742"/>
    <cellStyle name="Separador de milhares 14 3 4 5 3" xfId="29402"/>
    <cellStyle name="Separador de milhares 14 3 4 5 4" xfId="14081"/>
    <cellStyle name="Separador de milhares 14 3 4 6" xfId="5301"/>
    <cellStyle name="Separador de milhares 14 3 4 6 2" xfId="21105"/>
    <cellStyle name="Separador de milhares 14 3 4 6 3" xfId="28282"/>
    <cellStyle name="Separador de milhares 14 3 4 6 4" xfId="12325"/>
    <cellStyle name="Separador de milhares 14 3 4 7" xfId="4190"/>
    <cellStyle name="Separador de milhares 14 3 4 7 2" xfId="27171"/>
    <cellStyle name="Separador de milhares 14 3 4 7 3" xfId="17593"/>
    <cellStyle name="Separador de milhares 14 3 4 8" xfId="23498"/>
    <cellStyle name="Separador de milhares 14 3 4 9" xfId="11850"/>
    <cellStyle name="Separador de milhares 14 3 5" xfId="933"/>
    <cellStyle name="Separador de milhares 14 3 5 2" xfId="1569"/>
    <cellStyle name="Separador de milhares 14 3 5 2 2" xfId="3325"/>
    <cellStyle name="Separador de milhares 14 3 5 2 2 2" xfId="9229"/>
    <cellStyle name="Separador de milhares 14 3 5 2 2 2 2" xfId="32210"/>
    <cellStyle name="Separador de milhares 14 3 5 2 2 2 3" xfId="20401"/>
    <cellStyle name="Separador de milhares 14 3 5 2 2 3" xfId="26306"/>
    <cellStyle name="Separador de milhares 14 3 5 2 2 4" xfId="16889"/>
    <cellStyle name="Separador de milhares 14 3 5 2 3" xfId="7473"/>
    <cellStyle name="Separador de milhares 14 3 5 2 3 2" xfId="10985"/>
    <cellStyle name="Separador de milhares 14 3 5 2 3 2 2" xfId="33966"/>
    <cellStyle name="Separador de milhares 14 3 5 2 3 2 3" xfId="22794"/>
    <cellStyle name="Separador de milhares 14 3 5 2 3 3" xfId="30454"/>
    <cellStyle name="Separador de milhares 14 3 5 2 3 4" xfId="15133"/>
    <cellStyle name="Separador de milhares 14 3 5 2 4" xfId="4597"/>
    <cellStyle name="Separador de milhares 14 3 5 2 4 2" xfId="27578"/>
    <cellStyle name="Separador de milhares 14 3 5 2 4 3" xfId="18645"/>
    <cellStyle name="Separador de milhares 14 3 5 2 5" xfId="24550"/>
    <cellStyle name="Separador de milhares 14 3 5 2 6" xfId="13377"/>
    <cellStyle name="Separador de milhares 14 3 5 3" xfId="2689"/>
    <cellStyle name="Separador de milhares 14 3 5 3 2" xfId="8593"/>
    <cellStyle name="Separador de milhares 14 3 5 3 2 2" xfId="31574"/>
    <cellStyle name="Separador de milhares 14 3 5 3 2 3" xfId="19765"/>
    <cellStyle name="Separador de milhares 14 3 5 3 3" xfId="25670"/>
    <cellStyle name="Separador de milhares 14 3 5 3 4" xfId="16253"/>
    <cellStyle name="Separador de milhares 14 3 5 4" xfId="6837"/>
    <cellStyle name="Separador de milhares 14 3 5 4 2" xfId="10349"/>
    <cellStyle name="Separador de milhares 14 3 5 4 2 2" xfId="33330"/>
    <cellStyle name="Separador de milhares 14 3 5 4 2 3" xfId="22158"/>
    <cellStyle name="Separador de milhares 14 3 5 4 3" xfId="29818"/>
    <cellStyle name="Separador de milhares 14 3 5 4 4" xfId="14497"/>
    <cellStyle name="Separador de milhares 14 3 5 5" xfId="5641"/>
    <cellStyle name="Separador de milhares 14 3 5 5 2" xfId="21275"/>
    <cellStyle name="Separador de milhares 14 3 5 5 3" xfId="28622"/>
    <cellStyle name="Separador de milhares 14 3 5 5 4" xfId="12741"/>
    <cellStyle name="Separador de milhares 14 3 5 6" xfId="3961"/>
    <cellStyle name="Separador de milhares 14 3 5 6 2" xfId="26942"/>
    <cellStyle name="Separador de milhares 14 3 5 6 3" xfId="18009"/>
    <cellStyle name="Separador de milhares 14 3 5 7" xfId="23914"/>
    <cellStyle name="Separador de milhares 14 3 5 8" xfId="11621"/>
    <cellStyle name="Separador de milhares 14 3 6" xfId="1323"/>
    <cellStyle name="Separador de milhares 14 3 6 2" xfId="1959"/>
    <cellStyle name="Separador de milhares 14 3 6 2 2" xfId="3715"/>
    <cellStyle name="Separador de milhares 14 3 6 2 2 2" xfId="9619"/>
    <cellStyle name="Separador de milhares 14 3 6 2 2 2 2" xfId="32600"/>
    <cellStyle name="Separador de milhares 14 3 6 2 2 2 3" xfId="20791"/>
    <cellStyle name="Separador de milhares 14 3 6 2 2 3" xfId="26696"/>
    <cellStyle name="Separador de milhares 14 3 6 2 2 4" xfId="17279"/>
    <cellStyle name="Separador de milhares 14 3 6 2 3" xfId="7863"/>
    <cellStyle name="Separador de milhares 14 3 6 2 3 2" xfId="11375"/>
    <cellStyle name="Separador de milhares 14 3 6 2 3 2 2" xfId="34356"/>
    <cellStyle name="Separador de milhares 14 3 6 2 3 2 3" xfId="23184"/>
    <cellStyle name="Separador de milhares 14 3 6 2 3 3" xfId="30844"/>
    <cellStyle name="Separador de milhares 14 3 6 2 3 4" xfId="15523"/>
    <cellStyle name="Separador de milhares 14 3 6 2 4" xfId="4987"/>
    <cellStyle name="Separador de milhares 14 3 6 2 4 2" xfId="27968"/>
    <cellStyle name="Separador de milhares 14 3 6 2 4 3" xfId="19035"/>
    <cellStyle name="Separador de milhares 14 3 6 2 5" xfId="24940"/>
    <cellStyle name="Separador de milhares 14 3 6 2 6" xfId="13767"/>
    <cellStyle name="Separador de milhares 14 3 6 3" xfId="3079"/>
    <cellStyle name="Separador de milhares 14 3 6 3 2" xfId="8983"/>
    <cellStyle name="Separador de milhares 14 3 6 3 2 2" xfId="31964"/>
    <cellStyle name="Separador de milhares 14 3 6 3 2 3" xfId="20155"/>
    <cellStyle name="Separador de milhares 14 3 6 3 3" xfId="26060"/>
    <cellStyle name="Separador de milhares 14 3 6 3 4" xfId="16643"/>
    <cellStyle name="Separador de milhares 14 3 6 4" xfId="7227"/>
    <cellStyle name="Separador de milhares 14 3 6 4 2" xfId="10739"/>
    <cellStyle name="Separador de milhares 14 3 6 4 2 2" xfId="33720"/>
    <cellStyle name="Separador de milhares 14 3 6 4 2 3" xfId="22548"/>
    <cellStyle name="Separador de milhares 14 3 6 4 3" xfId="30208"/>
    <cellStyle name="Separador de milhares 14 3 6 4 4" xfId="14887"/>
    <cellStyle name="Separador de milhares 14 3 6 5" xfId="6031"/>
    <cellStyle name="Separador de milhares 14 3 6 5 2" xfId="21428"/>
    <cellStyle name="Separador de milhares 14 3 6 5 3" xfId="29012"/>
    <cellStyle name="Separador de milhares 14 3 6 5 4" xfId="13131"/>
    <cellStyle name="Separador de milhares 14 3 6 6" xfId="4351"/>
    <cellStyle name="Separador de milhares 14 3 6 6 2" xfId="27332"/>
    <cellStyle name="Separador de milhares 14 3 6 6 3" xfId="18399"/>
    <cellStyle name="Separador de milhares 14 3 6 7" xfId="24304"/>
    <cellStyle name="Separador de milhares 14 3 6 8" xfId="12011"/>
    <cellStyle name="Separador de milhares 14 3 7" xfId="763"/>
    <cellStyle name="Separador de milhares 14 3 7 2" xfId="2519"/>
    <cellStyle name="Separador de milhares 14 3 7 2 2" xfId="8423"/>
    <cellStyle name="Separador de milhares 14 3 7 2 2 2" xfId="31404"/>
    <cellStyle name="Separador de milhares 14 3 7 2 2 3" xfId="19595"/>
    <cellStyle name="Separador de milhares 14 3 7 2 3" xfId="25500"/>
    <cellStyle name="Separador de milhares 14 3 7 2 4" xfId="16083"/>
    <cellStyle name="Separador de milhares 14 3 7 3" xfId="6667"/>
    <cellStyle name="Separador de milhares 14 3 7 3 2" xfId="10179"/>
    <cellStyle name="Separador de milhares 14 3 7 3 2 2" xfId="33160"/>
    <cellStyle name="Separador de milhares 14 3 7 3 2 3" xfId="21988"/>
    <cellStyle name="Separador de milhares 14 3 7 3 3" xfId="29648"/>
    <cellStyle name="Separador de milhares 14 3 7 3 4" xfId="14327"/>
    <cellStyle name="Separador de milhares 14 3 7 4" xfId="4427"/>
    <cellStyle name="Separador de milhares 14 3 7 4 2" xfId="27408"/>
    <cellStyle name="Separador de milhares 14 3 7 4 3" xfId="17839"/>
    <cellStyle name="Separador de milhares 14 3 7 5" xfId="23744"/>
    <cellStyle name="Separador de milhares 14 3 7 6" xfId="12571"/>
    <cellStyle name="Separador de milhares 14 3 8" xfId="1399"/>
    <cellStyle name="Separador de milhares 14 3 8 2" xfId="3155"/>
    <cellStyle name="Separador de milhares 14 3 8 2 2" xfId="9059"/>
    <cellStyle name="Separador de milhares 14 3 8 2 2 2" xfId="32040"/>
    <cellStyle name="Separador de milhares 14 3 8 2 2 3" xfId="20231"/>
    <cellStyle name="Separador de milhares 14 3 8 2 3" xfId="26136"/>
    <cellStyle name="Separador de milhares 14 3 8 2 4" xfId="16719"/>
    <cellStyle name="Separador de milhares 14 3 8 3" xfId="7303"/>
    <cellStyle name="Separador de milhares 14 3 8 3 2" xfId="10815"/>
    <cellStyle name="Separador de milhares 14 3 8 3 2 2" xfId="33796"/>
    <cellStyle name="Separador de milhares 14 3 8 3 2 3" xfId="22624"/>
    <cellStyle name="Separador de milhares 14 3 8 3 3" xfId="30284"/>
    <cellStyle name="Separador de milhares 14 3 8 3 4" xfId="14963"/>
    <cellStyle name="Separador de milhares 14 3 8 4" xfId="6107"/>
    <cellStyle name="Separador de milhares 14 3 8 4 2" xfId="29088"/>
    <cellStyle name="Separador de milhares 14 3 8 4 3" xfId="18475"/>
    <cellStyle name="Separador de milhares 14 3 8 5" xfId="24380"/>
    <cellStyle name="Separador de milhares 14 3 8 6" xfId="13207"/>
    <cellStyle name="Separador de milhares 14 3 9" xfId="686"/>
    <cellStyle name="Separador de milhares 14 3 9 2" xfId="2443"/>
    <cellStyle name="Separador de milhares 14 3 9 2 2" xfId="8347"/>
    <cellStyle name="Separador de milhares 14 3 9 2 2 2" xfId="31328"/>
    <cellStyle name="Separador de milhares 14 3 9 2 2 3" xfId="19519"/>
    <cellStyle name="Separador de milhares 14 3 9 2 3" xfId="25424"/>
    <cellStyle name="Separador de milhares 14 3 9 2 4" xfId="16007"/>
    <cellStyle name="Separador de milhares 14 3 9 3" xfId="6591"/>
    <cellStyle name="Separador de milhares 14 3 9 3 2" xfId="10103"/>
    <cellStyle name="Separador de milhares 14 3 9 3 2 2" xfId="33084"/>
    <cellStyle name="Separador de milhares 14 3 9 3 2 3" xfId="21912"/>
    <cellStyle name="Separador de milhares 14 3 9 3 3" xfId="29572"/>
    <cellStyle name="Separador de milhares 14 3 9 3 4" xfId="14251"/>
    <cellStyle name="Separador de milhares 14 3 9 4" xfId="5471"/>
    <cellStyle name="Separador de milhares 14 3 9 4 2" xfId="28452"/>
    <cellStyle name="Separador de milhares 14 3 9 4 3" xfId="17763"/>
    <cellStyle name="Separador de milhares 14 3 9 5" xfId="23668"/>
    <cellStyle name="Separador de milhares 14 3 9 6" xfId="12495"/>
    <cellStyle name="Separador de milhares 14 4" xfId="416"/>
    <cellStyle name="Separador de milhares 14 4 10" xfId="23399"/>
    <cellStyle name="Separador de milhares 14 4 11" xfId="11513"/>
    <cellStyle name="Separador de milhares 14 4 2" xfId="577"/>
    <cellStyle name="Separador de milhares 14 4 2 2" xfId="1860"/>
    <cellStyle name="Separador de milhares 14 4 2 2 2" xfId="3616"/>
    <cellStyle name="Separador de milhares 14 4 2 2 2 2" xfId="9520"/>
    <cellStyle name="Separador de milhares 14 4 2 2 2 2 2" xfId="32501"/>
    <cellStyle name="Separador de milhares 14 4 2 2 2 2 3" xfId="20692"/>
    <cellStyle name="Separador de milhares 14 4 2 2 2 3" xfId="26597"/>
    <cellStyle name="Separador de milhares 14 4 2 2 2 4" xfId="17180"/>
    <cellStyle name="Separador de milhares 14 4 2 2 3" xfId="7764"/>
    <cellStyle name="Separador de milhares 14 4 2 2 3 2" xfId="11276"/>
    <cellStyle name="Separador de milhares 14 4 2 2 3 2 2" xfId="34257"/>
    <cellStyle name="Separador de milhares 14 4 2 2 3 2 3" xfId="23085"/>
    <cellStyle name="Separador de milhares 14 4 2 2 3 3" xfId="30745"/>
    <cellStyle name="Separador de milhares 14 4 2 2 3 4" xfId="15424"/>
    <cellStyle name="Separador de milhares 14 4 2 2 4" xfId="4888"/>
    <cellStyle name="Separador de milhares 14 4 2 2 4 2" xfId="27869"/>
    <cellStyle name="Separador de milhares 14 4 2 2 4 3" xfId="18936"/>
    <cellStyle name="Separador de milhares 14 4 2 2 5" xfId="24841"/>
    <cellStyle name="Separador de milhares 14 4 2 2 6" xfId="13668"/>
    <cellStyle name="Separador de milhares 14 4 2 3" xfId="1224"/>
    <cellStyle name="Separador de milhares 14 4 2 3 2" xfId="2980"/>
    <cellStyle name="Separador de milhares 14 4 2 3 2 2" xfId="8884"/>
    <cellStyle name="Separador de milhares 14 4 2 3 2 2 2" xfId="31865"/>
    <cellStyle name="Separador de milhares 14 4 2 3 2 2 3" xfId="20056"/>
    <cellStyle name="Separador de milhares 14 4 2 3 2 3" xfId="25961"/>
    <cellStyle name="Separador de milhares 14 4 2 3 2 4" xfId="16544"/>
    <cellStyle name="Separador de milhares 14 4 2 3 3" xfId="7128"/>
    <cellStyle name="Separador de milhares 14 4 2 3 3 2" xfId="10640"/>
    <cellStyle name="Separador de milhares 14 4 2 3 3 2 2" xfId="33621"/>
    <cellStyle name="Separador de milhares 14 4 2 3 3 2 3" xfId="22449"/>
    <cellStyle name="Separador de milhares 14 4 2 3 3 3" xfId="30109"/>
    <cellStyle name="Separador de milhares 14 4 2 3 3 4" xfId="14788"/>
    <cellStyle name="Separador de milhares 14 4 2 3 4" xfId="5932"/>
    <cellStyle name="Separador de milhares 14 4 2 3 4 2" xfId="28913"/>
    <cellStyle name="Separador de milhares 14 4 2 3 4 3" xfId="18300"/>
    <cellStyle name="Separador de milhares 14 4 2 3 5" xfId="24205"/>
    <cellStyle name="Separador de milhares 14 4 2 3 6" xfId="13032"/>
    <cellStyle name="Separador de milhares 14 4 2 4" xfId="2335"/>
    <cellStyle name="Separador de milhares 14 4 2 4 2" xfId="8239"/>
    <cellStyle name="Separador de milhares 14 4 2 4 2 2" xfId="31220"/>
    <cellStyle name="Separador de milhares 14 4 2 4 2 3" xfId="19411"/>
    <cellStyle name="Separador de milhares 14 4 2 4 3" xfId="25316"/>
    <cellStyle name="Separador de milhares 14 4 2 4 4" xfId="15899"/>
    <cellStyle name="Separador de milhares 14 4 2 5" xfId="6483"/>
    <cellStyle name="Separador de milhares 14 4 2 5 2" xfId="9995"/>
    <cellStyle name="Separador de milhares 14 4 2 5 2 2" xfId="32976"/>
    <cellStyle name="Separador de milhares 14 4 2 5 2 3" xfId="21804"/>
    <cellStyle name="Separador de milhares 14 4 2 5 3" xfId="29464"/>
    <cellStyle name="Separador de milhares 14 4 2 5 4" xfId="14143"/>
    <cellStyle name="Separador de milhares 14 4 2 6" xfId="5363"/>
    <cellStyle name="Separador de milhares 14 4 2 6 2" xfId="21167"/>
    <cellStyle name="Separador de milhares 14 4 2 6 3" xfId="28344"/>
    <cellStyle name="Separador de milhares 14 4 2 6 4" xfId="12387"/>
    <cellStyle name="Separador de milhares 14 4 2 7" xfId="4252"/>
    <cellStyle name="Separador de milhares 14 4 2 7 2" xfId="27233"/>
    <cellStyle name="Separador de milhares 14 4 2 7 3" xfId="17655"/>
    <cellStyle name="Separador de milhares 14 4 2 8" xfId="23560"/>
    <cellStyle name="Separador de milhares 14 4 2 9" xfId="11912"/>
    <cellStyle name="Separador de milhares 14 4 3" xfId="1063"/>
    <cellStyle name="Separador de milhares 14 4 3 2" xfId="1699"/>
    <cellStyle name="Separador de milhares 14 4 3 2 2" xfId="3455"/>
    <cellStyle name="Separador de milhares 14 4 3 2 2 2" xfId="9359"/>
    <cellStyle name="Separador de milhares 14 4 3 2 2 2 2" xfId="32340"/>
    <cellStyle name="Separador de milhares 14 4 3 2 2 2 3" xfId="20531"/>
    <cellStyle name="Separador de milhares 14 4 3 2 2 3" xfId="26436"/>
    <cellStyle name="Separador de milhares 14 4 3 2 2 4" xfId="17019"/>
    <cellStyle name="Separador de milhares 14 4 3 2 3" xfId="7603"/>
    <cellStyle name="Separador de milhares 14 4 3 2 3 2" xfId="11115"/>
    <cellStyle name="Separador de milhares 14 4 3 2 3 2 2" xfId="34096"/>
    <cellStyle name="Separador de milhares 14 4 3 2 3 2 3" xfId="22924"/>
    <cellStyle name="Separador de milhares 14 4 3 2 3 3" xfId="30584"/>
    <cellStyle name="Separador de milhares 14 4 3 2 3 4" xfId="15263"/>
    <cellStyle name="Separador de milhares 14 4 3 2 4" xfId="4727"/>
    <cellStyle name="Separador de milhares 14 4 3 2 4 2" xfId="27708"/>
    <cellStyle name="Separador de milhares 14 4 3 2 4 3" xfId="18775"/>
    <cellStyle name="Separador de milhares 14 4 3 2 5" xfId="24680"/>
    <cellStyle name="Separador de milhares 14 4 3 2 6" xfId="13507"/>
    <cellStyle name="Separador de milhares 14 4 3 3" xfId="2819"/>
    <cellStyle name="Separador de milhares 14 4 3 3 2" xfId="8723"/>
    <cellStyle name="Separador de milhares 14 4 3 3 2 2" xfId="31704"/>
    <cellStyle name="Separador de milhares 14 4 3 3 2 3" xfId="19895"/>
    <cellStyle name="Separador de milhares 14 4 3 3 3" xfId="25800"/>
    <cellStyle name="Separador de milhares 14 4 3 3 4" xfId="16383"/>
    <cellStyle name="Separador de milhares 14 4 3 4" xfId="6967"/>
    <cellStyle name="Separador de milhares 14 4 3 4 2" xfId="10479"/>
    <cellStyle name="Separador de milhares 14 4 3 4 2 2" xfId="33460"/>
    <cellStyle name="Separador de milhares 14 4 3 4 2 3" xfId="22288"/>
    <cellStyle name="Separador de milhares 14 4 3 4 3" xfId="29948"/>
    <cellStyle name="Separador de milhares 14 4 3 4 4" xfId="14627"/>
    <cellStyle name="Separador de milhares 14 4 3 5" xfId="5771"/>
    <cellStyle name="Separador de milhares 14 4 3 5 2" xfId="21329"/>
    <cellStyle name="Separador de milhares 14 4 3 5 3" xfId="28752"/>
    <cellStyle name="Separador de milhares 14 4 3 5 4" xfId="12871"/>
    <cellStyle name="Separador de milhares 14 4 3 6" xfId="4091"/>
    <cellStyle name="Separador de milhares 14 4 3 6 2" xfId="27072"/>
    <cellStyle name="Separador de milhares 14 4 3 6 3" xfId="18139"/>
    <cellStyle name="Separador de milhares 14 4 3 7" xfId="24044"/>
    <cellStyle name="Separador de milhares 14 4 3 8" xfId="11751"/>
    <cellStyle name="Separador de milhares 14 4 4" xfId="1461"/>
    <cellStyle name="Separador de milhares 14 4 4 2" xfId="3217"/>
    <cellStyle name="Separador de milhares 14 4 4 2 2" xfId="9121"/>
    <cellStyle name="Separador de milhares 14 4 4 2 2 2" xfId="32102"/>
    <cellStyle name="Separador de milhares 14 4 4 2 2 3" xfId="20293"/>
    <cellStyle name="Separador de milhares 14 4 4 2 3" xfId="26198"/>
    <cellStyle name="Separador de milhares 14 4 4 2 4" xfId="16781"/>
    <cellStyle name="Separador de milhares 14 4 4 3" xfId="7365"/>
    <cellStyle name="Separador de milhares 14 4 4 3 2" xfId="10877"/>
    <cellStyle name="Separador de milhares 14 4 4 3 2 2" xfId="33858"/>
    <cellStyle name="Separador de milhares 14 4 4 3 2 3" xfId="22686"/>
    <cellStyle name="Separador de milhares 14 4 4 3 3" xfId="30346"/>
    <cellStyle name="Separador de milhares 14 4 4 3 4" xfId="15025"/>
    <cellStyle name="Separador de milhares 14 4 4 4" xfId="4489"/>
    <cellStyle name="Separador de milhares 14 4 4 4 2" xfId="27470"/>
    <cellStyle name="Separador de milhares 14 4 4 4 3" xfId="18537"/>
    <cellStyle name="Separador de milhares 14 4 4 5" xfId="24442"/>
    <cellStyle name="Separador de milhares 14 4 4 6" xfId="13269"/>
    <cellStyle name="Separador de milhares 14 4 5" xfId="825"/>
    <cellStyle name="Separador de milhares 14 4 5 2" xfId="2581"/>
    <cellStyle name="Separador de milhares 14 4 5 2 2" xfId="8485"/>
    <cellStyle name="Separador de milhares 14 4 5 2 2 2" xfId="31466"/>
    <cellStyle name="Separador de milhares 14 4 5 2 2 3" xfId="19657"/>
    <cellStyle name="Separador de milhares 14 4 5 2 3" xfId="25562"/>
    <cellStyle name="Separador de milhares 14 4 5 2 4" xfId="16145"/>
    <cellStyle name="Separador de milhares 14 4 5 3" xfId="6729"/>
    <cellStyle name="Separador de milhares 14 4 5 3 2" xfId="10241"/>
    <cellStyle name="Separador de milhares 14 4 5 3 2 2" xfId="33222"/>
    <cellStyle name="Separador de milhares 14 4 5 3 2 3" xfId="22050"/>
    <cellStyle name="Separador de milhares 14 4 5 3 3" xfId="29710"/>
    <cellStyle name="Separador de milhares 14 4 5 3 4" xfId="14389"/>
    <cellStyle name="Separador de milhares 14 4 5 4" xfId="5533"/>
    <cellStyle name="Separador de milhares 14 4 5 4 2" xfId="28514"/>
    <cellStyle name="Separador de milhares 14 4 5 4 3" xfId="17901"/>
    <cellStyle name="Separador de milhares 14 4 5 5" xfId="23806"/>
    <cellStyle name="Separador de milhares 14 4 5 6" xfId="12633"/>
    <cellStyle name="Separador de milhares 14 4 6" xfId="2174"/>
    <cellStyle name="Separador de milhares 14 4 6 2" xfId="8078"/>
    <cellStyle name="Separador de milhares 14 4 6 2 2" xfId="31059"/>
    <cellStyle name="Separador de milhares 14 4 6 2 3" xfId="19250"/>
    <cellStyle name="Separador de milhares 14 4 6 3" xfId="25155"/>
    <cellStyle name="Separador de milhares 14 4 6 4" xfId="15738"/>
    <cellStyle name="Separador de milhares 14 4 7" xfId="6322"/>
    <cellStyle name="Separador de milhares 14 4 7 2" xfId="9834"/>
    <cellStyle name="Separador de milhares 14 4 7 2 2" xfId="32815"/>
    <cellStyle name="Separador de milhares 14 4 7 2 3" xfId="21643"/>
    <cellStyle name="Separador de milhares 14 4 7 3" xfId="29303"/>
    <cellStyle name="Separador de milhares 14 4 7 4" xfId="13982"/>
    <cellStyle name="Separador de milhares 14 4 8" xfId="5202"/>
    <cellStyle name="Separador de milhares 14 4 8 2" xfId="21006"/>
    <cellStyle name="Separador de milhares 14 4 8 3" xfId="28183"/>
    <cellStyle name="Separador de milhares 14 4 8 4" xfId="12226"/>
    <cellStyle name="Separador de milhares 14 4 9" xfId="3853"/>
    <cellStyle name="Separador de milhares 14 4 9 2" xfId="26834"/>
    <cellStyle name="Separador de milhares 14 4 9 3" xfId="17494"/>
    <cellStyle name="Separador de milhares 14 5" xfId="336"/>
    <cellStyle name="Separador de milhares 14 5 2" xfId="1620"/>
    <cellStyle name="Separador de milhares 14 5 2 2" xfId="3376"/>
    <cellStyle name="Separador de milhares 14 5 2 2 2" xfId="9280"/>
    <cellStyle name="Separador de milhares 14 5 2 2 2 2" xfId="32261"/>
    <cellStyle name="Separador de milhares 14 5 2 2 2 3" xfId="20452"/>
    <cellStyle name="Separador de milhares 14 5 2 2 3" xfId="26357"/>
    <cellStyle name="Separador de milhares 14 5 2 2 4" xfId="16940"/>
    <cellStyle name="Separador de milhares 14 5 2 3" xfId="7524"/>
    <cellStyle name="Separador de milhares 14 5 2 3 2" xfId="11036"/>
    <cellStyle name="Separador de milhares 14 5 2 3 2 2" xfId="34017"/>
    <cellStyle name="Separador de milhares 14 5 2 3 2 3" xfId="22845"/>
    <cellStyle name="Separador de milhares 14 5 2 3 3" xfId="30505"/>
    <cellStyle name="Separador de milhares 14 5 2 3 4" xfId="15184"/>
    <cellStyle name="Separador de milhares 14 5 2 4" xfId="4648"/>
    <cellStyle name="Separador de milhares 14 5 2 4 2" xfId="27629"/>
    <cellStyle name="Separador de milhares 14 5 2 4 3" xfId="18696"/>
    <cellStyle name="Separador de milhares 14 5 2 5" xfId="24601"/>
    <cellStyle name="Separador de milhares 14 5 2 6" xfId="13428"/>
    <cellStyle name="Separador de milhares 14 5 3" xfId="984"/>
    <cellStyle name="Separador de milhares 14 5 3 2" xfId="2740"/>
    <cellStyle name="Separador de milhares 14 5 3 2 2" xfId="8644"/>
    <cellStyle name="Separador de milhares 14 5 3 2 2 2" xfId="31625"/>
    <cellStyle name="Separador de milhares 14 5 3 2 2 3" xfId="19816"/>
    <cellStyle name="Separador de milhares 14 5 3 2 3" xfId="25721"/>
    <cellStyle name="Separador de milhares 14 5 3 2 4" xfId="16304"/>
    <cellStyle name="Separador de milhares 14 5 3 3" xfId="6888"/>
    <cellStyle name="Separador de milhares 14 5 3 3 2" xfId="10400"/>
    <cellStyle name="Separador de milhares 14 5 3 3 2 2" xfId="33381"/>
    <cellStyle name="Separador de milhares 14 5 3 3 2 3" xfId="22209"/>
    <cellStyle name="Separador de milhares 14 5 3 3 3" xfId="29869"/>
    <cellStyle name="Separador de milhares 14 5 3 3 4" xfId="14548"/>
    <cellStyle name="Separador de milhares 14 5 3 4" xfId="5692"/>
    <cellStyle name="Separador de milhares 14 5 3 4 2" xfId="28673"/>
    <cellStyle name="Separador de milhares 14 5 3 4 3" xfId="18060"/>
    <cellStyle name="Separador de milhares 14 5 3 5" xfId="23965"/>
    <cellStyle name="Separador de milhares 14 5 3 6" xfId="12792"/>
    <cellStyle name="Separador de milhares 14 5 4" xfId="2095"/>
    <cellStyle name="Separador de milhares 14 5 4 2" xfId="7999"/>
    <cellStyle name="Separador de milhares 14 5 4 2 2" xfId="30980"/>
    <cellStyle name="Separador de milhares 14 5 4 2 3" xfId="19171"/>
    <cellStyle name="Separador de milhares 14 5 4 3" xfId="25076"/>
    <cellStyle name="Separador de milhares 14 5 4 4" xfId="15659"/>
    <cellStyle name="Separador de milhares 14 5 5" xfId="6243"/>
    <cellStyle name="Separador de milhares 14 5 5 2" xfId="9755"/>
    <cellStyle name="Separador de milhares 14 5 5 2 2" xfId="32736"/>
    <cellStyle name="Separador de milhares 14 5 5 2 3" xfId="21564"/>
    <cellStyle name="Separador de milhares 14 5 5 3" xfId="29224"/>
    <cellStyle name="Separador de milhares 14 5 5 4" xfId="13903"/>
    <cellStyle name="Separador de milhares 14 5 6" xfId="5123"/>
    <cellStyle name="Separador de milhares 14 5 6 2" xfId="20927"/>
    <cellStyle name="Separador de milhares 14 5 6 3" xfId="28104"/>
    <cellStyle name="Separador de milhares 14 5 6 4" xfId="12147"/>
    <cellStyle name="Separador de milhares 14 5 7" xfId="4012"/>
    <cellStyle name="Separador de milhares 14 5 7 2" xfId="26993"/>
    <cellStyle name="Separador de milhares 14 5 7 3" xfId="17415"/>
    <cellStyle name="Separador de milhares 14 5 8" xfId="23320"/>
    <cellStyle name="Separador de milhares 14 5 9" xfId="11672"/>
    <cellStyle name="Separador de milhares 14 6" xfId="492"/>
    <cellStyle name="Separador de milhares 14 6 2" xfId="1775"/>
    <cellStyle name="Separador de milhares 14 6 2 2" xfId="3531"/>
    <cellStyle name="Separador de milhares 14 6 2 2 2" xfId="9435"/>
    <cellStyle name="Separador de milhares 14 6 2 2 2 2" xfId="32416"/>
    <cellStyle name="Separador de milhares 14 6 2 2 2 3" xfId="20607"/>
    <cellStyle name="Separador de milhares 14 6 2 2 3" xfId="26512"/>
    <cellStyle name="Separador de milhares 14 6 2 2 4" xfId="17095"/>
    <cellStyle name="Separador de milhares 14 6 2 3" xfId="7679"/>
    <cellStyle name="Separador de milhares 14 6 2 3 2" xfId="11191"/>
    <cellStyle name="Separador de milhares 14 6 2 3 2 2" xfId="34172"/>
    <cellStyle name="Separador de milhares 14 6 2 3 2 3" xfId="23000"/>
    <cellStyle name="Separador de milhares 14 6 2 3 3" xfId="30660"/>
    <cellStyle name="Separador de milhares 14 6 2 3 4" xfId="15339"/>
    <cellStyle name="Separador de milhares 14 6 2 4" xfId="4803"/>
    <cellStyle name="Separador de milhares 14 6 2 4 2" xfId="27784"/>
    <cellStyle name="Separador de milhares 14 6 2 4 3" xfId="18851"/>
    <cellStyle name="Separador de milhares 14 6 2 5" xfId="24756"/>
    <cellStyle name="Separador de milhares 14 6 2 6" xfId="13583"/>
    <cellStyle name="Separador de milhares 14 6 3" xfId="1139"/>
    <cellStyle name="Separador de milhares 14 6 3 2" xfId="2895"/>
    <cellStyle name="Separador de milhares 14 6 3 2 2" xfId="8799"/>
    <cellStyle name="Separador de milhares 14 6 3 2 2 2" xfId="31780"/>
    <cellStyle name="Separador de milhares 14 6 3 2 2 3" xfId="19971"/>
    <cellStyle name="Separador de milhares 14 6 3 2 3" xfId="25876"/>
    <cellStyle name="Separador de milhares 14 6 3 2 4" xfId="16459"/>
    <cellStyle name="Separador de milhares 14 6 3 3" xfId="7043"/>
    <cellStyle name="Separador de milhares 14 6 3 3 2" xfId="10555"/>
    <cellStyle name="Separador de milhares 14 6 3 3 2 2" xfId="33536"/>
    <cellStyle name="Separador de milhares 14 6 3 3 2 3" xfId="22364"/>
    <cellStyle name="Separador de milhares 14 6 3 3 3" xfId="30024"/>
    <cellStyle name="Separador de milhares 14 6 3 3 4" xfId="14703"/>
    <cellStyle name="Separador de milhares 14 6 3 4" xfId="5847"/>
    <cellStyle name="Separador de milhares 14 6 3 4 2" xfId="28828"/>
    <cellStyle name="Separador de milhares 14 6 3 4 3" xfId="18215"/>
    <cellStyle name="Separador de milhares 14 6 3 5" xfId="24120"/>
    <cellStyle name="Separador de milhares 14 6 3 6" xfId="12947"/>
    <cellStyle name="Separador de milhares 14 6 4" xfId="2250"/>
    <cellStyle name="Separador de milhares 14 6 4 2" xfId="8154"/>
    <cellStyle name="Separador de milhares 14 6 4 2 2" xfId="31135"/>
    <cellStyle name="Separador de milhares 14 6 4 2 3" xfId="19326"/>
    <cellStyle name="Separador de milhares 14 6 4 3" xfId="25231"/>
    <cellStyle name="Separador de milhares 14 6 4 4" xfId="15814"/>
    <cellStyle name="Separador de milhares 14 6 5" xfId="6398"/>
    <cellStyle name="Separador de milhares 14 6 5 2" xfId="9910"/>
    <cellStyle name="Separador de milhares 14 6 5 2 2" xfId="32891"/>
    <cellStyle name="Separador de milhares 14 6 5 2 3" xfId="21719"/>
    <cellStyle name="Separador de milhares 14 6 5 3" xfId="29379"/>
    <cellStyle name="Separador de milhares 14 6 5 4" xfId="14058"/>
    <cellStyle name="Separador de milhares 14 6 6" xfId="5278"/>
    <cellStyle name="Separador de milhares 14 6 6 2" xfId="21082"/>
    <cellStyle name="Separador de milhares 14 6 6 3" xfId="28259"/>
    <cellStyle name="Separador de milhares 14 6 6 4" xfId="12302"/>
    <cellStyle name="Separador de milhares 14 6 7" xfId="4167"/>
    <cellStyle name="Separador de milhares 14 6 7 2" xfId="27148"/>
    <cellStyle name="Separador de milhares 14 6 7 3" xfId="17570"/>
    <cellStyle name="Separador de milhares 14 6 8" xfId="23475"/>
    <cellStyle name="Separador de milhares 14 6 9" xfId="11827"/>
    <cellStyle name="Separador de milhares 14 7" xfId="910"/>
    <cellStyle name="Separador de milhares 14 7 2" xfId="1546"/>
    <cellStyle name="Separador de milhares 14 7 2 2" xfId="3302"/>
    <cellStyle name="Separador de milhares 14 7 2 2 2" xfId="9206"/>
    <cellStyle name="Separador de milhares 14 7 2 2 2 2" xfId="32187"/>
    <cellStyle name="Separador de milhares 14 7 2 2 2 3" xfId="20378"/>
    <cellStyle name="Separador de milhares 14 7 2 2 3" xfId="26283"/>
    <cellStyle name="Separador de milhares 14 7 2 2 4" xfId="16866"/>
    <cellStyle name="Separador de milhares 14 7 2 3" xfId="7450"/>
    <cellStyle name="Separador de milhares 14 7 2 3 2" xfId="10962"/>
    <cellStyle name="Separador de milhares 14 7 2 3 2 2" xfId="33943"/>
    <cellStyle name="Separador de milhares 14 7 2 3 2 3" xfId="22771"/>
    <cellStyle name="Separador de milhares 14 7 2 3 3" xfId="30431"/>
    <cellStyle name="Separador de milhares 14 7 2 3 4" xfId="15110"/>
    <cellStyle name="Separador de milhares 14 7 2 4" xfId="4574"/>
    <cellStyle name="Separador de milhares 14 7 2 4 2" xfId="27555"/>
    <cellStyle name="Separador de milhares 14 7 2 4 3" xfId="18622"/>
    <cellStyle name="Separador de milhares 14 7 2 5" xfId="24527"/>
    <cellStyle name="Separador de milhares 14 7 2 6" xfId="13354"/>
    <cellStyle name="Separador de milhares 14 7 3" xfId="2666"/>
    <cellStyle name="Separador de milhares 14 7 3 2" xfId="8570"/>
    <cellStyle name="Separador de milhares 14 7 3 2 2" xfId="31551"/>
    <cellStyle name="Separador de milhares 14 7 3 2 3" xfId="19742"/>
    <cellStyle name="Separador de milhares 14 7 3 3" xfId="25647"/>
    <cellStyle name="Separador de milhares 14 7 3 4" xfId="16230"/>
    <cellStyle name="Separador de milhares 14 7 4" xfId="6814"/>
    <cellStyle name="Separador de milhares 14 7 4 2" xfId="10326"/>
    <cellStyle name="Separador de milhares 14 7 4 2 2" xfId="33307"/>
    <cellStyle name="Separador de milhares 14 7 4 2 3" xfId="22135"/>
    <cellStyle name="Separador de milhares 14 7 4 3" xfId="29795"/>
    <cellStyle name="Separador de milhares 14 7 4 4" xfId="14474"/>
    <cellStyle name="Separador de milhares 14 7 5" xfId="5618"/>
    <cellStyle name="Separador de milhares 14 7 5 2" xfId="21252"/>
    <cellStyle name="Separador de milhares 14 7 5 3" xfId="28599"/>
    <cellStyle name="Separador de milhares 14 7 5 4" xfId="12718"/>
    <cellStyle name="Separador de milhares 14 7 6" xfId="3938"/>
    <cellStyle name="Separador de milhares 14 7 6 2" xfId="26919"/>
    <cellStyle name="Separador de milhares 14 7 6 3" xfId="17986"/>
    <cellStyle name="Separador de milhares 14 7 7" xfId="23891"/>
    <cellStyle name="Separador de milhares 14 7 8" xfId="11598"/>
    <cellStyle name="Separador de milhares 14 8" xfId="1300"/>
    <cellStyle name="Separador de milhares 14 8 2" xfId="1936"/>
    <cellStyle name="Separador de milhares 14 8 2 2" xfId="3692"/>
    <cellStyle name="Separador de milhares 14 8 2 2 2" xfId="9596"/>
    <cellStyle name="Separador de milhares 14 8 2 2 2 2" xfId="32577"/>
    <cellStyle name="Separador de milhares 14 8 2 2 2 3" xfId="20768"/>
    <cellStyle name="Separador de milhares 14 8 2 2 3" xfId="26673"/>
    <cellStyle name="Separador de milhares 14 8 2 2 4" xfId="17256"/>
    <cellStyle name="Separador de milhares 14 8 2 3" xfId="7840"/>
    <cellStyle name="Separador de milhares 14 8 2 3 2" xfId="11352"/>
    <cellStyle name="Separador de milhares 14 8 2 3 2 2" xfId="34333"/>
    <cellStyle name="Separador de milhares 14 8 2 3 2 3" xfId="23161"/>
    <cellStyle name="Separador de milhares 14 8 2 3 3" xfId="30821"/>
    <cellStyle name="Separador de milhares 14 8 2 3 4" xfId="15500"/>
    <cellStyle name="Separador de milhares 14 8 2 4" xfId="4964"/>
    <cellStyle name="Separador de milhares 14 8 2 4 2" xfId="27945"/>
    <cellStyle name="Separador de milhares 14 8 2 4 3" xfId="19012"/>
    <cellStyle name="Separador de milhares 14 8 2 5" xfId="24917"/>
    <cellStyle name="Separador de milhares 14 8 2 6" xfId="13744"/>
    <cellStyle name="Separador de milhares 14 8 3" xfId="3056"/>
    <cellStyle name="Separador de milhares 14 8 3 2" xfId="8960"/>
    <cellStyle name="Separador de milhares 14 8 3 2 2" xfId="31941"/>
    <cellStyle name="Separador de milhares 14 8 3 2 3" xfId="20132"/>
    <cellStyle name="Separador de milhares 14 8 3 3" xfId="26037"/>
    <cellStyle name="Separador de milhares 14 8 3 4" xfId="16620"/>
    <cellStyle name="Separador de milhares 14 8 4" xfId="7204"/>
    <cellStyle name="Separador de milhares 14 8 4 2" xfId="10716"/>
    <cellStyle name="Separador de milhares 14 8 4 2 2" xfId="33697"/>
    <cellStyle name="Separador de milhares 14 8 4 2 3" xfId="22525"/>
    <cellStyle name="Separador de milhares 14 8 4 3" xfId="30185"/>
    <cellStyle name="Separador de milhares 14 8 4 4" xfId="14864"/>
    <cellStyle name="Separador de milhares 14 8 5" xfId="6008"/>
    <cellStyle name="Separador de milhares 14 8 5 2" xfId="21405"/>
    <cellStyle name="Separador de milhares 14 8 5 3" xfId="28989"/>
    <cellStyle name="Separador de milhares 14 8 5 4" xfId="13108"/>
    <cellStyle name="Separador de milhares 14 8 6" xfId="4328"/>
    <cellStyle name="Separador de milhares 14 8 6 2" xfId="27309"/>
    <cellStyle name="Separador de milhares 14 8 6 3" xfId="18376"/>
    <cellStyle name="Separador de milhares 14 8 7" xfId="24281"/>
    <cellStyle name="Separador de milhares 14 8 8" xfId="11988"/>
    <cellStyle name="Separador de milhares 14 9" xfId="740"/>
    <cellStyle name="Separador de milhares 14 9 2" xfId="2496"/>
    <cellStyle name="Separador de milhares 14 9 2 2" xfId="8400"/>
    <cellStyle name="Separador de milhares 14 9 2 2 2" xfId="31381"/>
    <cellStyle name="Separador de milhares 14 9 2 2 3" xfId="19572"/>
    <cellStyle name="Separador de milhares 14 9 2 3" xfId="25477"/>
    <cellStyle name="Separador de milhares 14 9 2 4" xfId="16060"/>
    <cellStyle name="Separador de milhares 14 9 3" xfId="6644"/>
    <cellStyle name="Separador de milhares 14 9 3 2" xfId="10156"/>
    <cellStyle name="Separador de milhares 14 9 3 2 2" xfId="33137"/>
    <cellStyle name="Separador de milhares 14 9 3 2 3" xfId="21965"/>
    <cellStyle name="Separador de milhares 14 9 3 3" xfId="29625"/>
    <cellStyle name="Separador de milhares 14 9 3 4" xfId="14304"/>
    <cellStyle name="Separador de milhares 14 9 4" xfId="4404"/>
    <cellStyle name="Separador de milhares 14 9 4 2" xfId="27385"/>
    <cellStyle name="Separador de milhares 14 9 4 3" xfId="17816"/>
    <cellStyle name="Separador de milhares 14 9 5" xfId="23721"/>
    <cellStyle name="Separador de milhares 14 9 6" xfId="12548"/>
    <cellStyle name="Separador de milhares 15" xfId="203"/>
    <cellStyle name="Separador de milhares 15 2" xfId="204"/>
    <cellStyle name="Separador de milhares 15 2 2" xfId="283"/>
    <cellStyle name="Separador de milhares 15 3" xfId="282"/>
    <cellStyle name="Separador de milhares 16" xfId="205"/>
    <cellStyle name="Separador de milhares 16 10" xfId="665"/>
    <cellStyle name="Separador de milhares 16 10 2" xfId="2422"/>
    <cellStyle name="Separador de milhares 16 10 2 2" xfId="8326"/>
    <cellStyle name="Separador de milhares 16 10 2 2 2" xfId="31307"/>
    <cellStyle name="Separador de milhares 16 10 2 2 3" xfId="19498"/>
    <cellStyle name="Separador de milhares 16 10 2 3" xfId="25403"/>
    <cellStyle name="Separador de milhares 16 10 2 4" xfId="15986"/>
    <cellStyle name="Separador de milhares 16 10 3" xfId="6570"/>
    <cellStyle name="Separador de milhares 16 10 3 2" xfId="10082"/>
    <cellStyle name="Separador de milhares 16 10 3 2 2" xfId="33063"/>
    <cellStyle name="Separador de milhares 16 10 3 2 3" xfId="21891"/>
    <cellStyle name="Separador de milhares 16 10 3 3" xfId="29551"/>
    <cellStyle name="Separador de milhares 16 10 3 4" xfId="14230"/>
    <cellStyle name="Separador de milhares 16 10 4" xfId="5450"/>
    <cellStyle name="Separador de milhares 16 10 4 2" xfId="28431"/>
    <cellStyle name="Separador de milhares 16 10 4 3" xfId="17742"/>
    <cellStyle name="Separador de milhares 16 10 5" xfId="23647"/>
    <cellStyle name="Separador de milhares 16 10 6" xfId="12474"/>
    <cellStyle name="Separador de milhares 16 11" xfId="2023"/>
    <cellStyle name="Separador de milhares 16 11 2" xfId="7927"/>
    <cellStyle name="Separador de milhares 16 11 2 2" xfId="30908"/>
    <cellStyle name="Separador de milhares 16 11 2 3" xfId="19099"/>
    <cellStyle name="Separador de milhares 16 11 3" xfId="25004"/>
    <cellStyle name="Separador de milhares 16 11 4" xfId="15587"/>
    <cellStyle name="Separador de milhares 16 12" xfId="6171"/>
    <cellStyle name="Separador de milhares 16 12 2" xfId="9683"/>
    <cellStyle name="Separador de milhares 16 12 2 2" xfId="32664"/>
    <cellStyle name="Separador de milhares 16 12 2 3" xfId="21492"/>
    <cellStyle name="Separador de milhares 16 12 3" xfId="29152"/>
    <cellStyle name="Separador de milhares 16 12 4" xfId="13831"/>
    <cellStyle name="Separador de milhares 16 13" xfId="5051"/>
    <cellStyle name="Separador de milhares 16 13 2" xfId="20855"/>
    <cellStyle name="Separador de milhares 16 13 3" xfId="28032"/>
    <cellStyle name="Separador de milhares 16 13 4" xfId="12075"/>
    <cellStyle name="Separador de milhares 16 14" xfId="3770"/>
    <cellStyle name="Separador de milhares 16 14 2" xfId="26751"/>
    <cellStyle name="Separador de milhares 16 14 3" xfId="17343"/>
    <cellStyle name="Separador de milhares 16 15" xfId="23248"/>
    <cellStyle name="Separador de milhares 16 16" xfId="11430"/>
    <cellStyle name="Separador de milhares 16 2" xfId="284"/>
    <cellStyle name="Separador de milhares 16 2 10" xfId="2046"/>
    <cellStyle name="Separador de milhares 16 2 10 2" xfId="7950"/>
    <cellStyle name="Separador de milhares 16 2 10 2 2" xfId="30931"/>
    <cellStyle name="Separador de milhares 16 2 10 2 3" xfId="19122"/>
    <cellStyle name="Separador de milhares 16 2 10 3" xfId="25027"/>
    <cellStyle name="Separador de milhares 16 2 10 4" xfId="15610"/>
    <cellStyle name="Separador de milhares 16 2 11" xfId="6194"/>
    <cellStyle name="Separador de milhares 16 2 11 2" xfId="9706"/>
    <cellStyle name="Separador de milhares 16 2 11 2 2" xfId="32687"/>
    <cellStyle name="Separador de milhares 16 2 11 2 3" xfId="21515"/>
    <cellStyle name="Separador de milhares 16 2 11 3" xfId="29175"/>
    <cellStyle name="Separador de milhares 16 2 11 4" xfId="13854"/>
    <cellStyle name="Separador de milhares 16 2 12" xfId="5074"/>
    <cellStyle name="Separador de milhares 16 2 12 2" xfId="20878"/>
    <cellStyle name="Separador de milhares 16 2 12 3" xfId="28055"/>
    <cellStyle name="Separador de milhares 16 2 12 4" xfId="12098"/>
    <cellStyle name="Separador de milhares 16 2 13" xfId="3793"/>
    <cellStyle name="Separador de milhares 16 2 13 2" xfId="26774"/>
    <cellStyle name="Separador de milhares 16 2 13 3" xfId="17366"/>
    <cellStyle name="Separador de milhares 16 2 14" xfId="23271"/>
    <cellStyle name="Separador de milhares 16 2 15" xfId="11453"/>
    <cellStyle name="Separador de milhares 16 2 2" xfId="441"/>
    <cellStyle name="Separador de milhares 16 2 2 10" xfId="23424"/>
    <cellStyle name="Separador de milhares 16 2 2 11" xfId="11538"/>
    <cellStyle name="Separador de milhares 16 2 2 2" xfId="602"/>
    <cellStyle name="Separador de milhares 16 2 2 2 2" xfId="1885"/>
    <cellStyle name="Separador de milhares 16 2 2 2 2 2" xfId="3641"/>
    <cellStyle name="Separador de milhares 16 2 2 2 2 2 2" xfId="9545"/>
    <cellStyle name="Separador de milhares 16 2 2 2 2 2 2 2" xfId="32526"/>
    <cellStyle name="Separador de milhares 16 2 2 2 2 2 2 3" xfId="20717"/>
    <cellStyle name="Separador de milhares 16 2 2 2 2 2 3" xfId="26622"/>
    <cellStyle name="Separador de milhares 16 2 2 2 2 2 4" xfId="17205"/>
    <cellStyle name="Separador de milhares 16 2 2 2 2 3" xfId="7789"/>
    <cellStyle name="Separador de milhares 16 2 2 2 2 3 2" xfId="11301"/>
    <cellStyle name="Separador de milhares 16 2 2 2 2 3 2 2" xfId="34282"/>
    <cellStyle name="Separador de milhares 16 2 2 2 2 3 2 3" xfId="23110"/>
    <cellStyle name="Separador de milhares 16 2 2 2 2 3 3" xfId="30770"/>
    <cellStyle name="Separador de milhares 16 2 2 2 2 3 4" xfId="15449"/>
    <cellStyle name="Separador de milhares 16 2 2 2 2 4" xfId="4913"/>
    <cellStyle name="Separador de milhares 16 2 2 2 2 4 2" xfId="27894"/>
    <cellStyle name="Separador de milhares 16 2 2 2 2 4 3" xfId="18961"/>
    <cellStyle name="Separador de milhares 16 2 2 2 2 5" xfId="24866"/>
    <cellStyle name="Separador de milhares 16 2 2 2 2 6" xfId="13693"/>
    <cellStyle name="Separador de milhares 16 2 2 2 3" xfId="1249"/>
    <cellStyle name="Separador de milhares 16 2 2 2 3 2" xfId="3005"/>
    <cellStyle name="Separador de milhares 16 2 2 2 3 2 2" xfId="8909"/>
    <cellStyle name="Separador de milhares 16 2 2 2 3 2 2 2" xfId="31890"/>
    <cellStyle name="Separador de milhares 16 2 2 2 3 2 2 3" xfId="20081"/>
    <cellStyle name="Separador de milhares 16 2 2 2 3 2 3" xfId="25986"/>
    <cellStyle name="Separador de milhares 16 2 2 2 3 2 4" xfId="16569"/>
    <cellStyle name="Separador de milhares 16 2 2 2 3 3" xfId="7153"/>
    <cellStyle name="Separador de milhares 16 2 2 2 3 3 2" xfId="10665"/>
    <cellStyle name="Separador de milhares 16 2 2 2 3 3 2 2" xfId="33646"/>
    <cellStyle name="Separador de milhares 16 2 2 2 3 3 2 3" xfId="22474"/>
    <cellStyle name="Separador de milhares 16 2 2 2 3 3 3" xfId="30134"/>
    <cellStyle name="Separador de milhares 16 2 2 2 3 3 4" xfId="14813"/>
    <cellStyle name="Separador de milhares 16 2 2 2 3 4" xfId="5957"/>
    <cellStyle name="Separador de milhares 16 2 2 2 3 4 2" xfId="28938"/>
    <cellStyle name="Separador de milhares 16 2 2 2 3 4 3" xfId="18325"/>
    <cellStyle name="Separador de milhares 16 2 2 2 3 5" xfId="24230"/>
    <cellStyle name="Separador de milhares 16 2 2 2 3 6" xfId="13057"/>
    <cellStyle name="Separador de milhares 16 2 2 2 4" xfId="2360"/>
    <cellStyle name="Separador de milhares 16 2 2 2 4 2" xfId="8264"/>
    <cellStyle name="Separador de milhares 16 2 2 2 4 2 2" xfId="31245"/>
    <cellStyle name="Separador de milhares 16 2 2 2 4 2 3" xfId="19436"/>
    <cellStyle name="Separador de milhares 16 2 2 2 4 3" xfId="25341"/>
    <cellStyle name="Separador de milhares 16 2 2 2 4 4" xfId="15924"/>
    <cellStyle name="Separador de milhares 16 2 2 2 5" xfId="6508"/>
    <cellStyle name="Separador de milhares 16 2 2 2 5 2" xfId="10020"/>
    <cellStyle name="Separador de milhares 16 2 2 2 5 2 2" xfId="33001"/>
    <cellStyle name="Separador de milhares 16 2 2 2 5 2 3" xfId="21829"/>
    <cellStyle name="Separador de milhares 16 2 2 2 5 3" xfId="29489"/>
    <cellStyle name="Separador de milhares 16 2 2 2 5 4" xfId="14168"/>
    <cellStyle name="Separador de milhares 16 2 2 2 6" xfId="5388"/>
    <cellStyle name="Separador de milhares 16 2 2 2 6 2" xfId="21192"/>
    <cellStyle name="Separador de milhares 16 2 2 2 6 3" xfId="28369"/>
    <cellStyle name="Separador de milhares 16 2 2 2 6 4" xfId="12412"/>
    <cellStyle name="Separador de milhares 16 2 2 2 7" xfId="4277"/>
    <cellStyle name="Separador de milhares 16 2 2 2 7 2" xfId="27258"/>
    <cellStyle name="Separador de milhares 16 2 2 2 7 3" xfId="17680"/>
    <cellStyle name="Separador de milhares 16 2 2 2 8" xfId="23585"/>
    <cellStyle name="Separador de milhares 16 2 2 2 9" xfId="11937"/>
    <cellStyle name="Separador de milhares 16 2 2 3" xfId="1088"/>
    <cellStyle name="Separador de milhares 16 2 2 3 2" xfId="1724"/>
    <cellStyle name="Separador de milhares 16 2 2 3 2 2" xfId="3480"/>
    <cellStyle name="Separador de milhares 16 2 2 3 2 2 2" xfId="9384"/>
    <cellStyle name="Separador de milhares 16 2 2 3 2 2 2 2" xfId="32365"/>
    <cellStyle name="Separador de milhares 16 2 2 3 2 2 2 3" xfId="20556"/>
    <cellStyle name="Separador de milhares 16 2 2 3 2 2 3" xfId="26461"/>
    <cellStyle name="Separador de milhares 16 2 2 3 2 2 4" xfId="17044"/>
    <cellStyle name="Separador de milhares 16 2 2 3 2 3" xfId="7628"/>
    <cellStyle name="Separador de milhares 16 2 2 3 2 3 2" xfId="11140"/>
    <cellStyle name="Separador de milhares 16 2 2 3 2 3 2 2" xfId="34121"/>
    <cellStyle name="Separador de milhares 16 2 2 3 2 3 2 3" xfId="22949"/>
    <cellStyle name="Separador de milhares 16 2 2 3 2 3 3" xfId="30609"/>
    <cellStyle name="Separador de milhares 16 2 2 3 2 3 4" xfId="15288"/>
    <cellStyle name="Separador de milhares 16 2 2 3 2 4" xfId="4752"/>
    <cellStyle name="Separador de milhares 16 2 2 3 2 4 2" xfId="27733"/>
    <cellStyle name="Separador de milhares 16 2 2 3 2 4 3" xfId="18800"/>
    <cellStyle name="Separador de milhares 16 2 2 3 2 5" xfId="24705"/>
    <cellStyle name="Separador de milhares 16 2 2 3 2 6" xfId="13532"/>
    <cellStyle name="Separador de milhares 16 2 2 3 3" xfId="2844"/>
    <cellStyle name="Separador de milhares 16 2 2 3 3 2" xfId="8748"/>
    <cellStyle name="Separador de milhares 16 2 2 3 3 2 2" xfId="31729"/>
    <cellStyle name="Separador de milhares 16 2 2 3 3 2 3" xfId="19920"/>
    <cellStyle name="Separador de milhares 16 2 2 3 3 3" xfId="25825"/>
    <cellStyle name="Separador de milhares 16 2 2 3 3 4" xfId="16408"/>
    <cellStyle name="Separador de milhares 16 2 2 3 4" xfId="6992"/>
    <cellStyle name="Separador de milhares 16 2 2 3 4 2" xfId="10504"/>
    <cellStyle name="Separador de milhares 16 2 2 3 4 2 2" xfId="33485"/>
    <cellStyle name="Separador de milhares 16 2 2 3 4 2 3" xfId="22313"/>
    <cellStyle name="Separador de milhares 16 2 2 3 4 3" xfId="29973"/>
    <cellStyle name="Separador de milhares 16 2 2 3 4 4" xfId="14652"/>
    <cellStyle name="Separador de milhares 16 2 2 3 5" xfId="5796"/>
    <cellStyle name="Separador de milhares 16 2 2 3 5 2" xfId="21354"/>
    <cellStyle name="Separador de milhares 16 2 2 3 5 3" xfId="28777"/>
    <cellStyle name="Separador de milhares 16 2 2 3 5 4" xfId="12896"/>
    <cellStyle name="Separador de milhares 16 2 2 3 6" xfId="4116"/>
    <cellStyle name="Separador de milhares 16 2 2 3 6 2" xfId="27097"/>
    <cellStyle name="Separador de milhares 16 2 2 3 6 3" xfId="18164"/>
    <cellStyle name="Separador de milhares 16 2 2 3 7" xfId="24069"/>
    <cellStyle name="Separador de milhares 16 2 2 3 8" xfId="11776"/>
    <cellStyle name="Separador de milhares 16 2 2 4" xfId="1486"/>
    <cellStyle name="Separador de milhares 16 2 2 4 2" xfId="3242"/>
    <cellStyle name="Separador de milhares 16 2 2 4 2 2" xfId="9146"/>
    <cellStyle name="Separador de milhares 16 2 2 4 2 2 2" xfId="32127"/>
    <cellStyle name="Separador de milhares 16 2 2 4 2 2 3" xfId="20318"/>
    <cellStyle name="Separador de milhares 16 2 2 4 2 3" xfId="26223"/>
    <cellStyle name="Separador de milhares 16 2 2 4 2 4" xfId="16806"/>
    <cellStyle name="Separador de milhares 16 2 2 4 3" xfId="7390"/>
    <cellStyle name="Separador de milhares 16 2 2 4 3 2" xfId="10902"/>
    <cellStyle name="Separador de milhares 16 2 2 4 3 2 2" xfId="33883"/>
    <cellStyle name="Separador de milhares 16 2 2 4 3 2 3" xfId="22711"/>
    <cellStyle name="Separador de milhares 16 2 2 4 3 3" xfId="30371"/>
    <cellStyle name="Separador de milhares 16 2 2 4 3 4" xfId="15050"/>
    <cellStyle name="Separador de milhares 16 2 2 4 4" xfId="4514"/>
    <cellStyle name="Separador de milhares 16 2 2 4 4 2" xfId="27495"/>
    <cellStyle name="Separador de milhares 16 2 2 4 4 3" xfId="18562"/>
    <cellStyle name="Separador de milhares 16 2 2 4 5" xfId="24467"/>
    <cellStyle name="Separador de milhares 16 2 2 4 6" xfId="13294"/>
    <cellStyle name="Separador de milhares 16 2 2 5" xfId="850"/>
    <cellStyle name="Separador de milhares 16 2 2 5 2" xfId="2606"/>
    <cellStyle name="Separador de milhares 16 2 2 5 2 2" xfId="8510"/>
    <cellStyle name="Separador de milhares 16 2 2 5 2 2 2" xfId="31491"/>
    <cellStyle name="Separador de milhares 16 2 2 5 2 2 3" xfId="19682"/>
    <cellStyle name="Separador de milhares 16 2 2 5 2 3" xfId="25587"/>
    <cellStyle name="Separador de milhares 16 2 2 5 2 4" xfId="16170"/>
    <cellStyle name="Separador de milhares 16 2 2 5 3" xfId="6754"/>
    <cellStyle name="Separador de milhares 16 2 2 5 3 2" xfId="10266"/>
    <cellStyle name="Separador de milhares 16 2 2 5 3 2 2" xfId="33247"/>
    <cellStyle name="Separador de milhares 16 2 2 5 3 2 3" xfId="22075"/>
    <cellStyle name="Separador de milhares 16 2 2 5 3 3" xfId="29735"/>
    <cellStyle name="Separador de milhares 16 2 2 5 3 4" xfId="14414"/>
    <cellStyle name="Separador de milhares 16 2 2 5 4" xfId="5558"/>
    <cellStyle name="Separador de milhares 16 2 2 5 4 2" xfId="28539"/>
    <cellStyle name="Separador de milhares 16 2 2 5 4 3" xfId="17926"/>
    <cellStyle name="Separador de milhares 16 2 2 5 5" xfId="23831"/>
    <cellStyle name="Separador de milhares 16 2 2 5 6" xfId="12658"/>
    <cellStyle name="Separador de milhares 16 2 2 6" xfId="2199"/>
    <cellStyle name="Separador de milhares 16 2 2 6 2" xfId="8103"/>
    <cellStyle name="Separador de milhares 16 2 2 6 2 2" xfId="31084"/>
    <cellStyle name="Separador de milhares 16 2 2 6 2 3" xfId="19275"/>
    <cellStyle name="Separador de milhares 16 2 2 6 3" xfId="25180"/>
    <cellStyle name="Separador de milhares 16 2 2 6 4" xfId="15763"/>
    <cellStyle name="Separador de milhares 16 2 2 7" xfId="6347"/>
    <cellStyle name="Separador de milhares 16 2 2 7 2" xfId="9859"/>
    <cellStyle name="Separador de milhares 16 2 2 7 2 2" xfId="32840"/>
    <cellStyle name="Separador de milhares 16 2 2 7 2 3" xfId="21668"/>
    <cellStyle name="Separador de milhares 16 2 2 7 3" xfId="29328"/>
    <cellStyle name="Separador de milhares 16 2 2 7 4" xfId="14007"/>
    <cellStyle name="Separador de milhares 16 2 2 8" xfId="5227"/>
    <cellStyle name="Separador de milhares 16 2 2 8 2" xfId="21031"/>
    <cellStyle name="Separador de milhares 16 2 2 8 3" xfId="28208"/>
    <cellStyle name="Separador de milhares 16 2 2 8 4" xfId="12251"/>
    <cellStyle name="Separador de milhares 16 2 2 9" xfId="3878"/>
    <cellStyle name="Separador de milhares 16 2 2 9 2" xfId="26859"/>
    <cellStyle name="Separador de milhares 16 2 2 9 3" xfId="17519"/>
    <cellStyle name="Separador de milhares 16 2 3" xfId="359"/>
    <cellStyle name="Separador de milhares 16 2 3 2" xfId="1643"/>
    <cellStyle name="Separador de milhares 16 2 3 2 2" xfId="3399"/>
    <cellStyle name="Separador de milhares 16 2 3 2 2 2" xfId="9303"/>
    <cellStyle name="Separador de milhares 16 2 3 2 2 2 2" xfId="32284"/>
    <cellStyle name="Separador de milhares 16 2 3 2 2 2 3" xfId="20475"/>
    <cellStyle name="Separador de milhares 16 2 3 2 2 3" xfId="26380"/>
    <cellStyle name="Separador de milhares 16 2 3 2 2 4" xfId="16963"/>
    <cellStyle name="Separador de milhares 16 2 3 2 3" xfId="7547"/>
    <cellStyle name="Separador de milhares 16 2 3 2 3 2" xfId="11059"/>
    <cellStyle name="Separador de milhares 16 2 3 2 3 2 2" xfId="34040"/>
    <cellStyle name="Separador de milhares 16 2 3 2 3 2 3" xfId="22868"/>
    <cellStyle name="Separador de milhares 16 2 3 2 3 3" xfId="30528"/>
    <cellStyle name="Separador de milhares 16 2 3 2 3 4" xfId="15207"/>
    <cellStyle name="Separador de milhares 16 2 3 2 4" xfId="4671"/>
    <cellStyle name="Separador de milhares 16 2 3 2 4 2" xfId="27652"/>
    <cellStyle name="Separador de milhares 16 2 3 2 4 3" xfId="18719"/>
    <cellStyle name="Separador de milhares 16 2 3 2 5" xfId="24624"/>
    <cellStyle name="Separador de milhares 16 2 3 2 6" xfId="13451"/>
    <cellStyle name="Separador de milhares 16 2 3 3" xfId="1007"/>
    <cellStyle name="Separador de milhares 16 2 3 3 2" xfId="2763"/>
    <cellStyle name="Separador de milhares 16 2 3 3 2 2" xfId="8667"/>
    <cellStyle name="Separador de milhares 16 2 3 3 2 2 2" xfId="31648"/>
    <cellStyle name="Separador de milhares 16 2 3 3 2 2 3" xfId="19839"/>
    <cellStyle name="Separador de milhares 16 2 3 3 2 3" xfId="25744"/>
    <cellStyle name="Separador de milhares 16 2 3 3 2 4" xfId="16327"/>
    <cellStyle name="Separador de milhares 16 2 3 3 3" xfId="6911"/>
    <cellStyle name="Separador de milhares 16 2 3 3 3 2" xfId="10423"/>
    <cellStyle name="Separador de milhares 16 2 3 3 3 2 2" xfId="33404"/>
    <cellStyle name="Separador de milhares 16 2 3 3 3 2 3" xfId="22232"/>
    <cellStyle name="Separador de milhares 16 2 3 3 3 3" xfId="29892"/>
    <cellStyle name="Separador de milhares 16 2 3 3 3 4" xfId="14571"/>
    <cellStyle name="Separador de milhares 16 2 3 3 4" xfId="5715"/>
    <cellStyle name="Separador de milhares 16 2 3 3 4 2" xfId="28696"/>
    <cellStyle name="Separador de milhares 16 2 3 3 4 3" xfId="18083"/>
    <cellStyle name="Separador de milhares 16 2 3 3 5" xfId="23988"/>
    <cellStyle name="Separador de milhares 16 2 3 3 6" xfId="12815"/>
    <cellStyle name="Separador de milhares 16 2 3 4" xfId="2118"/>
    <cellStyle name="Separador de milhares 16 2 3 4 2" xfId="8022"/>
    <cellStyle name="Separador de milhares 16 2 3 4 2 2" xfId="31003"/>
    <cellStyle name="Separador de milhares 16 2 3 4 2 3" xfId="19194"/>
    <cellStyle name="Separador de milhares 16 2 3 4 3" xfId="25099"/>
    <cellStyle name="Separador de milhares 16 2 3 4 4" xfId="15682"/>
    <cellStyle name="Separador de milhares 16 2 3 5" xfId="6266"/>
    <cellStyle name="Separador de milhares 16 2 3 5 2" xfId="9778"/>
    <cellStyle name="Separador de milhares 16 2 3 5 2 2" xfId="32759"/>
    <cellStyle name="Separador de milhares 16 2 3 5 2 3" xfId="21587"/>
    <cellStyle name="Separador de milhares 16 2 3 5 3" xfId="29247"/>
    <cellStyle name="Separador de milhares 16 2 3 5 4" xfId="13926"/>
    <cellStyle name="Separador de milhares 16 2 3 6" xfId="5146"/>
    <cellStyle name="Separador de milhares 16 2 3 6 2" xfId="20950"/>
    <cellStyle name="Separador de milhares 16 2 3 6 3" xfId="28127"/>
    <cellStyle name="Separador de milhares 16 2 3 6 4" xfId="12170"/>
    <cellStyle name="Separador de milhares 16 2 3 7" xfId="4035"/>
    <cellStyle name="Separador de milhares 16 2 3 7 2" xfId="27016"/>
    <cellStyle name="Separador de milhares 16 2 3 7 3" xfId="17438"/>
    <cellStyle name="Separador de milhares 16 2 3 8" xfId="23343"/>
    <cellStyle name="Separador de milhares 16 2 3 9" xfId="11695"/>
    <cellStyle name="Separador de milhares 16 2 4" xfId="517"/>
    <cellStyle name="Separador de milhares 16 2 4 2" xfId="1800"/>
    <cellStyle name="Separador de milhares 16 2 4 2 2" xfId="3556"/>
    <cellStyle name="Separador de milhares 16 2 4 2 2 2" xfId="9460"/>
    <cellStyle name="Separador de milhares 16 2 4 2 2 2 2" xfId="32441"/>
    <cellStyle name="Separador de milhares 16 2 4 2 2 2 3" xfId="20632"/>
    <cellStyle name="Separador de milhares 16 2 4 2 2 3" xfId="26537"/>
    <cellStyle name="Separador de milhares 16 2 4 2 2 4" xfId="17120"/>
    <cellStyle name="Separador de milhares 16 2 4 2 3" xfId="7704"/>
    <cellStyle name="Separador de milhares 16 2 4 2 3 2" xfId="11216"/>
    <cellStyle name="Separador de milhares 16 2 4 2 3 2 2" xfId="34197"/>
    <cellStyle name="Separador de milhares 16 2 4 2 3 2 3" xfId="23025"/>
    <cellStyle name="Separador de milhares 16 2 4 2 3 3" xfId="30685"/>
    <cellStyle name="Separador de milhares 16 2 4 2 3 4" xfId="15364"/>
    <cellStyle name="Separador de milhares 16 2 4 2 4" xfId="4828"/>
    <cellStyle name="Separador de milhares 16 2 4 2 4 2" xfId="27809"/>
    <cellStyle name="Separador de milhares 16 2 4 2 4 3" xfId="18876"/>
    <cellStyle name="Separador de milhares 16 2 4 2 5" xfId="24781"/>
    <cellStyle name="Separador de milhares 16 2 4 2 6" xfId="13608"/>
    <cellStyle name="Separador de milhares 16 2 4 3" xfId="1164"/>
    <cellStyle name="Separador de milhares 16 2 4 3 2" xfId="2920"/>
    <cellStyle name="Separador de milhares 16 2 4 3 2 2" xfId="8824"/>
    <cellStyle name="Separador de milhares 16 2 4 3 2 2 2" xfId="31805"/>
    <cellStyle name="Separador de milhares 16 2 4 3 2 2 3" xfId="19996"/>
    <cellStyle name="Separador de milhares 16 2 4 3 2 3" xfId="25901"/>
    <cellStyle name="Separador de milhares 16 2 4 3 2 4" xfId="16484"/>
    <cellStyle name="Separador de milhares 16 2 4 3 3" xfId="7068"/>
    <cellStyle name="Separador de milhares 16 2 4 3 3 2" xfId="10580"/>
    <cellStyle name="Separador de milhares 16 2 4 3 3 2 2" xfId="33561"/>
    <cellStyle name="Separador de milhares 16 2 4 3 3 2 3" xfId="22389"/>
    <cellStyle name="Separador de milhares 16 2 4 3 3 3" xfId="30049"/>
    <cellStyle name="Separador de milhares 16 2 4 3 3 4" xfId="14728"/>
    <cellStyle name="Separador de milhares 16 2 4 3 4" xfId="5872"/>
    <cellStyle name="Separador de milhares 16 2 4 3 4 2" xfId="28853"/>
    <cellStyle name="Separador de milhares 16 2 4 3 4 3" xfId="18240"/>
    <cellStyle name="Separador de milhares 16 2 4 3 5" xfId="24145"/>
    <cellStyle name="Separador de milhares 16 2 4 3 6" xfId="12972"/>
    <cellStyle name="Separador de milhares 16 2 4 4" xfId="2275"/>
    <cellStyle name="Separador de milhares 16 2 4 4 2" xfId="8179"/>
    <cellStyle name="Separador de milhares 16 2 4 4 2 2" xfId="31160"/>
    <cellStyle name="Separador de milhares 16 2 4 4 2 3" xfId="19351"/>
    <cellStyle name="Separador de milhares 16 2 4 4 3" xfId="25256"/>
    <cellStyle name="Separador de milhares 16 2 4 4 4" xfId="15839"/>
    <cellStyle name="Separador de milhares 16 2 4 5" xfId="6423"/>
    <cellStyle name="Separador de milhares 16 2 4 5 2" xfId="9935"/>
    <cellStyle name="Separador de milhares 16 2 4 5 2 2" xfId="32916"/>
    <cellStyle name="Separador de milhares 16 2 4 5 2 3" xfId="21744"/>
    <cellStyle name="Separador de milhares 16 2 4 5 3" xfId="29404"/>
    <cellStyle name="Separador de milhares 16 2 4 5 4" xfId="14083"/>
    <cellStyle name="Separador de milhares 16 2 4 6" xfId="5303"/>
    <cellStyle name="Separador de milhares 16 2 4 6 2" xfId="21107"/>
    <cellStyle name="Separador de milhares 16 2 4 6 3" xfId="28284"/>
    <cellStyle name="Separador de milhares 16 2 4 6 4" xfId="12327"/>
    <cellStyle name="Separador de milhares 16 2 4 7" xfId="4192"/>
    <cellStyle name="Separador de milhares 16 2 4 7 2" xfId="27173"/>
    <cellStyle name="Separador de milhares 16 2 4 7 3" xfId="17595"/>
    <cellStyle name="Separador de milhares 16 2 4 8" xfId="23500"/>
    <cellStyle name="Separador de milhares 16 2 4 9" xfId="11852"/>
    <cellStyle name="Separador de milhares 16 2 5" xfId="935"/>
    <cellStyle name="Separador de milhares 16 2 5 2" xfId="1571"/>
    <cellStyle name="Separador de milhares 16 2 5 2 2" xfId="3327"/>
    <cellStyle name="Separador de milhares 16 2 5 2 2 2" xfId="9231"/>
    <cellStyle name="Separador de milhares 16 2 5 2 2 2 2" xfId="32212"/>
    <cellStyle name="Separador de milhares 16 2 5 2 2 2 3" xfId="20403"/>
    <cellStyle name="Separador de milhares 16 2 5 2 2 3" xfId="26308"/>
    <cellStyle name="Separador de milhares 16 2 5 2 2 4" xfId="16891"/>
    <cellStyle name="Separador de milhares 16 2 5 2 3" xfId="7475"/>
    <cellStyle name="Separador de milhares 16 2 5 2 3 2" xfId="10987"/>
    <cellStyle name="Separador de milhares 16 2 5 2 3 2 2" xfId="33968"/>
    <cellStyle name="Separador de milhares 16 2 5 2 3 2 3" xfId="22796"/>
    <cellStyle name="Separador de milhares 16 2 5 2 3 3" xfId="30456"/>
    <cellStyle name="Separador de milhares 16 2 5 2 3 4" xfId="15135"/>
    <cellStyle name="Separador de milhares 16 2 5 2 4" xfId="4599"/>
    <cellStyle name="Separador de milhares 16 2 5 2 4 2" xfId="27580"/>
    <cellStyle name="Separador de milhares 16 2 5 2 4 3" xfId="18647"/>
    <cellStyle name="Separador de milhares 16 2 5 2 5" xfId="24552"/>
    <cellStyle name="Separador de milhares 16 2 5 2 6" xfId="13379"/>
    <cellStyle name="Separador de milhares 16 2 5 3" xfId="2691"/>
    <cellStyle name="Separador de milhares 16 2 5 3 2" xfId="8595"/>
    <cellStyle name="Separador de milhares 16 2 5 3 2 2" xfId="31576"/>
    <cellStyle name="Separador de milhares 16 2 5 3 2 3" xfId="19767"/>
    <cellStyle name="Separador de milhares 16 2 5 3 3" xfId="25672"/>
    <cellStyle name="Separador de milhares 16 2 5 3 4" xfId="16255"/>
    <cellStyle name="Separador de milhares 16 2 5 4" xfId="6839"/>
    <cellStyle name="Separador de milhares 16 2 5 4 2" xfId="10351"/>
    <cellStyle name="Separador de milhares 16 2 5 4 2 2" xfId="33332"/>
    <cellStyle name="Separador de milhares 16 2 5 4 2 3" xfId="22160"/>
    <cellStyle name="Separador de milhares 16 2 5 4 3" xfId="29820"/>
    <cellStyle name="Separador de milhares 16 2 5 4 4" xfId="14499"/>
    <cellStyle name="Separador de milhares 16 2 5 5" xfId="5643"/>
    <cellStyle name="Separador de milhares 16 2 5 5 2" xfId="21277"/>
    <cellStyle name="Separador de milhares 16 2 5 5 3" xfId="28624"/>
    <cellStyle name="Separador de milhares 16 2 5 5 4" xfId="12743"/>
    <cellStyle name="Separador de milhares 16 2 5 6" xfId="3963"/>
    <cellStyle name="Separador de milhares 16 2 5 6 2" xfId="26944"/>
    <cellStyle name="Separador de milhares 16 2 5 6 3" xfId="18011"/>
    <cellStyle name="Separador de milhares 16 2 5 7" xfId="23916"/>
    <cellStyle name="Separador de milhares 16 2 5 8" xfId="11623"/>
    <cellStyle name="Separador de milhares 16 2 6" xfId="1325"/>
    <cellStyle name="Separador de milhares 16 2 6 2" xfId="1961"/>
    <cellStyle name="Separador de milhares 16 2 6 2 2" xfId="3717"/>
    <cellStyle name="Separador de milhares 16 2 6 2 2 2" xfId="9621"/>
    <cellStyle name="Separador de milhares 16 2 6 2 2 2 2" xfId="32602"/>
    <cellStyle name="Separador de milhares 16 2 6 2 2 2 3" xfId="20793"/>
    <cellStyle name="Separador de milhares 16 2 6 2 2 3" xfId="26698"/>
    <cellStyle name="Separador de milhares 16 2 6 2 2 4" xfId="17281"/>
    <cellStyle name="Separador de milhares 16 2 6 2 3" xfId="7865"/>
    <cellStyle name="Separador de milhares 16 2 6 2 3 2" xfId="11377"/>
    <cellStyle name="Separador de milhares 16 2 6 2 3 2 2" xfId="34358"/>
    <cellStyle name="Separador de milhares 16 2 6 2 3 2 3" xfId="23186"/>
    <cellStyle name="Separador de milhares 16 2 6 2 3 3" xfId="30846"/>
    <cellStyle name="Separador de milhares 16 2 6 2 3 4" xfId="15525"/>
    <cellStyle name="Separador de milhares 16 2 6 2 4" xfId="4989"/>
    <cellStyle name="Separador de milhares 16 2 6 2 4 2" xfId="27970"/>
    <cellStyle name="Separador de milhares 16 2 6 2 4 3" xfId="19037"/>
    <cellStyle name="Separador de milhares 16 2 6 2 5" xfId="24942"/>
    <cellStyle name="Separador de milhares 16 2 6 2 6" xfId="13769"/>
    <cellStyle name="Separador de milhares 16 2 6 3" xfId="3081"/>
    <cellStyle name="Separador de milhares 16 2 6 3 2" xfId="8985"/>
    <cellStyle name="Separador de milhares 16 2 6 3 2 2" xfId="31966"/>
    <cellStyle name="Separador de milhares 16 2 6 3 2 3" xfId="20157"/>
    <cellStyle name="Separador de milhares 16 2 6 3 3" xfId="26062"/>
    <cellStyle name="Separador de milhares 16 2 6 3 4" xfId="16645"/>
    <cellStyle name="Separador de milhares 16 2 6 4" xfId="7229"/>
    <cellStyle name="Separador de milhares 16 2 6 4 2" xfId="10741"/>
    <cellStyle name="Separador de milhares 16 2 6 4 2 2" xfId="33722"/>
    <cellStyle name="Separador de milhares 16 2 6 4 2 3" xfId="22550"/>
    <cellStyle name="Separador de milhares 16 2 6 4 3" xfId="30210"/>
    <cellStyle name="Separador de milhares 16 2 6 4 4" xfId="14889"/>
    <cellStyle name="Separador de milhares 16 2 6 5" xfId="6033"/>
    <cellStyle name="Separador de milhares 16 2 6 5 2" xfId="21430"/>
    <cellStyle name="Separador de milhares 16 2 6 5 3" xfId="29014"/>
    <cellStyle name="Separador de milhares 16 2 6 5 4" xfId="13133"/>
    <cellStyle name="Separador de milhares 16 2 6 6" xfId="4353"/>
    <cellStyle name="Separador de milhares 16 2 6 6 2" xfId="27334"/>
    <cellStyle name="Separador de milhares 16 2 6 6 3" xfId="18401"/>
    <cellStyle name="Separador de milhares 16 2 6 7" xfId="24306"/>
    <cellStyle name="Separador de milhares 16 2 6 8" xfId="12013"/>
    <cellStyle name="Separador de milhares 16 2 7" xfId="765"/>
    <cellStyle name="Separador de milhares 16 2 7 2" xfId="2521"/>
    <cellStyle name="Separador de milhares 16 2 7 2 2" xfId="8425"/>
    <cellStyle name="Separador de milhares 16 2 7 2 2 2" xfId="31406"/>
    <cellStyle name="Separador de milhares 16 2 7 2 2 3" xfId="19597"/>
    <cellStyle name="Separador de milhares 16 2 7 2 3" xfId="25502"/>
    <cellStyle name="Separador de milhares 16 2 7 2 4" xfId="16085"/>
    <cellStyle name="Separador de milhares 16 2 7 3" xfId="6669"/>
    <cellStyle name="Separador de milhares 16 2 7 3 2" xfId="10181"/>
    <cellStyle name="Separador de milhares 16 2 7 3 2 2" xfId="33162"/>
    <cellStyle name="Separador de milhares 16 2 7 3 2 3" xfId="21990"/>
    <cellStyle name="Separador de milhares 16 2 7 3 3" xfId="29650"/>
    <cellStyle name="Separador de milhares 16 2 7 3 4" xfId="14329"/>
    <cellStyle name="Separador de milhares 16 2 7 4" xfId="4429"/>
    <cellStyle name="Separador de milhares 16 2 7 4 2" xfId="27410"/>
    <cellStyle name="Separador de milhares 16 2 7 4 3" xfId="17841"/>
    <cellStyle name="Separador de milhares 16 2 7 5" xfId="23746"/>
    <cellStyle name="Separador de milhares 16 2 7 6" xfId="12573"/>
    <cellStyle name="Separador de milhares 16 2 8" xfId="1401"/>
    <cellStyle name="Separador de milhares 16 2 8 2" xfId="3157"/>
    <cellStyle name="Separador de milhares 16 2 8 2 2" xfId="9061"/>
    <cellStyle name="Separador de milhares 16 2 8 2 2 2" xfId="32042"/>
    <cellStyle name="Separador de milhares 16 2 8 2 2 3" xfId="20233"/>
    <cellStyle name="Separador de milhares 16 2 8 2 3" xfId="26138"/>
    <cellStyle name="Separador de milhares 16 2 8 2 4" xfId="16721"/>
    <cellStyle name="Separador de milhares 16 2 8 3" xfId="7305"/>
    <cellStyle name="Separador de milhares 16 2 8 3 2" xfId="10817"/>
    <cellStyle name="Separador de milhares 16 2 8 3 2 2" xfId="33798"/>
    <cellStyle name="Separador de milhares 16 2 8 3 2 3" xfId="22626"/>
    <cellStyle name="Separador de milhares 16 2 8 3 3" xfId="30286"/>
    <cellStyle name="Separador de milhares 16 2 8 3 4" xfId="14965"/>
    <cellStyle name="Separador de milhares 16 2 8 4" xfId="6109"/>
    <cellStyle name="Separador de milhares 16 2 8 4 2" xfId="29090"/>
    <cellStyle name="Separador de milhares 16 2 8 4 3" xfId="18477"/>
    <cellStyle name="Separador de milhares 16 2 8 5" xfId="24382"/>
    <cellStyle name="Separador de milhares 16 2 8 6" xfId="13209"/>
    <cellStyle name="Separador de milhares 16 2 9" xfId="688"/>
    <cellStyle name="Separador de milhares 16 2 9 2" xfId="2445"/>
    <cellStyle name="Separador de milhares 16 2 9 2 2" xfId="8349"/>
    <cellStyle name="Separador de milhares 16 2 9 2 2 2" xfId="31330"/>
    <cellStyle name="Separador de milhares 16 2 9 2 2 3" xfId="19521"/>
    <cellStyle name="Separador de milhares 16 2 9 2 3" xfId="25426"/>
    <cellStyle name="Separador de milhares 16 2 9 2 4" xfId="16009"/>
    <cellStyle name="Separador de milhares 16 2 9 3" xfId="6593"/>
    <cellStyle name="Separador de milhares 16 2 9 3 2" xfId="10105"/>
    <cellStyle name="Separador de milhares 16 2 9 3 2 2" xfId="33086"/>
    <cellStyle name="Separador de milhares 16 2 9 3 2 3" xfId="21914"/>
    <cellStyle name="Separador de milhares 16 2 9 3 3" xfId="29574"/>
    <cellStyle name="Separador de milhares 16 2 9 3 4" xfId="14253"/>
    <cellStyle name="Separador de milhares 16 2 9 4" xfId="5473"/>
    <cellStyle name="Separador de milhares 16 2 9 4 2" xfId="28454"/>
    <cellStyle name="Separador de milhares 16 2 9 4 3" xfId="17765"/>
    <cellStyle name="Separador de milhares 16 2 9 5" xfId="23670"/>
    <cellStyle name="Separador de milhares 16 2 9 6" xfId="12497"/>
    <cellStyle name="Separador de milhares 16 3" xfId="418"/>
    <cellStyle name="Separador de milhares 16 3 10" xfId="23401"/>
    <cellStyle name="Separador de milhares 16 3 11" xfId="11515"/>
    <cellStyle name="Separador de milhares 16 3 2" xfId="579"/>
    <cellStyle name="Separador de milhares 16 3 2 2" xfId="1862"/>
    <cellStyle name="Separador de milhares 16 3 2 2 2" xfId="3618"/>
    <cellStyle name="Separador de milhares 16 3 2 2 2 2" xfId="9522"/>
    <cellStyle name="Separador de milhares 16 3 2 2 2 2 2" xfId="32503"/>
    <cellStyle name="Separador de milhares 16 3 2 2 2 2 3" xfId="20694"/>
    <cellStyle name="Separador de milhares 16 3 2 2 2 3" xfId="26599"/>
    <cellStyle name="Separador de milhares 16 3 2 2 2 4" xfId="17182"/>
    <cellStyle name="Separador de milhares 16 3 2 2 3" xfId="7766"/>
    <cellStyle name="Separador de milhares 16 3 2 2 3 2" xfId="11278"/>
    <cellStyle name="Separador de milhares 16 3 2 2 3 2 2" xfId="34259"/>
    <cellStyle name="Separador de milhares 16 3 2 2 3 2 3" xfId="23087"/>
    <cellStyle name="Separador de milhares 16 3 2 2 3 3" xfId="30747"/>
    <cellStyle name="Separador de milhares 16 3 2 2 3 4" xfId="15426"/>
    <cellStyle name="Separador de milhares 16 3 2 2 4" xfId="4890"/>
    <cellStyle name="Separador de milhares 16 3 2 2 4 2" xfId="27871"/>
    <cellStyle name="Separador de milhares 16 3 2 2 4 3" xfId="18938"/>
    <cellStyle name="Separador de milhares 16 3 2 2 5" xfId="24843"/>
    <cellStyle name="Separador de milhares 16 3 2 2 6" xfId="13670"/>
    <cellStyle name="Separador de milhares 16 3 2 3" xfId="1226"/>
    <cellStyle name="Separador de milhares 16 3 2 3 2" xfId="2982"/>
    <cellStyle name="Separador de milhares 16 3 2 3 2 2" xfId="8886"/>
    <cellStyle name="Separador de milhares 16 3 2 3 2 2 2" xfId="31867"/>
    <cellStyle name="Separador de milhares 16 3 2 3 2 2 3" xfId="20058"/>
    <cellStyle name="Separador de milhares 16 3 2 3 2 3" xfId="25963"/>
    <cellStyle name="Separador de milhares 16 3 2 3 2 4" xfId="16546"/>
    <cellStyle name="Separador de milhares 16 3 2 3 3" xfId="7130"/>
    <cellStyle name="Separador de milhares 16 3 2 3 3 2" xfId="10642"/>
    <cellStyle name="Separador de milhares 16 3 2 3 3 2 2" xfId="33623"/>
    <cellStyle name="Separador de milhares 16 3 2 3 3 2 3" xfId="22451"/>
    <cellStyle name="Separador de milhares 16 3 2 3 3 3" xfId="30111"/>
    <cellStyle name="Separador de milhares 16 3 2 3 3 4" xfId="14790"/>
    <cellStyle name="Separador de milhares 16 3 2 3 4" xfId="5934"/>
    <cellStyle name="Separador de milhares 16 3 2 3 4 2" xfId="28915"/>
    <cellStyle name="Separador de milhares 16 3 2 3 4 3" xfId="18302"/>
    <cellStyle name="Separador de milhares 16 3 2 3 5" xfId="24207"/>
    <cellStyle name="Separador de milhares 16 3 2 3 6" xfId="13034"/>
    <cellStyle name="Separador de milhares 16 3 2 4" xfId="2337"/>
    <cellStyle name="Separador de milhares 16 3 2 4 2" xfId="8241"/>
    <cellStyle name="Separador de milhares 16 3 2 4 2 2" xfId="31222"/>
    <cellStyle name="Separador de milhares 16 3 2 4 2 3" xfId="19413"/>
    <cellStyle name="Separador de milhares 16 3 2 4 3" xfId="25318"/>
    <cellStyle name="Separador de milhares 16 3 2 4 4" xfId="15901"/>
    <cellStyle name="Separador de milhares 16 3 2 5" xfId="6485"/>
    <cellStyle name="Separador de milhares 16 3 2 5 2" xfId="9997"/>
    <cellStyle name="Separador de milhares 16 3 2 5 2 2" xfId="32978"/>
    <cellStyle name="Separador de milhares 16 3 2 5 2 3" xfId="21806"/>
    <cellStyle name="Separador de milhares 16 3 2 5 3" xfId="29466"/>
    <cellStyle name="Separador de milhares 16 3 2 5 4" xfId="14145"/>
    <cellStyle name="Separador de milhares 16 3 2 6" xfId="5365"/>
    <cellStyle name="Separador de milhares 16 3 2 6 2" xfId="21169"/>
    <cellStyle name="Separador de milhares 16 3 2 6 3" xfId="28346"/>
    <cellStyle name="Separador de milhares 16 3 2 6 4" xfId="12389"/>
    <cellStyle name="Separador de milhares 16 3 2 7" xfId="4254"/>
    <cellStyle name="Separador de milhares 16 3 2 7 2" xfId="27235"/>
    <cellStyle name="Separador de milhares 16 3 2 7 3" xfId="17657"/>
    <cellStyle name="Separador de milhares 16 3 2 8" xfId="23562"/>
    <cellStyle name="Separador de milhares 16 3 2 9" xfId="11914"/>
    <cellStyle name="Separador de milhares 16 3 3" xfId="1065"/>
    <cellStyle name="Separador de milhares 16 3 3 2" xfId="1701"/>
    <cellStyle name="Separador de milhares 16 3 3 2 2" xfId="3457"/>
    <cellStyle name="Separador de milhares 16 3 3 2 2 2" xfId="9361"/>
    <cellStyle name="Separador de milhares 16 3 3 2 2 2 2" xfId="32342"/>
    <cellStyle name="Separador de milhares 16 3 3 2 2 2 3" xfId="20533"/>
    <cellStyle name="Separador de milhares 16 3 3 2 2 3" xfId="26438"/>
    <cellStyle name="Separador de milhares 16 3 3 2 2 4" xfId="17021"/>
    <cellStyle name="Separador de milhares 16 3 3 2 3" xfId="7605"/>
    <cellStyle name="Separador de milhares 16 3 3 2 3 2" xfId="11117"/>
    <cellStyle name="Separador de milhares 16 3 3 2 3 2 2" xfId="34098"/>
    <cellStyle name="Separador de milhares 16 3 3 2 3 2 3" xfId="22926"/>
    <cellStyle name="Separador de milhares 16 3 3 2 3 3" xfId="30586"/>
    <cellStyle name="Separador de milhares 16 3 3 2 3 4" xfId="15265"/>
    <cellStyle name="Separador de milhares 16 3 3 2 4" xfId="4729"/>
    <cellStyle name="Separador de milhares 16 3 3 2 4 2" xfId="27710"/>
    <cellStyle name="Separador de milhares 16 3 3 2 4 3" xfId="18777"/>
    <cellStyle name="Separador de milhares 16 3 3 2 5" xfId="24682"/>
    <cellStyle name="Separador de milhares 16 3 3 2 6" xfId="13509"/>
    <cellStyle name="Separador de milhares 16 3 3 3" xfId="2821"/>
    <cellStyle name="Separador de milhares 16 3 3 3 2" xfId="8725"/>
    <cellStyle name="Separador de milhares 16 3 3 3 2 2" xfId="31706"/>
    <cellStyle name="Separador de milhares 16 3 3 3 2 3" xfId="19897"/>
    <cellStyle name="Separador de milhares 16 3 3 3 3" xfId="25802"/>
    <cellStyle name="Separador de milhares 16 3 3 3 4" xfId="16385"/>
    <cellStyle name="Separador de milhares 16 3 3 4" xfId="6969"/>
    <cellStyle name="Separador de milhares 16 3 3 4 2" xfId="10481"/>
    <cellStyle name="Separador de milhares 16 3 3 4 2 2" xfId="33462"/>
    <cellStyle name="Separador de milhares 16 3 3 4 2 3" xfId="22290"/>
    <cellStyle name="Separador de milhares 16 3 3 4 3" xfId="29950"/>
    <cellStyle name="Separador de milhares 16 3 3 4 4" xfId="14629"/>
    <cellStyle name="Separador de milhares 16 3 3 5" xfId="5773"/>
    <cellStyle name="Separador de milhares 16 3 3 5 2" xfId="21331"/>
    <cellStyle name="Separador de milhares 16 3 3 5 3" xfId="28754"/>
    <cellStyle name="Separador de milhares 16 3 3 5 4" xfId="12873"/>
    <cellStyle name="Separador de milhares 16 3 3 6" xfId="4093"/>
    <cellStyle name="Separador de milhares 16 3 3 6 2" xfId="27074"/>
    <cellStyle name="Separador de milhares 16 3 3 6 3" xfId="18141"/>
    <cellStyle name="Separador de milhares 16 3 3 7" xfId="24046"/>
    <cellStyle name="Separador de milhares 16 3 3 8" xfId="11753"/>
    <cellStyle name="Separador de milhares 16 3 4" xfId="1463"/>
    <cellStyle name="Separador de milhares 16 3 4 2" xfId="3219"/>
    <cellStyle name="Separador de milhares 16 3 4 2 2" xfId="9123"/>
    <cellStyle name="Separador de milhares 16 3 4 2 2 2" xfId="32104"/>
    <cellStyle name="Separador de milhares 16 3 4 2 2 3" xfId="20295"/>
    <cellStyle name="Separador de milhares 16 3 4 2 3" xfId="26200"/>
    <cellStyle name="Separador de milhares 16 3 4 2 4" xfId="16783"/>
    <cellStyle name="Separador de milhares 16 3 4 3" xfId="7367"/>
    <cellStyle name="Separador de milhares 16 3 4 3 2" xfId="10879"/>
    <cellStyle name="Separador de milhares 16 3 4 3 2 2" xfId="33860"/>
    <cellStyle name="Separador de milhares 16 3 4 3 2 3" xfId="22688"/>
    <cellStyle name="Separador de milhares 16 3 4 3 3" xfId="30348"/>
    <cellStyle name="Separador de milhares 16 3 4 3 4" xfId="15027"/>
    <cellStyle name="Separador de milhares 16 3 4 4" xfId="4491"/>
    <cellStyle name="Separador de milhares 16 3 4 4 2" xfId="27472"/>
    <cellStyle name="Separador de milhares 16 3 4 4 3" xfId="18539"/>
    <cellStyle name="Separador de milhares 16 3 4 5" xfId="24444"/>
    <cellStyle name="Separador de milhares 16 3 4 6" xfId="13271"/>
    <cellStyle name="Separador de milhares 16 3 5" xfId="827"/>
    <cellStyle name="Separador de milhares 16 3 5 2" xfId="2583"/>
    <cellStyle name="Separador de milhares 16 3 5 2 2" xfId="8487"/>
    <cellStyle name="Separador de milhares 16 3 5 2 2 2" xfId="31468"/>
    <cellStyle name="Separador de milhares 16 3 5 2 2 3" xfId="19659"/>
    <cellStyle name="Separador de milhares 16 3 5 2 3" xfId="25564"/>
    <cellStyle name="Separador de milhares 16 3 5 2 4" xfId="16147"/>
    <cellStyle name="Separador de milhares 16 3 5 3" xfId="6731"/>
    <cellStyle name="Separador de milhares 16 3 5 3 2" xfId="10243"/>
    <cellStyle name="Separador de milhares 16 3 5 3 2 2" xfId="33224"/>
    <cellStyle name="Separador de milhares 16 3 5 3 2 3" xfId="22052"/>
    <cellStyle name="Separador de milhares 16 3 5 3 3" xfId="29712"/>
    <cellStyle name="Separador de milhares 16 3 5 3 4" xfId="14391"/>
    <cellStyle name="Separador de milhares 16 3 5 4" xfId="5535"/>
    <cellStyle name="Separador de milhares 16 3 5 4 2" xfId="28516"/>
    <cellStyle name="Separador de milhares 16 3 5 4 3" xfId="17903"/>
    <cellStyle name="Separador de milhares 16 3 5 5" xfId="23808"/>
    <cellStyle name="Separador de milhares 16 3 5 6" xfId="12635"/>
    <cellStyle name="Separador de milhares 16 3 6" xfId="2176"/>
    <cellStyle name="Separador de milhares 16 3 6 2" xfId="8080"/>
    <cellStyle name="Separador de milhares 16 3 6 2 2" xfId="31061"/>
    <cellStyle name="Separador de milhares 16 3 6 2 3" xfId="19252"/>
    <cellStyle name="Separador de milhares 16 3 6 3" xfId="25157"/>
    <cellStyle name="Separador de milhares 16 3 6 4" xfId="15740"/>
    <cellStyle name="Separador de milhares 16 3 7" xfId="6324"/>
    <cellStyle name="Separador de milhares 16 3 7 2" xfId="9836"/>
    <cellStyle name="Separador de milhares 16 3 7 2 2" xfId="32817"/>
    <cellStyle name="Separador de milhares 16 3 7 2 3" xfId="21645"/>
    <cellStyle name="Separador de milhares 16 3 7 3" xfId="29305"/>
    <cellStyle name="Separador de milhares 16 3 7 4" xfId="13984"/>
    <cellStyle name="Separador de milhares 16 3 8" xfId="5204"/>
    <cellStyle name="Separador de milhares 16 3 8 2" xfId="21008"/>
    <cellStyle name="Separador de milhares 16 3 8 3" xfId="28185"/>
    <cellStyle name="Separador de milhares 16 3 8 4" xfId="12228"/>
    <cellStyle name="Separador de milhares 16 3 9" xfId="3855"/>
    <cellStyle name="Separador de milhares 16 3 9 2" xfId="26836"/>
    <cellStyle name="Separador de milhares 16 3 9 3" xfId="17496"/>
    <cellStyle name="Separador de milhares 16 4" xfId="338"/>
    <cellStyle name="Separador de milhares 16 4 2" xfId="1622"/>
    <cellStyle name="Separador de milhares 16 4 2 2" xfId="3378"/>
    <cellStyle name="Separador de milhares 16 4 2 2 2" xfId="9282"/>
    <cellStyle name="Separador de milhares 16 4 2 2 2 2" xfId="32263"/>
    <cellStyle name="Separador de milhares 16 4 2 2 2 3" xfId="20454"/>
    <cellStyle name="Separador de milhares 16 4 2 2 3" xfId="26359"/>
    <cellStyle name="Separador de milhares 16 4 2 2 4" xfId="16942"/>
    <cellStyle name="Separador de milhares 16 4 2 3" xfId="7526"/>
    <cellStyle name="Separador de milhares 16 4 2 3 2" xfId="11038"/>
    <cellStyle name="Separador de milhares 16 4 2 3 2 2" xfId="34019"/>
    <cellStyle name="Separador de milhares 16 4 2 3 2 3" xfId="22847"/>
    <cellStyle name="Separador de milhares 16 4 2 3 3" xfId="30507"/>
    <cellStyle name="Separador de milhares 16 4 2 3 4" xfId="15186"/>
    <cellStyle name="Separador de milhares 16 4 2 4" xfId="4650"/>
    <cellStyle name="Separador de milhares 16 4 2 4 2" xfId="27631"/>
    <cellStyle name="Separador de milhares 16 4 2 4 3" xfId="18698"/>
    <cellStyle name="Separador de milhares 16 4 2 5" xfId="24603"/>
    <cellStyle name="Separador de milhares 16 4 2 6" xfId="13430"/>
    <cellStyle name="Separador de milhares 16 4 3" xfId="986"/>
    <cellStyle name="Separador de milhares 16 4 3 2" xfId="2742"/>
    <cellStyle name="Separador de milhares 16 4 3 2 2" xfId="8646"/>
    <cellStyle name="Separador de milhares 16 4 3 2 2 2" xfId="31627"/>
    <cellStyle name="Separador de milhares 16 4 3 2 2 3" xfId="19818"/>
    <cellStyle name="Separador de milhares 16 4 3 2 3" xfId="25723"/>
    <cellStyle name="Separador de milhares 16 4 3 2 4" xfId="16306"/>
    <cellStyle name="Separador de milhares 16 4 3 3" xfId="6890"/>
    <cellStyle name="Separador de milhares 16 4 3 3 2" xfId="10402"/>
    <cellStyle name="Separador de milhares 16 4 3 3 2 2" xfId="33383"/>
    <cellStyle name="Separador de milhares 16 4 3 3 2 3" xfId="22211"/>
    <cellStyle name="Separador de milhares 16 4 3 3 3" xfId="29871"/>
    <cellStyle name="Separador de milhares 16 4 3 3 4" xfId="14550"/>
    <cellStyle name="Separador de milhares 16 4 3 4" xfId="5694"/>
    <cellStyle name="Separador de milhares 16 4 3 4 2" xfId="28675"/>
    <cellStyle name="Separador de milhares 16 4 3 4 3" xfId="18062"/>
    <cellStyle name="Separador de milhares 16 4 3 5" xfId="23967"/>
    <cellStyle name="Separador de milhares 16 4 3 6" xfId="12794"/>
    <cellStyle name="Separador de milhares 16 4 4" xfId="2097"/>
    <cellStyle name="Separador de milhares 16 4 4 2" xfId="8001"/>
    <cellStyle name="Separador de milhares 16 4 4 2 2" xfId="30982"/>
    <cellStyle name="Separador de milhares 16 4 4 2 3" xfId="19173"/>
    <cellStyle name="Separador de milhares 16 4 4 3" xfId="25078"/>
    <cellStyle name="Separador de milhares 16 4 4 4" xfId="15661"/>
    <cellStyle name="Separador de milhares 16 4 5" xfId="6245"/>
    <cellStyle name="Separador de milhares 16 4 5 2" xfId="9757"/>
    <cellStyle name="Separador de milhares 16 4 5 2 2" xfId="32738"/>
    <cellStyle name="Separador de milhares 16 4 5 2 3" xfId="21566"/>
    <cellStyle name="Separador de milhares 16 4 5 3" xfId="29226"/>
    <cellStyle name="Separador de milhares 16 4 5 4" xfId="13905"/>
    <cellStyle name="Separador de milhares 16 4 6" xfId="5125"/>
    <cellStyle name="Separador de milhares 16 4 6 2" xfId="20929"/>
    <cellStyle name="Separador de milhares 16 4 6 3" xfId="28106"/>
    <cellStyle name="Separador de milhares 16 4 6 4" xfId="12149"/>
    <cellStyle name="Separador de milhares 16 4 7" xfId="4014"/>
    <cellStyle name="Separador de milhares 16 4 7 2" xfId="26995"/>
    <cellStyle name="Separador de milhares 16 4 7 3" xfId="17417"/>
    <cellStyle name="Separador de milhares 16 4 8" xfId="23322"/>
    <cellStyle name="Separador de milhares 16 4 9" xfId="11674"/>
    <cellStyle name="Separador de milhares 16 5" xfId="494"/>
    <cellStyle name="Separador de milhares 16 5 2" xfId="1777"/>
    <cellStyle name="Separador de milhares 16 5 2 2" xfId="3533"/>
    <cellStyle name="Separador de milhares 16 5 2 2 2" xfId="9437"/>
    <cellStyle name="Separador de milhares 16 5 2 2 2 2" xfId="32418"/>
    <cellStyle name="Separador de milhares 16 5 2 2 2 3" xfId="20609"/>
    <cellStyle name="Separador de milhares 16 5 2 2 3" xfId="26514"/>
    <cellStyle name="Separador de milhares 16 5 2 2 4" xfId="17097"/>
    <cellStyle name="Separador de milhares 16 5 2 3" xfId="7681"/>
    <cellStyle name="Separador de milhares 16 5 2 3 2" xfId="11193"/>
    <cellStyle name="Separador de milhares 16 5 2 3 2 2" xfId="34174"/>
    <cellStyle name="Separador de milhares 16 5 2 3 2 3" xfId="23002"/>
    <cellStyle name="Separador de milhares 16 5 2 3 3" xfId="30662"/>
    <cellStyle name="Separador de milhares 16 5 2 3 4" xfId="15341"/>
    <cellStyle name="Separador de milhares 16 5 2 4" xfId="4805"/>
    <cellStyle name="Separador de milhares 16 5 2 4 2" xfId="27786"/>
    <cellStyle name="Separador de milhares 16 5 2 4 3" xfId="18853"/>
    <cellStyle name="Separador de milhares 16 5 2 5" xfId="24758"/>
    <cellStyle name="Separador de milhares 16 5 2 6" xfId="13585"/>
    <cellStyle name="Separador de milhares 16 5 3" xfId="1141"/>
    <cellStyle name="Separador de milhares 16 5 3 2" xfId="2897"/>
    <cellStyle name="Separador de milhares 16 5 3 2 2" xfId="8801"/>
    <cellStyle name="Separador de milhares 16 5 3 2 2 2" xfId="31782"/>
    <cellStyle name="Separador de milhares 16 5 3 2 2 3" xfId="19973"/>
    <cellStyle name="Separador de milhares 16 5 3 2 3" xfId="25878"/>
    <cellStyle name="Separador de milhares 16 5 3 2 4" xfId="16461"/>
    <cellStyle name="Separador de milhares 16 5 3 3" xfId="7045"/>
    <cellStyle name="Separador de milhares 16 5 3 3 2" xfId="10557"/>
    <cellStyle name="Separador de milhares 16 5 3 3 2 2" xfId="33538"/>
    <cellStyle name="Separador de milhares 16 5 3 3 2 3" xfId="22366"/>
    <cellStyle name="Separador de milhares 16 5 3 3 3" xfId="30026"/>
    <cellStyle name="Separador de milhares 16 5 3 3 4" xfId="14705"/>
    <cellStyle name="Separador de milhares 16 5 3 4" xfId="5849"/>
    <cellStyle name="Separador de milhares 16 5 3 4 2" xfId="28830"/>
    <cellStyle name="Separador de milhares 16 5 3 4 3" xfId="18217"/>
    <cellStyle name="Separador de milhares 16 5 3 5" xfId="24122"/>
    <cellStyle name="Separador de milhares 16 5 3 6" xfId="12949"/>
    <cellStyle name="Separador de milhares 16 5 4" xfId="2252"/>
    <cellStyle name="Separador de milhares 16 5 4 2" xfId="8156"/>
    <cellStyle name="Separador de milhares 16 5 4 2 2" xfId="31137"/>
    <cellStyle name="Separador de milhares 16 5 4 2 3" xfId="19328"/>
    <cellStyle name="Separador de milhares 16 5 4 3" xfId="25233"/>
    <cellStyle name="Separador de milhares 16 5 4 4" xfId="15816"/>
    <cellStyle name="Separador de milhares 16 5 5" xfId="6400"/>
    <cellStyle name="Separador de milhares 16 5 5 2" xfId="9912"/>
    <cellStyle name="Separador de milhares 16 5 5 2 2" xfId="32893"/>
    <cellStyle name="Separador de milhares 16 5 5 2 3" xfId="21721"/>
    <cellStyle name="Separador de milhares 16 5 5 3" xfId="29381"/>
    <cellStyle name="Separador de milhares 16 5 5 4" xfId="14060"/>
    <cellStyle name="Separador de milhares 16 5 6" xfId="5280"/>
    <cellStyle name="Separador de milhares 16 5 6 2" xfId="21084"/>
    <cellStyle name="Separador de milhares 16 5 6 3" xfId="28261"/>
    <cellStyle name="Separador de milhares 16 5 6 4" xfId="12304"/>
    <cellStyle name="Separador de milhares 16 5 7" xfId="4169"/>
    <cellStyle name="Separador de milhares 16 5 7 2" xfId="27150"/>
    <cellStyle name="Separador de milhares 16 5 7 3" xfId="17572"/>
    <cellStyle name="Separador de milhares 16 5 8" xfId="23477"/>
    <cellStyle name="Separador de milhares 16 5 9" xfId="11829"/>
    <cellStyle name="Separador de milhares 16 6" xfId="912"/>
    <cellStyle name="Separador de milhares 16 6 2" xfId="1548"/>
    <cellStyle name="Separador de milhares 16 6 2 2" xfId="3304"/>
    <cellStyle name="Separador de milhares 16 6 2 2 2" xfId="9208"/>
    <cellStyle name="Separador de milhares 16 6 2 2 2 2" xfId="32189"/>
    <cellStyle name="Separador de milhares 16 6 2 2 2 3" xfId="20380"/>
    <cellStyle name="Separador de milhares 16 6 2 2 3" xfId="26285"/>
    <cellStyle name="Separador de milhares 16 6 2 2 4" xfId="16868"/>
    <cellStyle name="Separador de milhares 16 6 2 3" xfId="7452"/>
    <cellStyle name="Separador de milhares 16 6 2 3 2" xfId="10964"/>
    <cellStyle name="Separador de milhares 16 6 2 3 2 2" xfId="33945"/>
    <cellStyle name="Separador de milhares 16 6 2 3 2 3" xfId="22773"/>
    <cellStyle name="Separador de milhares 16 6 2 3 3" xfId="30433"/>
    <cellStyle name="Separador de milhares 16 6 2 3 4" xfId="15112"/>
    <cellStyle name="Separador de milhares 16 6 2 4" xfId="4576"/>
    <cellStyle name="Separador de milhares 16 6 2 4 2" xfId="27557"/>
    <cellStyle name="Separador de milhares 16 6 2 4 3" xfId="18624"/>
    <cellStyle name="Separador de milhares 16 6 2 5" xfId="24529"/>
    <cellStyle name="Separador de milhares 16 6 2 6" xfId="13356"/>
    <cellStyle name="Separador de milhares 16 6 3" xfId="2668"/>
    <cellStyle name="Separador de milhares 16 6 3 2" xfId="8572"/>
    <cellStyle name="Separador de milhares 16 6 3 2 2" xfId="31553"/>
    <cellStyle name="Separador de milhares 16 6 3 2 3" xfId="19744"/>
    <cellStyle name="Separador de milhares 16 6 3 3" xfId="25649"/>
    <cellStyle name="Separador de milhares 16 6 3 4" xfId="16232"/>
    <cellStyle name="Separador de milhares 16 6 4" xfId="6816"/>
    <cellStyle name="Separador de milhares 16 6 4 2" xfId="10328"/>
    <cellStyle name="Separador de milhares 16 6 4 2 2" xfId="33309"/>
    <cellStyle name="Separador de milhares 16 6 4 2 3" xfId="22137"/>
    <cellStyle name="Separador de milhares 16 6 4 3" xfId="29797"/>
    <cellStyle name="Separador de milhares 16 6 4 4" xfId="14476"/>
    <cellStyle name="Separador de milhares 16 6 5" xfId="5620"/>
    <cellStyle name="Separador de milhares 16 6 5 2" xfId="21254"/>
    <cellStyle name="Separador de milhares 16 6 5 3" xfId="28601"/>
    <cellStyle name="Separador de milhares 16 6 5 4" xfId="12720"/>
    <cellStyle name="Separador de milhares 16 6 6" xfId="3940"/>
    <cellStyle name="Separador de milhares 16 6 6 2" xfId="26921"/>
    <cellStyle name="Separador de milhares 16 6 6 3" xfId="17988"/>
    <cellStyle name="Separador de milhares 16 6 7" xfId="23893"/>
    <cellStyle name="Separador de milhares 16 6 8" xfId="11600"/>
    <cellStyle name="Separador de milhares 16 7" xfId="1302"/>
    <cellStyle name="Separador de milhares 16 7 2" xfId="1938"/>
    <cellStyle name="Separador de milhares 16 7 2 2" xfId="3694"/>
    <cellStyle name="Separador de milhares 16 7 2 2 2" xfId="9598"/>
    <cellStyle name="Separador de milhares 16 7 2 2 2 2" xfId="32579"/>
    <cellStyle name="Separador de milhares 16 7 2 2 2 3" xfId="20770"/>
    <cellStyle name="Separador de milhares 16 7 2 2 3" xfId="26675"/>
    <cellStyle name="Separador de milhares 16 7 2 2 4" xfId="17258"/>
    <cellStyle name="Separador de milhares 16 7 2 3" xfId="7842"/>
    <cellStyle name="Separador de milhares 16 7 2 3 2" xfId="11354"/>
    <cellStyle name="Separador de milhares 16 7 2 3 2 2" xfId="34335"/>
    <cellStyle name="Separador de milhares 16 7 2 3 2 3" xfId="23163"/>
    <cellStyle name="Separador de milhares 16 7 2 3 3" xfId="30823"/>
    <cellStyle name="Separador de milhares 16 7 2 3 4" xfId="15502"/>
    <cellStyle name="Separador de milhares 16 7 2 4" xfId="4966"/>
    <cellStyle name="Separador de milhares 16 7 2 4 2" xfId="27947"/>
    <cellStyle name="Separador de milhares 16 7 2 4 3" xfId="19014"/>
    <cellStyle name="Separador de milhares 16 7 2 5" xfId="24919"/>
    <cellStyle name="Separador de milhares 16 7 2 6" xfId="13746"/>
    <cellStyle name="Separador de milhares 16 7 3" xfId="3058"/>
    <cellStyle name="Separador de milhares 16 7 3 2" xfId="8962"/>
    <cellStyle name="Separador de milhares 16 7 3 2 2" xfId="31943"/>
    <cellStyle name="Separador de milhares 16 7 3 2 3" xfId="20134"/>
    <cellStyle name="Separador de milhares 16 7 3 3" xfId="26039"/>
    <cellStyle name="Separador de milhares 16 7 3 4" xfId="16622"/>
    <cellStyle name="Separador de milhares 16 7 4" xfId="7206"/>
    <cellStyle name="Separador de milhares 16 7 4 2" xfId="10718"/>
    <cellStyle name="Separador de milhares 16 7 4 2 2" xfId="33699"/>
    <cellStyle name="Separador de milhares 16 7 4 2 3" xfId="22527"/>
    <cellStyle name="Separador de milhares 16 7 4 3" xfId="30187"/>
    <cellStyle name="Separador de milhares 16 7 4 4" xfId="14866"/>
    <cellStyle name="Separador de milhares 16 7 5" xfId="6010"/>
    <cellStyle name="Separador de milhares 16 7 5 2" xfId="21407"/>
    <cellStyle name="Separador de milhares 16 7 5 3" xfId="28991"/>
    <cellStyle name="Separador de milhares 16 7 5 4" xfId="13110"/>
    <cellStyle name="Separador de milhares 16 7 6" xfId="4330"/>
    <cellStyle name="Separador de milhares 16 7 6 2" xfId="27311"/>
    <cellStyle name="Separador de milhares 16 7 6 3" xfId="18378"/>
    <cellStyle name="Separador de milhares 16 7 7" xfId="24283"/>
    <cellStyle name="Separador de milhares 16 7 8" xfId="11990"/>
    <cellStyle name="Separador de milhares 16 8" xfId="742"/>
    <cellStyle name="Separador de milhares 16 8 2" xfId="2498"/>
    <cellStyle name="Separador de milhares 16 8 2 2" xfId="8402"/>
    <cellStyle name="Separador de milhares 16 8 2 2 2" xfId="31383"/>
    <cellStyle name="Separador de milhares 16 8 2 2 3" xfId="19574"/>
    <cellStyle name="Separador de milhares 16 8 2 3" xfId="25479"/>
    <cellStyle name="Separador de milhares 16 8 2 4" xfId="16062"/>
    <cellStyle name="Separador de milhares 16 8 3" xfId="6646"/>
    <cellStyle name="Separador de milhares 16 8 3 2" xfId="10158"/>
    <cellStyle name="Separador de milhares 16 8 3 2 2" xfId="33139"/>
    <cellStyle name="Separador de milhares 16 8 3 2 3" xfId="21967"/>
    <cellStyle name="Separador de milhares 16 8 3 3" xfId="29627"/>
    <cellStyle name="Separador de milhares 16 8 3 4" xfId="14306"/>
    <cellStyle name="Separador de milhares 16 8 4" xfId="4406"/>
    <cellStyle name="Separador de milhares 16 8 4 2" xfId="27387"/>
    <cellStyle name="Separador de milhares 16 8 4 3" xfId="17818"/>
    <cellStyle name="Separador de milhares 16 8 5" xfId="23723"/>
    <cellStyle name="Separador de milhares 16 8 6" xfId="12550"/>
    <cellStyle name="Separador de milhares 16 9" xfId="1378"/>
    <cellStyle name="Separador de milhares 16 9 2" xfId="3134"/>
    <cellStyle name="Separador de milhares 16 9 2 2" xfId="9038"/>
    <cellStyle name="Separador de milhares 16 9 2 2 2" xfId="32019"/>
    <cellStyle name="Separador de milhares 16 9 2 2 3" xfId="20210"/>
    <cellStyle name="Separador de milhares 16 9 2 3" xfId="26115"/>
    <cellStyle name="Separador de milhares 16 9 2 4" xfId="16698"/>
    <cellStyle name="Separador de milhares 16 9 3" xfId="7282"/>
    <cellStyle name="Separador de milhares 16 9 3 2" xfId="10794"/>
    <cellStyle name="Separador de milhares 16 9 3 2 2" xfId="33775"/>
    <cellStyle name="Separador de milhares 16 9 3 2 3" xfId="22603"/>
    <cellStyle name="Separador de milhares 16 9 3 3" xfId="30263"/>
    <cellStyle name="Separador de milhares 16 9 3 4" xfId="14942"/>
    <cellStyle name="Separador de milhares 16 9 4" xfId="6086"/>
    <cellStyle name="Separador de milhares 16 9 4 2" xfId="29067"/>
    <cellStyle name="Separador de milhares 16 9 4 3" xfId="18454"/>
    <cellStyle name="Separador de milhares 16 9 5" xfId="24359"/>
    <cellStyle name="Separador de milhares 16 9 6" xfId="13186"/>
    <cellStyle name="Separador de milhares 17" xfId="206"/>
    <cellStyle name="Separador de milhares 17 10" xfId="666"/>
    <cellStyle name="Separador de milhares 17 10 2" xfId="2423"/>
    <cellStyle name="Separador de milhares 17 10 2 2" xfId="8327"/>
    <cellStyle name="Separador de milhares 17 10 2 2 2" xfId="31308"/>
    <cellStyle name="Separador de milhares 17 10 2 2 3" xfId="19499"/>
    <cellStyle name="Separador de milhares 17 10 2 3" xfId="25404"/>
    <cellStyle name="Separador de milhares 17 10 2 4" xfId="15987"/>
    <cellStyle name="Separador de milhares 17 10 3" xfId="6571"/>
    <cellStyle name="Separador de milhares 17 10 3 2" xfId="10083"/>
    <cellStyle name="Separador de milhares 17 10 3 2 2" xfId="33064"/>
    <cellStyle name="Separador de milhares 17 10 3 2 3" xfId="21892"/>
    <cellStyle name="Separador de milhares 17 10 3 3" xfId="29552"/>
    <cellStyle name="Separador de milhares 17 10 3 4" xfId="14231"/>
    <cellStyle name="Separador de milhares 17 10 4" xfId="5451"/>
    <cellStyle name="Separador de milhares 17 10 4 2" xfId="28432"/>
    <cellStyle name="Separador de milhares 17 10 4 3" xfId="17743"/>
    <cellStyle name="Separador de milhares 17 10 5" xfId="23648"/>
    <cellStyle name="Separador de milhares 17 10 6" xfId="12475"/>
    <cellStyle name="Separador de milhares 17 11" xfId="2024"/>
    <cellStyle name="Separador de milhares 17 11 2" xfId="7928"/>
    <cellStyle name="Separador de milhares 17 11 2 2" xfId="30909"/>
    <cellStyle name="Separador de milhares 17 11 2 3" xfId="19100"/>
    <cellStyle name="Separador de milhares 17 11 3" xfId="25005"/>
    <cellStyle name="Separador de milhares 17 11 4" xfId="15588"/>
    <cellStyle name="Separador de milhares 17 12" xfId="6172"/>
    <cellStyle name="Separador de milhares 17 12 2" xfId="9684"/>
    <cellStyle name="Separador de milhares 17 12 2 2" xfId="32665"/>
    <cellStyle name="Separador de milhares 17 12 2 3" xfId="21493"/>
    <cellStyle name="Separador de milhares 17 12 3" xfId="29153"/>
    <cellStyle name="Separador de milhares 17 12 4" xfId="13832"/>
    <cellStyle name="Separador de milhares 17 13" xfId="5052"/>
    <cellStyle name="Separador de milhares 17 13 2" xfId="20856"/>
    <cellStyle name="Separador de milhares 17 13 3" xfId="28033"/>
    <cellStyle name="Separador de milhares 17 13 4" xfId="12076"/>
    <cellStyle name="Separador de milhares 17 14" xfId="3771"/>
    <cellStyle name="Separador de milhares 17 14 2" xfId="26752"/>
    <cellStyle name="Separador de milhares 17 14 3" xfId="17344"/>
    <cellStyle name="Separador de milhares 17 15" xfId="23249"/>
    <cellStyle name="Separador de milhares 17 16" xfId="11431"/>
    <cellStyle name="Separador de milhares 17 2" xfId="285"/>
    <cellStyle name="Separador de milhares 17 2 10" xfId="2047"/>
    <cellStyle name="Separador de milhares 17 2 10 2" xfId="7951"/>
    <cellStyle name="Separador de milhares 17 2 10 2 2" xfId="30932"/>
    <cellStyle name="Separador de milhares 17 2 10 2 3" xfId="19123"/>
    <cellStyle name="Separador de milhares 17 2 10 3" xfId="25028"/>
    <cellStyle name="Separador de milhares 17 2 10 4" xfId="15611"/>
    <cellStyle name="Separador de milhares 17 2 11" xfId="6195"/>
    <cellStyle name="Separador de milhares 17 2 11 2" xfId="9707"/>
    <cellStyle name="Separador de milhares 17 2 11 2 2" xfId="32688"/>
    <cellStyle name="Separador de milhares 17 2 11 2 3" xfId="21516"/>
    <cellStyle name="Separador de milhares 17 2 11 3" xfId="29176"/>
    <cellStyle name="Separador de milhares 17 2 11 4" xfId="13855"/>
    <cellStyle name="Separador de milhares 17 2 12" xfId="5075"/>
    <cellStyle name="Separador de milhares 17 2 12 2" xfId="20879"/>
    <cellStyle name="Separador de milhares 17 2 12 3" xfId="28056"/>
    <cellStyle name="Separador de milhares 17 2 12 4" xfId="12099"/>
    <cellStyle name="Separador de milhares 17 2 13" xfId="3794"/>
    <cellStyle name="Separador de milhares 17 2 13 2" xfId="26775"/>
    <cellStyle name="Separador de milhares 17 2 13 3" xfId="17367"/>
    <cellStyle name="Separador de milhares 17 2 14" xfId="23272"/>
    <cellStyle name="Separador de milhares 17 2 15" xfId="11454"/>
    <cellStyle name="Separador de milhares 17 2 2" xfId="442"/>
    <cellStyle name="Separador de milhares 17 2 2 10" xfId="23425"/>
    <cellStyle name="Separador de milhares 17 2 2 11" xfId="11539"/>
    <cellStyle name="Separador de milhares 17 2 2 2" xfId="603"/>
    <cellStyle name="Separador de milhares 17 2 2 2 2" xfId="1886"/>
    <cellStyle name="Separador de milhares 17 2 2 2 2 2" xfId="3642"/>
    <cellStyle name="Separador de milhares 17 2 2 2 2 2 2" xfId="9546"/>
    <cellStyle name="Separador de milhares 17 2 2 2 2 2 2 2" xfId="32527"/>
    <cellStyle name="Separador de milhares 17 2 2 2 2 2 2 3" xfId="20718"/>
    <cellStyle name="Separador de milhares 17 2 2 2 2 2 3" xfId="26623"/>
    <cellStyle name="Separador de milhares 17 2 2 2 2 2 4" xfId="17206"/>
    <cellStyle name="Separador de milhares 17 2 2 2 2 3" xfId="7790"/>
    <cellStyle name="Separador de milhares 17 2 2 2 2 3 2" xfId="11302"/>
    <cellStyle name="Separador de milhares 17 2 2 2 2 3 2 2" xfId="34283"/>
    <cellStyle name="Separador de milhares 17 2 2 2 2 3 2 3" xfId="23111"/>
    <cellStyle name="Separador de milhares 17 2 2 2 2 3 3" xfId="30771"/>
    <cellStyle name="Separador de milhares 17 2 2 2 2 3 4" xfId="15450"/>
    <cellStyle name="Separador de milhares 17 2 2 2 2 4" xfId="4914"/>
    <cellStyle name="Separador de milhares 17 2 2 2 2 4 2" xfId="27895"/>
    <cellStyle name="Separador de milhares 17 2 2 2 2 4 3" xfId="18962"/>
    <cellStyle name="Separador de milhares 17 2 2 2 2 5" xfId="24867"/>
    <cellStyle name="Separador de milhares 17 2 2 2 2 6" xfId="13694"/>
    <cellStyle name="Separador de milhares 17 2 2 2 3" xfId="1250"/>
    <cellStyle name="Separador de milhares 17 2 2 2 3 2" xfId="3006"/>
    <cellStyle name="Separador de milhares 17 2 2 2 3 2 2" xfId="8910"/>
    <cellStyle name="Separador de milhares 17 2 2 2 3 2 2 2" xfId="31891"/>
    <cellStyle name="Separador de milhares 17 2 2 2 3 2 2 3" xfId="20082"/>
    <cellStyle name="Separador de milhares 17 2 2 2 3 2 3" xfId="25987"/>
    <cellStyle name="Separador de milhares 17 2 2 2 3 2 4" xfId="16570"/>
    <cellStyle name="Separador de milhares 17 2 2 2 3 3" xfId="7154"/>
    <cellStyle name="Separador de milhares 17 2 2 2 3 3 2" xfId="10666"/>
    <cellStyle name="Separador de milhares 17 2 2 2 3 3 2 2" xfId="33647"/>
    <cellStyle name="Separador de milhares 17 2 2 2 3 3 2 3" xfId="22475"/>
    <cellStyle name="Separador de milhares 17 2 2 2 3 3 3" xfId="30135"/>
    <cellStyle name="Separador de milhares 17 2 2 2 3 3 4" xfId="14814"/>
    <cellStyle name="Separador de milhares 17 2 2 2 3 4" xfId="5958"/>
    <cellStyle name="Separador de milhares 17 2 2 2 3 4 2" xfId="28939"/>
    <cellStyle name="Separador de milhares 17 2 2 2 3 4 3" xfId="18326"/>
    <cellStyle name="Separador de milhares 17 2 2 2 3 5" xfId="24231"/>
    <cellStyle name="Separador de milhares 17 2 2 2 3 6" xfId="13058"/>
    <cellStyle name="Separador de milhares 17 2 2 2 4" xfId="2361"/>
    <cellStyle name="Separador de milhares 17 2 2 2 4 2" xfId="8265"/>
    <cellStyle name="Separador de milhares 17 2 2 2 4 2 2" xfId="31246"/>
    <cellStyle name="Separador de milhares 17 2 2 2 4 2 3" xfId="19437"/>
    <cellStyle name="Separador de milhares 17 2 2 2 4 3" xfId="25342"/>
    <cellStyle name="Separador de milhares 17 2 2 2 4 4" xfId="15925"/>
    <cellStyle name="Separador de milhares 17 2 2 2 5" xfId="6509"/>
    <cellStyle name="Separador de milhares 17 2 2 2 5 2" xfId="10021"/>
    <cellStyle name="Separador de milhares 17 2 2 2 5 2 2" xfId="33002"/>
    <cellStyle name="Separador de milhares 17 2 2 2 5 2 3" xfId="21830"/>
    <cellStyle name="Separador de milhares 17 2 2 2 5 3" xfId="29490"/>
    <cellStyle name="Separador de milhares 17 2 2 2 5 4" xfId="14169"/>
    <cellStyle name="Separador de milhares 17 2 2 2 6" xfId="5389"/>
    <cellStyle name="Separador de milhares 17 2 2 2 6 2" xfId="21193"/>
    <cellStyle name="Separador de milhares 17 2 2 2 6 3" xfId="28370"/>
    <cellStyle name="Separador de milhares 17 2 2 2 6 4" xfId="12413"/>
    <cellStyle name="Separador de milhares 17 2 2 2 7" xfId="4278"/>
    <cellStyle name="Separador de milhares 17 2 2 2 7 2" xfId="27259"/>
    <cellStyle name="Separador de milhares 17 2 2 2 7 3" xfId="17681"/>
    <cellStyle name="Separador de milhares 17 2 2 2 8" xfId="23586"/>
    <cellStyle name="Separador de milhares 17 2 2 2 9" xfId="11938"/>
    <cellStyle name="Separador de milhares 17 2 2 3" xfId="1089"/>
    <cellStyle name="Separador de milhares 17 2 2 3 2" xfId="1725"/>
    <cellStyle name="Separador de milhares 17 2 2 3 2 2" xfId="3481"/>
    <cellStyle name="Separador de milhares 17 2 2 3 2 2 2" xfId="9385"/>
    <cellStyle name="Separador de milhares 17 2 2 3 2 2 2 2" xfId="32366"/>
    <cellStyle name="Separador de milhares 17 2 2 3 2 2 2 3" xfId="20557"/>
    <cellStyle name="Separador de milhares 17 2 2 3 2 2 3" xfId="26462"/>
    <cellStyle name="Separador de milhares 17 2 2 3 2 2 4" xfId="17045"/>
    <cellStyle name="Separador de milhares 17 2 2 3 2 3" xfId="7629"/>
    <cellStyle name="Separador de milhares 17 2 2 3 2 3 2" xfId="11141"/>
    <cellStyle name="Separador de milhares 17 2 2 3 2 3 2 2" xfId="34122"/>
    <cellStyle name="Separador de milhares 17 2 2 3 2 3 2 3" xfId="22950"/>
    <cellStyle name="Separador de milhares 17 2 2 3 2 3 3" xfId="30610"/>
    <cellStyle name="Separador de milhares 17 2 2 3 2 3 4" xfId="15289"/>
    <cellStyle name="Separador de milhares 17 2 2 3 2 4" xfId="4753"/>
    <cellStyle name="Separador de milhares 17 2 2 3 2 4 2" xfId="27734"/>
    <cellStyle name="Separador de milhares 17 2 2 3 2 4 3" xfId="18801"/>
    <cellStyle name="Separador de milhares 17 2 2 3 2 5" xfId="24706"/>
    <cellStyle name="Separador de milhares 17 2 2 3 2 6" xfId="13533"/>
    <cellStyle name="Separador de milhares 17 2 2 3 3" xfId="2845"/>
    <cellStyle name="Separador de milhares 17 2 2 3 3 2" xfId="8749"/>
    <cellStyle name="Separador de milhares 17 2 2 3 3 2 2" xfId="31730"/>
    <cellStyle name="Separador de milhares 17 2 2 3 3 2 3" xfId="19921"/>
    <cellStyle name="Separador de milhares 17 2 2 3 3 3" xfId="25826"/>
    <cellStyle name="Separador de milhares 17 2 2 3 3 4" xfId="16409"/>
    <cellStyle name="Separador de milhares 17 2 2 3 4" xfId="6993"/>
    <cellStyle name="Separador de milhares 17 2 2 3 4 2" xfId="10505"/>
    <cellStyle name="Separador de milhares 17 2 2 3 4 2 2" xfId="33486"/>
    <cellStyle name="Separador de milhares 17 2 2 3 4 2 3" xfId="22314"/>
    <cellStyle name="Separador de milhares 17 2 2 3 4 3" xfId="29974"/>
    <cellStyle name="Separador de milhares 17 2 2 3 4 4" xfId="14653"/>
    <cellStyle name="Separador de milhares 17 2 2 3 5" xfId="5797"/>
    <cellStyle name="Separador de milhares 17 2 2 3 5 2" xfId="21355"/>
    <cellStyle name="Separador de milhares 17 2 2 3 5 3" xfId="28778"/>
    <cellStyle name="Separador de milhares 17 2 2 3 5 4" xfId="12897"/>
    <cellStyle name="Separador de milhares 17 2 2 3 6" xfId="4117"/>
    <cellStyle name="Separador de milhares 17 2 2 3 6 2" xfId="27098"/>
    <cellStyle name="Separador de milhares 17 2 2 3 6 3" xfId="18165"/>
    <cellStyle name="Separador de milhares 17 2 2 3 7" xfId="24070"/>
    <cellStyle name="Separador de milhares 17 2 2 3 8" xfId="11777"/>
    <cellStyle name="Separador de milhares 17 2 2 4" xfId="1487"/>
    <cellStyle name="Separador de milhares 17 2 2 4 2" xfId="3243"/>
    <cellStyle name="Separador de milhares 17 2 2 4 2 2" xfId="9147"/>
    <cellStyle name="Separador de milhares 17 2 2 4 2 2 2" xfId="32128"/>
    <cellStyle name="Separador de milhares 17 2 2 4 2 2 3" xfId="20319"/>
    <cellStyle name="Separador de milhares 17 2 2 4 2 3" xfId="26224"/>
    <cellStyle name="Separador de milhares 17 2 2 4 2 4" xfId="16807"/>
    <cellStyle name="Separador de milhares 17 2 2 4 3" xfId="7391"/>
    <cellStyle name="Separador de milhares 17 2 2 4 3 2" xfId="10903"/>
    <cellStyle name="Separador de milhares 17 2 2 4 3 2 2" xfId="33884"/>
    <cellStyle name="Separador de milhares 17 2 2 4 3 2 3" xfId="22712"/>
    <cellStyle name="Separador de milhares 17 2 2 4 3 3" xfId="30372"/>
    <cellStyle name="Separador de milhares 17 2 2 4 3 4" xfId="15051"/>
    <cellStyle name="Separador de milhares 17 2 2 4 4" xfId="4515"/>
    <cellStyle name="Separador de milhares 17 2 2 4 4 2" xfId="27496"/>
    <cellStyle name="Separador de milhares 17 2 2 4 4 3" xfId="18563"/>
    <cellStyle name="Separador de milhares 17 2 2 4 5" xfId="24468"/>
    <cellStyle name="Separador de milhares 17 2 2 4 6" xfId="13295"/>
    <cellStyle name="Separador de milhares 17 2 2 5" xfId="851"/>
    <cellStyle name="Separador de milhares 17 2 2 5 2" xfId="2607"/>
    <cellStyle name="Separador de milhares 17 2 2 5 2 2" xfId="8511"/>
    <cellStyle name="Separador de milhares 17 2 2 5 2 2 2" xfId="31492"/>
    <cellStyle name="Separador de milhares 17 2 2 5 2 2 3" xfId="19683"/>
    <cellStyle name="Separador de milhares 17 2 2 5 2 3" xfId="25588"/>
    <cellStyle name="Separador de milhares 17 2 2 5 2 4" xfId="16171"/>
    <cellStyle name="Separador de milhares 17 2 2 5 3" xfId="6755"/>
    <cellStyle name="Separador de milhares 17 2 2 5 3 2" xfId="10267"/>
    <cellStyle name="Separador de milhares 17 2 2 5 3 2 2" xfId="33248"/>
    <cellStyle name="Separador de milhares 17 2 2 5 3 2 3" xfId="22076"/>
    <cellStyle name="Separador de milhares 17 2 2 5 3 3" xfId="29736"/>
    <cellStyle name="Separador de milhares 17 2 2 5 3 4" xfId="14415"/>
    <cellStyle name="Separador de milhares 17 2 2 5 4" xfId="5559"/>
    <cellStyle name="Separador de milhares 17 2 2 5 4 2" xfId="28540"/>
    <cellStyle name="Separador de milhares 17 2 2 5 4 3" xfId="17927"/>
    <cellStyle name="Separador de milhares 17 2 2 5 5" xfId="23832"/>
    <cellStyle name="Separador de milhares 17 2 2 5 6" xfId="12659"/>
    <cellStyle name="Separador de milhares 17 2 2 6" xfId="2200"/>
    <cellStyle name="Separador de milhares 17 2 2 6 2" xfId="8104"/>
    <cellStyle name="Separador de milhares 17 2 2 6 2 2" xfId="31085"/>
    <cellStyle name="Separador de milhares 17 2 2 6 2 3" xfId="19276"/>
    <cellStyle name="Separador de milhares 17 2 2 6 3" xfId="25181"/>
    <cellStyle name="Separador de milhares 17 2 2 6 4" xfId="15764"/>
    <cellStyle name="Separador de milhares 17 2 2 7" xfId="6348"/>
    <cellStyle name="Separador de milhares 17 2 2 7 2" xfId="9860"/>
    <cellStyle name="Separador de milhares 17 2 2 7 2 2" xfId="32841"/>
    <cellStyle name="Separador de milhares 17 2 2 7 2 3" xfId="21669"/>
    <cellStyle name="Separador de milhares 17 2 2 7 3" xfId="29329"/>
    <cellStyle name="Separador de milhares 17 2 2 7 4" xfId="14008"/>
    <cellStyle name="Separador de milhares 17 2 2 8" xfId="5228"/>
    <cellStyle name="Separador de milhares 17 2 2 8 2" xfId="21032"/>
    <cellStyle name="Separador de milhares 17 2 2 8 3" xfId="28209"/>
    <cellStyle name="Separador de milhares 17 2 2 8 4" xfId="12252"/>
    <cellStyle name="Separador de milhares 17 2 2 9" xfId="3879"/>
    <cellStyle name="Separador de milhares 17 2 2 9 2" xfId="26860"/>
    <cellStyle name="Separador de milhares 17 2 2 9 3" xfId="17520"/>
    <cellStyle name="Separador de milhares 17 2 3" xfId="360"/>
    <cellStyle name="Separador de milhares 17 2 3 2" xfId="1644"/>
    <cellStyle name="Separador de milhares 17 2 3 2 2" xfId="3400"/>
    <cellStyle name="Separador de milhares 17 2 3 2 2 2" xfId="9304"/>
    <cellStyle name="Separador de milhares 17 2 3 2 2 2 2" xfId="32285"/>
    <cellStyle name="Separador de milhares 17 2 3 2 2 2 3" xfId="20476"/>
    <cellStyle name="Separador de milhares 17 2 3 2 2 3" xfId="26381"/>
    <cellStyle name="Separador de milhares 17 2 3 2 2 4" xfId="16964"/>
    <cellStyle name="Separador de milhares 17 2 3 2 3" xfId="7548"/>
    <cellStyle name="Separador de milhares 17 2 3 2 3 2" xfId="11060"/>
    <cellStyle name="Separador de milhares 17 2 3 2 3 2 2" xfId="34041"/>
    <cellStyle name="Separador de milhares 17 2 3 2 3 2 3" xfId="22869"/>
    <cellStyle name="Separador de milhares 17 2 3 2 3 3" xfId="30529"/>
    <cellStyle name="Separador de milhares 17 2 3 2 3 4" xfId="15208"/>
    <cellStyle name="Separador de milhares 17 2 3 2 4" xfId="4672"/>
    <cellStyle name="Separador de milhares 17 2 3 2 4 2" xfId="27653"/>
    <cellStyle name="Separador de milhares 17 2 3 2 4 3" xfId="18720"/>
    <cellStyle name="Separador de milhares 17 2 3 2 5" xfId="24625"/>
    <cellStyle name="Separador de milhares 17 2 3 2 6" xfId="13452"/>
    <cellStyle name="Separador de milhares 17 2 3 3" xfId="1008"/>
    <cellStyle name="Separador de milhares 17 2 3 3 2" xfId="2764"/>
    <cellStyle name="Separador de milhares 17 2 3 3 2 2" xfId="8668"/>
    <cellStyle name="Separador de milhares 17 2 3 3 2 2 2" xfId="31649"/>
    <cellStyle name="Separador de milhares 17 2 3 3 2 2 3" xfId="19840"/>
    <cellStyle name="Separador de milhares 17 2 3 3 2 3" xfId="25745"/>
    <cellStyle name="Separador de milhares 17 2 3 3 2 4" xfId="16328"/>
    <cellStyle name="Separador de milhares 17 2 3 3 3" xfId="6912"/>
    <cellStyle name="Separador de milhares 17 2 3 3 3 2" xfId="10424"/>
    <cellStyle name="Separador de milhares 17 2 3 3 3 2 2" xfId="33405"/>
    <cellStyle name="Separador de milhares 17 2 3 3 3 2 3" xfId="22233"/>
    <cellStyle name="Separador de milhares 17 2 3 3 3 3" xfId="29893"/>
    <cellStyle name="Separador de milhares 17 2 3 3 3 4" xfId="14572"/>
    <cellStyle name="Separador de milhares 17 2 3 3 4" xfId="5716"/>
    <cellStyle name="Separador de milhares 17 2 3 3 4 2" xfId="28697"/>
    <cellStyle name="Separador de milhares 17 2 3 3 4 3" xfId="18084"/>
    <cellStyle name="Separador de milhares 17 2 3 3 5" xfId="23989"/>
    <cellStyle name="Separador de milhares 17 2 3 3 6" xfId="12816"/>
    <cellStyle name="Separador de milhares 17 2 3 4" xfId="2119"/>
    <cellStyle name="Separador de milhares 17 2 3 4 2" xfId="8023"/>
    <cellStyle name="Separador de milhares 17 2 3 4 2 2" xfId="31004"/>
    <cellStyle name="Separador de milhares 17 2 3 4 2 3" xfId="19195"/>
    <cellStyle name="Separador de milhares 17 2 3 4 3" xfId="25100"/>
    <cellStyle name="Separador de milhares 17 2 3 4 4" xfId="15683"/>
    <cellStyle name="Separador de milhares 17 2 3 5" xfId="6267"/>
    <cellStyle name="Separador de milhares 17 2 3 5 2" xfId="9779"/>
    <cellStyle name="Separador de milhares 17 2 3 5 2 2" xfId="32760"/>
    <cellStyle name="Separador de milhares 17 2 3 5 2 3" xfId="21588"/>
    <cellStyle name="Separador de milhares 17 2 3 5 3" xfId="29248"/>
    <cellStyle name="Separador de milhares 17 2 3 5 4" xfId="13927"/>
    <cellStyle name="Separador de milhares 17 2 3 6" xfId="5147"/>
    <cellStyle name="Separador de milhares 17 2 3 6 2" xfId="20951"/>
    <cellStyle name="Separador de milhares 17 2 3 6 3" xfId="28128"/>
    <cellStyle name="Separador de milhares 17 2 3 6 4" xfId="12171"/>
    <cellStyle name="Separador de milhares 17 2 3 7" xfId="4036"/>
    <cellStyle name="Separador de milhares 17 2 3 7 2" xfId="27017"/>
    <cellStyle name="Separador de milhares 17 2 3 7 3" xfId="17439"/>
    <cellStyle name="Separador de milhares 17 2 3 8" xfId="23344"/>
    <cellStyle name="Separador de milhares 17 2 3 9" xfId="11696"/>
    <cellStyle name="Separador de milhares 17 2 4" xfId="518"/>
    <cellStyle name="Separador de milhares 17 2 4 2" xfId="1801"/>
    <cellStyle name="Separador de milhares 17 2 4 2 2" xfId="3557"/>
    <cellStyle name="Separador de milhares 17 2 4 2 2 2" xfId="9461"/>
    <cellStyle name="Separador de milhares 17 2 4 2 2 2 2" xfId="32442"/>
    <cellStyle name="Separador de milhares 17 2 4 2 2 2 3" xfId="20633"/>
    <cellStyle name="Separador de milhares 17 2 4 2 2 3" xfId="26538"/>
    <cellStyle name="Separador de milhares 17 2 4 2 2 4" xfId="17121"/>
    <cellStyle name="Separador de milhares 17 2 4 2 3" xfId="7705"/>
    <cellStyle name="Separador de milhares 17 2 4 2 3 2" xfId="11217"/>
    <cellStyle name="Separador de milhares 17 2 4 2 3 2 2" xfId="34198"/>
    <cellStyle name="Separador de milhares 17 2 4 2 3 2 3" xfId="23026"/>
    <cellStyle name="Separador de milhares 17 2 4 2 3 3" xfId="30686"/>
    <cellStyle name="Separador de milhares 17 2 4 2 3 4" xfId="15365"/>
    <cellStyle name="Separador de milhares 17 2 4 2 4" xfId="4829"/>
    <cellStyle name="Separador de milhares 17 2 4 2 4 2" xfId="27810"/>
    <cellStyle name="Separador de milhares 17 2 4 2 4 3" xfId="18877"/>
    <cellStyle name="Separador de milhares 17 2 4 2 5" xfId="24782"/>
    <cellStyle name="Separador de milhares 17 2 4 2 6" xfId="13609"/>
    <cellStyle name="Separador de milhares 17 2 4 3" xfId="1165"/>
    <cellStyle name="Separador de milhares 17 2 4 3 2" xfId="2921"/>
    <cellStyle name="Separador de milhares 17 2 4 3 2 2" xfId="8825"/>
    <cellStyle name="Separador de milhares 17 2 4 3 2 2 2" xfId="31806"/>
    <cellStyle name="Separador de milhares 17 2 4 3 2 2 3" xfId="19997"/>
    <cellStyle name="Separador de milhares 17 2 4 3 2 3" xfId="25902"/>
    <cellStyle name="Separador de milhares 17 2 4 3 2 4" xfId="16485"/>
    <cellStyle name="Separador de milhares 17 2 4 3 3" xfId="7069"/>
    <cellStyle name="Separador de milhares 17 2 4 3 3 2" xfId="10581"/>
    <cellStyle name="Separador de milhares 17 2 4 3 3 2 2" xfId="33562"/>
    <cellStyle name="Separador de milhares 17 2 4 3 3 2 3" xfId="22390"/>
    <cellStyle name="Separador de milhares 17 2 4 3 3 3" xfId="30050"/>
    <cellStyle name="Separador de milhares 17 2 4 3 3 4" xfId="14729"/>
    <cellStyle name="Separador de milhares 17 2 4 3 4" xfId="5873"/>
    <cellStyle name="Separador de milhares 17 2 4 3 4 2" xfId="28854"/>
    <cellStyle name="Separador de milhares 17 2 4 3 4 3" xfId="18241"/>
    <cellStyle name="Separador de milhares 17 2 4 3 5" xfId="24146"/>
    <cellStyle name="Separador de milhares 17 2 4 3 6" xfId="12973"/>
    <cellStyle name="Separador de milhares 17 2 4 4" xfId="2276"/>
    <cellStyle name="Separador de milhares 17 2 4 4 2" xfId="8180"/>
    <cellStyle name="Separador de milhares 17 2 4 4 2 2" xfId="31161"/>
    <cellStyle name="Separador de milhares 17 2 4 4 2 3" xfId="19352"/>
    <cellStyle name="Separador de milhares 17 2 4 4 3" xfId="25257"/>
    <cellStyle name="Separador de milhares 17 2 4 4 4" xfId="15840"/>
    <cellStyle name="Separador de milhares 17 2 4 5" xfId="6424"/>
    <cellStyle name="Separador de milhares 17 2 4 5 2" xfId="9936"/>
    <cellStyle name="Separador de milhares 17 2 4 5 2 2" xfId="32917"/>
    <cellStyle name="Separador de milhares 17 2 4 5 2 3" xfId="21745"/>
    <cellStyle name="Separador de milhares 17 2 4 5 3" xfId="29405"/>
    <cellStyle name="Separador de milhares 17 2 4 5 4" xfId="14084"/>
    <cellStyle name="Separador de milhares 17 2 4 6" xfId="5304"/>
    <cellStyle name="Separador de milhares 17 2 4 6 2" xfId="21108"/>
    <cellStyle name="Separador de milhares 17 2 4 6 3" xfId="28285"/>
    <cellStyle name="Separador de milhares 17 2 4 6 4" xfId="12328"/>
    <cellStyle name="Separador de milhares 17 2 4 7" xfId="4193"/>
    <cellStyle name="Separador de milhares 17 2 4 7 2" xfId="27174"/>
    <cellStyle name="Separador de milhares 17 2 4 7 3" xfId="17596"/>
    <cellStyle name="Separador de milhares 17 2 4 8" xfId="23501"/>
    <cellStyle name="Separador de milhares 17 2 4 9" xfId="11853"/>
    <cellStyle name="Separador de milhares 17 2 5" xfId="936"/>
    <cellStyle name="Separador de milhares 17 2 5 2" xfId="1572"/>
    <cellStyle name="Separador de milhares 17 2 5 2 2" xfId="3328"/>
    <cellStyle name="Separador de milhares 17 2 5 2 2 2" xfId="9232"/>
    <cellStyle name="Separador de milhares 17 2 5 2 2 2 2" xfId="32213"/>
    <cellStyle name="Separador de milhares 17 2 5 2 2 2 3" xfId="20404"/>
    <cellStyle name="Separador de milhares 17 2 5 2 2 3" xfId="26309"/>
    <cellStyle name="Separador de milhares 17 2 5 2 2 4" xfId="16892"/>
    <cellStyle name="Separador de milhares 17 2 5 2 3" xfId="7476"/>
    <cellStyle name="Separador de milhares 17 2 5 2 3 2" xfId="10988"/>
    <cellStyle name="Separador de milhares 17 2 5 2 3 2 2" xfId="33969"/>
    <cellStyle name="Separador de milhares 17 2 5 2 3 2 3" xfId="22797"/>
    <cellStyle name="Separador de milhares 17 2 5 2 3 3" xfId="30457"/>
    <cellStyle name="Separador de milhares 17 2 5 2 3 4" xfId="15136"/>
    <cellStyle name="Separador de milhares 17 2 5 2 4" xfId="4600"/>
    <cellStyle name="Separador de milhares 17 2 5 2 4 2" xfId="27581"/>
    <cellStyle name="Separador de milhares 17 2 5 2 4 3" xfId="18648"/>
    <cellStyle name="Separador de milhares 17 2 5 2 5" xfId="24553"/>
    <cellStyle name="Separador de milhares 17 2 5 2 6" xfId="13380"/>
    <cellStyle name="Separador de milhares 17 2 5 3" xfId="2692"/>
    <cellStyle name="Separador de milhares 17 2 5 3 2" xfId="8596"/>
    <cellStyle name="Separador de milhares 17 2 5 3 2 2" xfId="31577"/>
    <cellStyle name="Separador de milhares 17 2 5 3 2 3" xfId="19768"/>
    <cellStyle name="Separador de milhares 17 2 5 3 3" xfId="25673"/>
    <cellStyle name="Separador de milhares 17 2 5 3 4" xfId="16256"/>
    <cellStyle name="Separador de milhares 17 2 5 4" xfId="6840"/>
    <cellStyle name="Separador de milhares 17 2 5 4 2" xfId="10352"/>
    <cellStyle name="Separador de milhares 17 2 5 4 2 2" xfId="33333"/>
    <cellStyle name="Separador de milhares 17 2 5 4 2 3" xfId="22161"/>
    <cellStyle name="Separador de milhares 17 2 5 4 3" xfId="29821"/>
    <cellStyle name="Separador de milhares 17 2 5 4 4" xfId="14500"/>
    <cellStyle name="Separador de milhares 17 2 5 5" xfId="5644"/>
    <cellStyle name="Separador de milhares 17 2 5 5 2" xfId="21278"/>
    <cellStyle name="Separador de milhares 17 2 5 5 3" xfId="28625"/>
    <cellStyle name="Separador de milhares 17 2 5 5 4" xfId="12744"/>
    <cellStyle name="Separador de milhares 17 2 5 6" xfId="3964"/>
    <cellStyle name="Separador de milhares 17 2 5 6 2" xfId="26945"/>
    <cellStyle name="Separador de milhares 17 2 5 6 3" xfId="18012"/>
    <cellStyle name="Separador de milhares 17 2 5 7" xfId="23917"/>
    <cellStyle name="Separador de milhares 17 2 5 8" xfId="11624"/>
    <cellStyle name="Separador de milhares 17 2 6" xfId="1326"/>
    <cellStyle name="Separador de milhares 17 2 6 2" xfId="1962"/>
    <cellStyle name="Separador de milhares 17 2 6 2 2" xfId="3718"/>
    <cellStyle name="Separador de milhares 17 2 6 2 2 2" xfId="9622"/>
    <cellStyle name="Separador de milhares 17 2 6 2 2 2 2" xfId="32603"/>
    <cellStyle name="Separador de milhares 17 2 6 2 2 2 3" xfId="20794"/>
    <cellStyle name="Separador de milhares 17 2 6 2 2 3" xfId="26699"/>
    <cellStyle name="Separador de milhares 17 2 6 2 2 4" xfId="17282"/>
    <cellStyle name="Separador de milhares 17 2 6 2 3" xfId="7866"/>
    <cellStyle name="Separador de milhares 17 2 6 2 3 2" xfId="11378"/>
    <cellStyle name="Separador de milhares 17 2 6 2 3 2 2" xfId="34359"/>
    <cellStyle name="Separador de milhares 17 2 6 2 3 2 3" xfId="23187"/>
    <cellStyle name="Separador de milhares 17 2 6 2 3 3" xfId="30847"/>
    <cellStyle name="Separador de milhares 17 2 6 2 3 4" xfId="15526"/>
    <cellStyle name="Separador de milhares 17 2 6 2 4" xfId="4990"/>
    <cellStyle name="Separador de milhares 17 2 6 2 4 2" xfId="27971"/>
    <cellStyle name="Separador de milhares 17 2 6 2 4 3" xfId="19038"/>
    <cellStyle name="Separador de milhares 17 2 6 2 5" xfId="24943"/>
    <cellStyle name="Separador de milhares 17 2 6 2 6" xfId="13770"/>
    <cellStyle name="Separador de milhares 17 2 6 3" xfId="3082"/>
    <cellStyle name="Separador de milhares 17 2 6 3 2" xfId="8986"/>
    <cellStyle name="Separador de milhares 17 2 6 3 2 2" xfId="31967"/>
    <cellStyle name="Separador de milhares 17 2 6 3 2 3" xfId="20158"/>
    <cellStyle name="Separador de milhares 17 2 6 3 3" xfId="26063"/>
    <cellStyle name="Separador de milhares 17 2 6 3 4" xfId="16646"/>
    <cellStyle name="Separador de milhares 17 2 6 4" xfId="7230"/>
    <cellStyle name="Separador de milhares 17 2 6 4 2" xfId="10742"/>
    <cellStyle name="Separador de milhares 17 2 6 4 2 2" xfId="33723"/>
    <cellStyle name="Separador de milhares 17 2 6 4 2 3" xfId="22551"/>
    <cellStyle name="Separador de milhares 17 2 6 4 3" xfId="30211"/>
    <cellStyle name="Separador de milhares 17 2 6 4 4" xfId="14890"/>
    <cellStyle name="Separador de milhares 17 2 6 5" xfId="6034"/>
    <cellStyle name="Separador de milhares 17 2 6 5 2" xfId="21431"/>
    <cellStyle name="Separador de milhares 17 2 6 5 3" xfId="29015"/>
    <cellStyle name="Separador de milhares 17 2 6 5 4" xfId="13134"/>
    <cellStyle name="Separador de milhares 17 2 6 6" xfId="4354"/>
    <cellStyle name="Separador de milhares 17 2 6 6 2" xfId="27335"/>
    <cellStyle name="Separador de milhares 17 2 6 6 3" xfId="18402"/>
    <cellStyle name="Separador de milhares 17 2 6 7" xfId="24307"/>
    <cellStyle name="Separador de milhares 17 2 6 8" xfId="12014"/>
    <cellStyle name="Separador de milhares 17 2 7" xfId="766"/>
    <cellStyle name="Separador de milhares 17 2 7 2" xfId="2522"/>
    <cellStyle name="Separador de milhares 17 2 7 2 2" xfId="8426"/>
    <cellStyle name="Separador de milhares 17 2 7 2 2 2" xfId="31407"/>
    <cellStyle name="Separador de milhares 17 2 7 2 2 3" xfId="19598"/>
    <cellStyle name="Separador de milhares 17 2 7 2 3" xfId="25503"/>
    <cellStyle name="Separador de milhares 17 2 7 2 4" xfId="16086"/>
    <cellStyle name="Separador de milhares 17 2 7 3" xfId="6670"/>
    <cellStyle name="Separador de milhares 17 2 7 3 2" xfId="10182"/>
    <cellStyle name="Separador de milhares 17 2 7 3 2 2" xfId="33163"/>
    <cellStyle name="Separador de milhares 17 2 7 3 2 3" xfId="21991"/>
    <cellStyle name="Separador de milhares 17 2 7 3 3" xfId="29651"/>
    <cellStyle name="Separador de milhares 17 2 7 3 4" xfId="14330"/>
    <cellStyle name="Separador de milhares 17 2 7 4" xfId="4430"/>
    <cellStyle name="Separador de milhares 17 2 7 4 2" xfId="27411"/>
    <cellStyle name="Separador de milhares 17 2 7 4 3" xfId="17842"/>
    <cellStyle name="Separador de milhares 17 2 7 5" xfId="23747"/>
    <cellStyle name="Separador de milhares 17 2 7 6" xfId="12574"/>
    <cellStyle name="Separador de milhares 17 2 8" xfId="1402"/>
    <cellStyle name="Separador de milhares 17 2 8 2" xfId="3158"/>
    <cellStyle name="Separador de milhares 17 2 8 2 2" xfId="9062"/>
    <cellStyle name="Separador de milhares 17 2 8 2 2 2" xfId="32043"/>
    <cellStyle name="Separador de milhares 17 2 8 2 2 3" xfId="20234"/>
    <cellStyle name="Separador de milhares 17 2 8 2 3" xfId="26139"/>
    <cellStyle name="Separador de milhares 17 2 8 2 4" xfId="16722"/>
    <cellStyle name="Separador de milhares 17 2 8 3" xfId="7306"/>
    <cellStyle name="Separador de milhares 17 2 8 3 2" xfId="10818"/>
    <cellStyle name="Separador de milhares 17 2 8 3 2 2" xfId="33799"/>
    <cellStyle name="Separador de milhares 17 2 8 3 2 3" xfId="22627"/>
    <cellStyle name="Separador de milhares 17 2 8 3 3" xfId="30287"/>
    <cellStyle name="Separador de milhares 17 2 8 3 4" xfId="14966"/>
    <cellStyle name="Separador de milhares 17 2 8 4" xfId="6110"/>
    <cellStyle name="Separador de milhares 17 2 8 4 2" xfId="29091"/>
    <cellStyle name="Separador de milhares 17 2 8 4 3" xfId="18478"/>
    <cellStyle name="Separador de milhares 17 2 8 5" xfId="24383"/>
    <cellStyle name="Separador de milhares 17 2 8 6" xfId="13210"/>
    <cellStyle name="Separador de milhares 17 2 9" xfId="689"/>
    <cellStyle name="Separador de milhares 17 2 9 2" xfId="2446"/>
    <cellStyle name="Separador de milhares 17 2 9 2 2" xfId="8350"/>
    <cellStyle name="Separador de milhares 17 2 9 2 2 2" xfId="31331"/>
    <cellStyle name="Separador de milhares 17 2 9 2 2 3" xfId="19522"/>
    <cellStyle name="Separador de milhares 17 2 9 2 3" xfId="25427"/>
    <cellStyle name="Separador de milhares 17 2 9 2 4" xfId="16010"/>
    <cellStyle name="Separador de milhares 17 2 9 3" xfId="6594"/>
    <cellStyle name="Separador de milhares 17 2 9 3 2" xfId="10106"/>
    <cellStyle name="Separador de milhares 17 2 9 3 2 2" xfId="33087"/>
    <cellStyle name="Separador de milhares 17 2 9 3 2 3" xfId="21915"/>
    <cellStyle name="Separador de milhares 17 2 9 3 3" xfId="29575"/>
    <cellStyle name="Separador de milhares 17 2 9 3 4" xfId="14254"/>
    <cellStyle name="Separador de milhares 17 2 9 4" xfId="5474"/>
    <cellStyle name="Separador de milhares 17 2 9 4 2" xfId="28455"/>
    <cellStyle name="Separador de milhares 17 2 9 4 3" xfId="17766"/>
    <cellStyle name="Separador de milhares 17 2 9 5" xfId="23671"/>
    <cellStyle name="Separador de milhares 17 2 9 6" xfId="12498"/>
    <cellStyle name="Separador de milhares 17 3" xfId="419"/>
    <cellStyle name="Separador de milhares 17 3 10" xfId="23402"/>
    <cellStyle name="Separador de milhares 17 3 11" xfId="11516"/>
    <cellStyle name="Separador de milhares 17 3 2" xfId="580"/>
    <cellStyle name="Separador de milhares 17 3 2 2" xfId="1863"/>
    <cellStyle name="Separador de milhares 17 3 2 2 2" xfId="3619"/>
    <cellStyle name="Separador de milhares 17 3 2 2 2 2" xfId="9523"/>
    <cellStyle name="Separador de milhares 17 3 2 2 2 2 2" xfId="32504"/>
    <cellStyle name="Separador de milhares 17 3 2 2 2 2 3" xfId="20695"/>
    <cellStyle name="Separador de milhares 17 3 2 2 2 3" xfId="26600"/>
    <cellStyle name="Separador de milhares 17 3 2 2 2 4" xfId="17183"/>
    <cellStyle name="Separador de milhares 17 3 2 2 3" xfId="7767"/>
    <cellStyle name="Separador de milhares 17 3 2 2 3 2" xfId="11279"/>
    <cellStyle name="Separador de milhares 17 3 2 2 3 2 2" xfId="34260"/>
    <cellStyle name="Separador de milhares 17 3 2 2 3 2 3" xfId="23088"/>
    <cellStyle name="Separador de milhares 17 3 2 2 3 3" xfId="30748"/>
    <cellStyle name="Separador de milhares 17 3 2 2 3 4" xfId="15427"/>
    <cellStyle name="Separador de milhares 17 3 2 2 4" xfId="4891"/>
    <cellStyle name="Separador de milhares 17 3 2 2 4 2" xfId="27872"/>
    <cellStyle name="Separador de milhares 17 3 2 2 4 3" xfId="18939"/>
    <cellStyle name="Separador de milhares 17 3 2 2 5" xfId="24844"/>
    <cellStyle name="Separador de milhares 17 3 2 2 6" xfId="13671"/>
    <cellStyle name="Separador de milhares 17 3 2 3" xfId="1227"/>
    <cellStyle name="Separador de milhares 17 3 2 3 2" xfId="2983"/>
    <cellStyle name="Separador de milhares 17 3 2 3 2 2" xfId="8887"/>
    <cellStyle name="Separador de milhares 17 3 2 3 2 2 2" xfId="31868"/>
    <cellStyle name="Separador de milhares 17 3 2 3 2 2 3" xfId="20059"/>
    <cellStyle name="Separador de milhares 17 3 2 3 2 3" xfId="25964"/>
    <cellStyle name="Separador de milhares 17 3 2 3 2 4" xfId="16547"/>
    <cellStyle name="Separador de milhares 17 3 2 3 3" xfId="7131"/>
    <cellStyle name="Separador de milhares 17 3 2 3 3 2" xfId="10643"/>
    <cellStyle name="Separador de milhares 17 3 2 3 3 2 2" xfId="33624"/>
    <cellStyle name="Separador de milhares 17 3 2 3 3 2 3" xfId="22452"/>
    <cellStyle name="Separador de milhares 17 3 2 3 3 3" xfId="30112"/>
    <cellStyle name="Separador de milhares 17 3 2 3 3 4" xfId="14791"/>
    <cellStyle name="Separador de milhares 17 3 2 3 4" xfId="5935"/>
    <cellStyle name="Separador de milhares 17 3 2 3 4 2" xfId="28916"/>
    <cellStyle name="Separador de milhares 17 3 2 3 4 3" xfId="18303"/>
    <cellStyle name="Separador de milhares 17 3 2 3 5" xfId="24208"/>
    <cellStyle name="Separador de milhares 17 3 2 3 6" xfId="13035"/>
    <cellStyle name="Separador de milhares 17 3 2 4" xfId="2338"/>
    <cellStyle name="Separador de milhares 17 3 2 4 2" xfId="8242"/>
    <cellStyle name="Separador de milhares 17 3 2 4 2 2" xfId="31223"/>
    <cellStyle name="Separador de milhares 17 3 2 4 2 3" xfId="19414"/>
    <cellStyle name="Separador de milhares 17 3 2 4 3" xfId="25319"/>
    <cellStyle name="Separador de milhares 17 3 2 4 4" xfId="15902"/>
    <cellStyle name="Separador de milhares 17 3 2 5" xfId="6486"/>
    <cellStyle name="Separador de milhares 17 3 2 5 2" xfId="9998"/>
    <cellStyle name="Separador de milhares 17 3 2 5 2 2" xfId="32979"/>
    <cellStyle name="Separador de milhares 17 3 2 5 2 3" xfId="21807"/>
    <cellStyle name="Separador de milhares 17 3 2 5 3" xfId="29467"/>
    <cellStyle name="Separador de milhares 17 3 2 5 4" xfId="14146"/>
    <cellStyle name="Separador de milhares 17 3 2 6" xfId="5366"/>
    <cellStyle name="Separador de milhares 17 3 2 6 2" xfId="21170"/>
    <cellStyle name="Separador de milhares 17 3 2 6 3" xfId="28347"/>
    <cellStyle name="Separador de milhares 17 3 2 6 4" xfId="12390"/>
    <cellStyle name="Separador de milhares 17 3 2 7" xfId="4255"/>
    <cellStyle name="Separador de milhares 17 3 2 7 2" xfId="27236"/>
    <cellStyle name="Separador de milhares 17 3 2 7 3" xfId="17658"/>
    <cellStyle name="Separador de milhares 17 3 2 8" xfId="23563"/>
    <cellStyle name="Separador de milhares 17 3 2 9" xfId="11915"/>
    <cellStyle name="Separador de milhares 17 3 3" xfId="1066"/>
    <cellStyle name="Separador de milhares 17 3 3 2" xfId="1702"/>
    <cellStyle name="Separador de milhares 17 3 3 2 2" xfId="3458"/>
    <cellStyle name="Separador de milhares 17 3 3 2 2 2" xfId="9362"/>
    <cellStyle name="Separador de milhares 17 3 3 2 2 2 2" xfId="32343"/>
    <cellStyle name="Separador de milhares 17 3 3 2 2 2 3" xfId="20534"/>
    <cellStyle name="Separador de milhares 17 3 3 2 2 3" xfId="26439"/>
    <cellStyle name="Separador de milhares 17 3 3 2 2 4" xfId="17022"/>
    <cellStyle name="Separador de milhares 17 3 3 2 3" xfId="7606"/>
    <cellStyle name="Separador de milhares 17 3 3 2 3 2" xfId="11118"/>
    <cellStyle name="Separador de milhares 17 3 3 2 3 2 2" xfId="34099"/>
    <cellStyle name="Separador de milhares 17 3 3 2 3 2 3" xfId="22927"/>
    <cellStyle name="Separador de milhares 17 3 3 2 3 3" xfId="30587"/>
    <cellStyle name="Separador de milhares 17 3 3 2 3 4" xfId="15266"/>
    <cellStyle name="Separador de milhares 17 3 3 2 4" xfId="4730"/>
    <cellStyle name="Separador de milhares 17 3 3 2 4 2" xfId="27711"/>
    <cellStyle name="Separador de milhares 17 3 3 2 4 3" xfId="18778"/>
    <cellStyle name="Separador de milhares 17 3 3 2 5" xfId="24683"/>
    <cellStyle name="Separador de milhares 17 3 3 2 6" xfId="13510"/>
    <cellStyle name="Separador de milhares 17 3 3 3" xfId="2822"/>
    <cellStyle name="Separador de milhares 17 3 3 3 2" xfId="8726"/>
    <cellStyle name="Separador de milhares 17 3 3 3 2 2" xfId="31707"/>
    <cellStyle name="Separador de milhares 17 3 3 3 2 3" xfId="19898"/>
    <cellStyle name="Separador de milhares 17 3 3 3 3" xfId="25803"/>
    <cellStyle name="Separador de milhares 17 3 3 3 4" xfId="16386"/>
    <cellStyle name="Separador de milhares 17 3 3 4" xfId="6970"/>
    <cellStyle name="Separador de milhares 17 3 3 4 2" xfId="10482"/>
    <cellStyle name="Separador de milhares 17 3 3 4 2 2" xfId="33463"/>
    <cellStyle name="Separador de milhares 17 3 3 4 2 3" xfId="22291"/>
    <cellStyle name="Separador de milhares 17 3 3 4 3" xfId="29951"/>
    <cellStyle name="Separador de milhares 17 3 3 4 4" xfId="14630"/>
    <cellStyle name="Separador de milhares 17 3 3 5" xfId="5774"/>
    <cellStyle name="Separador de milhares 17 3 3 5 2" xfId="21332"/>
    <cellStyle name="Separador de milhares 17 3 3 5 3" xfId="28755"/>
    <cellStyle name="Separador de milhares 17 3 3 5 4" xfId="12874"/>
    <cellStyle name="Separador de milhares 17 3 3 6" xfId="4094"/>
    <cellStyle name="Separador de milhares 17 3 3 6 2" xfId="27075"/>
    <cellStyle name="Separador de milhares 17 3 3 6 3" xfId="18142"/>
    <cellStyle name="Separador de milhares 17 3 3 7" xfId="24047"/>
    <cellStyle name="Separador de milhares 17 3 3 8" xfId="11754"/>
    <cellStyle name="Separador de milhares 17 3 4" xfId="1464"/>
    <cellStyle name="Separador de milhares 17 3 4 2" xfId="3220"/>
    <cellStyle name="Separador de milhares 17 3 4 2 2" xfId="9124"/>
    <cellStyle name="Separador de milhares 17 3 4 2 2 2" xfId="32105"/>
    <cellStyle name="Separador de milhares 17 3 4 2 2 3" xfId="20296"/>
    <cellStyle name="Separador de milhares 17 3 4 2 3" xfId="26201"/>
    <cellStyle name="Separador de milhares 17 3 4 2 4" xfId="16784"/>
    <cellStyle name="Separador de milhares 17 3 4 3" xfId="7368"/>
    <cellStyle name="Separador de milhares 17 3 4 3 2" xfId="10880"/>
    <cellStyle name="Separador de milhares 17 3 4 3 2 2" xfId="33861"/>
    <cellStyle name="Separador de milhares 17 3 4 3 2 3" xfId="22689"/>
    <cellStyle name="Separador de milhares 17 3 4 3 3" xfId="30349"/>
    <cellStyle name="Separador de milhares 17 3 4 3 4" xfId="15028"/>
    <cellStyle name="Separador de milhares 17 3 4 4" xfId="4492"/>
    <cellStyle name="Separador de milhares 17 3 4 4 2" xfId="27473"/>
    <cellStyle name="Separador de milhares 17 3 4 4 3" xfId="18540"/>
    <cellStyle name="Separador de milhares 17 3 4 5" xfId="24445"/>
    <cellStyle name="Separador de milhares 17 3 4 6" xfId="13272"/>
    <cellStyle name="Separador de milhares 17 3 5" xfId="828"/>
    <cellStyle name="Separador de milhares 17 3 5 2" xfId="2584"/>
    <cellStyle name="Separador de milhares 17 3 5 2 2" xfId="8488"/>
    <cellStyle name="Separador de milhares 17 3 5 2 2 2" xfId="31469"/>
    <cellStyle name="Separador de milhares 17 3 5 2 2 3" xfId="19660"/>
    <cellStyle name="Separador de milhares 17 3 5 2 3" xfId="25565"/>
    <cellStyle name="Separador de milhares 17 3 5 2 4" xfId="16148"/>
    <cellStyle name="Separador de milhares 17 3 5 3" xfId="6732"/>
    <cellStyle name="Separador de milhares 17 3 5 3 2" xfId="10244"/>
    <cellStyle name="Separador de milhares 17 3 5 3 2 2" xfId="33225"/>
    <cellStyle name="Separador de milhares 17 3 5 3 2 3" xfId="22053"/>
    <cellStyle name="Separador de milhares 17 3 5 3 3" xfId="29713"/>
    <cellStyle name="Separador de milhares 17 3 5 3 4" xfId="14392"/>
    <cellStyle name="Separador de milhares 17 3 5 4" xfId="5536"/>
    <cellStyle name="Separador de milhares 17 3 5 4 2" xfId="28517"/>
    <cellStyle name="Separador de milhares 17 3 5 4 3" xfId="17904"/>
    <cellStyle name="Separador de milhares 17 3 5 5" xfId="23809"/>
    <cellStyle name="Separador de milhares 17 3 5 6" xfId="12636"/>
    <cellStyle name="Separador de milhares 17 3 6" xfId="2177"/>
    <cellStyle name="Separador de milhares 17 3 6 2" xfId="8081"/>
    <cellStyle name="Separador de milhares 17 3 6 2 2" xfId="31062"/>
    <cellStyle name="Separador de milhares 17 3 6 2 3" xfId="19253"/>
    <cellStyle name="Separador de milhares 17 3 6 3" xfId="25158"/>
    <cellStyle name="Separador de milhares 17 3 6 4" xfId="15741"/>
    <cellStyle name="Separador de milhares 17 3 7" xfId="6325"/>
    <cellStyle name="Separador de milhares 17 3 7 2" xfId="9837"/>
    <cellStyle name="Separador de milhares 17 3 7 2 2" xfId="32818"/>
    <cellStyle name="Separador de milhares 17 3 7 2 3" xfId="21646"/>
    <cellStyle name="Separador de milhares 17 3 7 3" xfId="29306"/>
    <cellStyle name="Separador de milhares 17 3 7 4" xfId="13985"/>
    <cellStyle name="Separador de milhares 17 3 8" xfId="5205"/>
    <cellStyle name="Separador de milhares 17 3 8 2" xfId="21009"/>
    <cellStyle name="Separador de milhares 17 3 8 3" xfId="28186"/>
    <cellStyle name="Separador de milhares 17 3 8 4" xfId="12229"/>
    <cellStyle name="Separador de milhares 17 3 9" xfId="3856"/>
    <cellStyle name="Separador de milhares 17 3 9 2" xfId="26837"/>
    <cellStyle name="Separador de milhares 17 3 9 3" xfId="17497"/>
    <cellStyle name="Separador de milhares 17 4" xfId="339"/>
    <cellStyle name="Separador de milhares 17 4 2" xfId="1623"/>
    <cellStyle name="Separador de milhares 17 4 2 2" xfId="3379"/>
    <cellStyle name="Separador de milhares 17 4 2 2 2" xfId="9283"/>
    <cellStyle name="Separador de milhares 17 4 2 2 2 2" xfId="32264"/>
    <cellStyle name="Separador de milhares 17 4 2 2 2 3" xfId="20455"/>
    <cellStyle name="Separador de milhares 17 4 2 2 3" xfId="26360"/>
    <cellStyle name="Separador de milhares 17 4 2 2 4" xfId="16943"/>
    <cellStyle name="Separador de milhares 17 4 2 3" xfId="7527"/>
    <cellStyle name="Separador de milhares 17 4 2 3 2" xfId="11039"/>
    <cellStyle name="Separador de milhares 17 4 2 3 2 2" xfId="34020"/>
    <cellStyle name="Separador de milhares 17 4 2 3 2 3" xfId="22848"/>
    <cellStyle name="Separador de milhares 17 4 2 3 3" xfId="30508"/>
    <cellStyle name="Separador de milhares 17 4 2 3 4" xfId="15187"/>
    <cellStyle name="Separador de milhares 17 4 2 4" xfId="4651"/>
    <cellStyle name="Separador de milhares 17 4 2 4 2" xfId="27632"/>
    <cellStyle name="Separador de milhares 17 4 2 4 3" xfId="18699"/>
    <cellStyle name="Separador de milhares 17 4 2 5" xfId="24604"/>
    <cellStyle name="Separador de milhares 17 4 2 6" xfId="13431"/>
    <cellStyle name="Separador de milhares 17 4 3" xfId="987"/>
    <cellStyle name="Separador de milhares 17 4 3 2" xfId="2743"/>
    <cellStyle name="Separador de milhares 17 4 3 2 2" xfId="8647"/>
    <cellStyle name="Separador de milhares 17 4 3 2 2 2" xfId="31628"/>
    <cellStyle name="Separador de milhares 17 4 3 2 2 3" xfId="19819"/>
    <cellStyle name="Separador de milhares 17 4 3 2 3" xfId="25724"/>
    <cellStyle name="Separador de milhares 17 4 3 2 4" xfId="16307"/>
    <cellStyle name="Separador de milhares 17 4 3 3" xfId="6891"/>
    <cellStyle name="Separador de milhares 17 4 3 3 2" xfId="10403"/>
    <cellStyle name="Separador de milhares 17 4 3 3 2 2" xfId="33384"/>
    <cellStyle name="Separador de milhares 17 4 3 3 2 3" xfId="22212"/>
    <cellStyle name="Separador de milhares 17 4 3 3 3" xfId="29872"/>
    <cellStyle name="Separador de milhares 17 4 3 3 4" xfId="14551"/>
    <cellStyle name="Separador de milhares 17 4 3 4" xfId="5695"/>
    <cellStyle name="Separador de milhares 17 4 3 4 2" xfId="28676"/>
    <cellStyle name="Separador de milhares 17 4 3 4 3" xfId="18063"/>
    <cellStyle name="Separador de milhares 17 4 3 5" xfId="23968"/>
    <cellStyle name="Separador de milhares 17 4 3 6" xfId="12795"/>
    <cellStyle name="Separador de milhares 17 4 4" xfId="2098"/>
    <cellStyle name="Separador de milhares 17 4 4 2" xfId="8002"/>
    <cellStyle name="Separador de milhares 17 4 4 2 2" xfId="30983"/>
    <cellStyle name="Separador de milhares 17 4 4 2 3" xfId="19174"/>
    <cellStyle name="Separador de milhares 17 4 4 3" xfId="25079"/>
    <cellStyle name="Separador de milhares 17 4 4 4" xfId="15662"/>
    <cellStyle name="Separador de milhares 17 4 5" xfId="6246"/>
    <cellStyle name="Separador de milhares 17 4 5 2" xfId="9758"/>
    <cellStyle name="Separador de milhares 17 4 5 2 2" xfId="32739"/>
    <cellStyle name="Separador de milhares 17 4 5 2 3" xfId="21567"/>
    <cellStyle name="Separador de milhares 17 4 5 3" xfId="29227"/>
    <cellStyle name="Separador de milhares 17 4 5 4" xfId="13906"/>
    <cellStyle name="Separador de milhares 17 4 6" xfId="5126"/>
    <cellStyle name="Separador de milhares 17 4 6 2" xfId="20930"/>
    <cellStyle name="Separador de milhares 17 4 6 3" xfId="28107"/>
    <cellStyle name="Separador de milhares 17 4 6 4" xfId="12150"/>
    <cellStyle name="Separador de milhares 17 4 7" xfId="4015"/>
    <cellStyle name="Separador de milhares 17 4 7 2" xfId="26996"/>
    <cellStyle name="Separador de milhares 17 4 7 3" xfId="17418"/>
    <cellStyle name="Separador de milhares 17 4 8" xfId="23323"/>
    <cellStyle name="Separador de milhares 17 4 9" xfId="11675"/>
    <cellStyle name="Separador de milhares 17 5" xfId="495"/>
    <cellStyle name="Separador de milhares 17 5 2" xfId="1778"/>
    <cellStyle name="Separador de milhares 17 5 2 2" xfId="3534"/>
    <cellStyle name="Separador de milhares 17 5 2 2 2" xfId="9438"/>
    <cellStyle name="Separador de milhares 17 5 2 2 2 2" xfId="32419"/>
    <cellStyle name="Separador de milhares 17 5 2 2 2 3" xfId="20610"/>
    <cellStyle name="Separador de milhares 17 5 2 2 3" xfId="26515"/>
    <cellStyle name="Separador de milhares 17 5 2 2 4" xfId="17098"/>
    <cellStyle name="Separador de milhares 17 5 2 3" xfId="7682"/>
    <cellStyle name="Separador de milhares 17 5 2 3 2" xfId="11194"/>
    <cellStyle name="Separador de milhares 17 5 2 3 2 2" xfId="34175"/>
    <cellStyle name="Separador de milhares 17 5 2 3 2 3" xfId="23003"/>
    <cellStyle name="Separador de milhares 17 5 2 3 3" xfId="30663"/>
    <cellStyle name="Separador de milhares 17 5 2 3 4" xfId="15342"/>
    <cellStyle name="Separador de milhares 17 5 2 4" xfId="4806"/>
    <cellStyle name="Separador de milhares 17 5 2 4 2" xfId="27787"/>
    <cellStyle name="Separador de milhares 17 5 2 4 3" xfId="18854"/>
    <cellStyle name="Separador de milhares 17 5 2 5" xfId="24759"/>
    <cellStyle name="Separador de milhares 17 5 2 6" xfId="13586"/>
    <cellStyle name="Separador de milhares 17 5 3" xfId="1142"/>
    <cellStyle name="Separador de milhares 17 5 3 2" xfId="2898"/>
    <cellStyle name="Separador de milhares 17 5 3 2 2" xfId="8802"/>
    <cellStyle name="Separador de milhares 17 5 3 2 2 2" xfId="31783"/>
    <cellStyle name="Separador de milhares 17 5 3 2 2 3" xfId="19974"/>
    <cellStyle name="Separador de milhares 17 5 3 2 3" xfId="25879"/>
    <cellStyle name="Separador de milhares 17 5 3 2 4" xfId="16462"/>
    <cellStyle name="Separador de milhares 17 5 3 3" xfId="7046"/>
    <cellStyle name="Separador de milhares 17 5 3 3 2" xfId="10558"/>
    <cellStyle name="Separador de milhares 17 5 3 3 2 2" xfId="33539"/>
    <cellStyle name="Separador de milhares 17 5 3 3 2 3" xfId="22367"/>
    <cellStyle name="Separador de milhares 17 5 3 3 3" xfId="30027"/>
    <cellStyle name="Separador de milhares 17 5 3 3 4" xfId="14706"/>
    <cellStyle name="Separador de milhares 17 5 3 4" xfId="5850"/>
    <cellStyle name="Separador de milhares 17 5 3 4 2" xfId="28831"/>
    <cellStyle name="Separador de milhares 17 5 3 4 3" xfId="18218"/>
    <cellStyle name="Separador de milhares 17 5 3 5" xfId="24123"/>
    <cellStyle name="Separador de milhares 17 5 3 6" xfId="12950"/>
    <cellStyle name="Separador de milhares 17 5 4" xfId="2253"/>
    <cellStyle name="Separador de milhares 17 5 4 2" xfId="8157"/>
    <cellStyle name="Separador de milhares 17 5 4 2 2" xfId="31138"/>
    <cellStyle name="Separador de milhares 17 5 4 2 3" xfId="19329"/>
    <cellStyle name="Separador de milhares 17 5 4 3" xfId="25234"/>
    <cellStyle name="Separador de milhares 17 5 4 4" xfId="15817"/>
    <cellStyle name="Separador de milhares 17 5 5" xfId="6401"/>
    <cellStyle name="Separador de milhares 17 5 5 2" xfId="9913"/>
    <cellStyle name="Separador de milhares 17 5 5 2 2" xfId="32894"/>
    <cellStyle name="Separador de milhares 17 5 5 2 3" xfId="21722"/>
    <cellStyle name="Separador de milhares 17 5 5 3" xfId="29382"/>
    <cellStyle name="Separador de milhares 17 5 5 4" xfId="14061"/>
    <cellStyle name="Separador de milhares 17 5 6" xfId="5281"/>
    <cellStyle name="Separador de milhares 17 5 6 2" xfId="21085"/>
    <cellStyle name="Separador de milhares 17 5 6 3" xfId="28262"/>
    <cellStyle name="Separador de milhares 17 5 6 4" xfId="12305"/>
    <cellStyle name="Separador de milhares 17 5 7" xfId="4170"/>
    <cellStyle name="Separador de milhares 17 5 7 2" xfId="27151"/>
    <cellStyle name="Separador de milhares 17 5 7 3" xfId="17573"/>
    <cellStyle name="Separador de milhares 17 5 8" xfId="23478"/>
    <cellStyle name="Separador de milhares 17 5 9" xfId="11830"/>
    <cellStyle name="Separador de milhares 17 6" xfId="913"/>
    <cellStyle name="Separador de milhares 17 6 2" xfId="1549"/>
    <cellStyle name="Separador de milhares 17 6 2 2" xfId="3305"/>
    <cellStyle name="Separador de milhares 17 6 2 2 2" xfId="9209"/>
    <cellStyle name="Separador de milhares 17 6 2 2 2 2" xfId="32190"/>
    <cellStyle name="Separador de milhares 17 6 2 2 2 3" xfId="20381"/>
    <cellStyle name="Separador de milhares 17 6 2 2 3" xfId="26286"/>
    <cellStyle name="Separador de milhares 17 6 2 2 4" xfId="16869"/>
    <cellStyle name="Separador de milhares 17 6 2 3" xfId="7453"/>
    <cellStyle name="Separador de milhares 17 6 2 3 2" xfId="10965"/>
    <cellStyle name="Separador de milhares 17 6 2 3 2 2" xfId="33946"/>
    <cellStyle name="Separador de milhares 17 6 2 3 2 3" xfId="22774"/>
    <cellStyle name="Separador de milhares 17 6 2 3 3" xfId="30434"/>
    <cellStyle name="Separador de milhares 17 6 2 3 4" xfId="15113"/>
    <cellStyle name="Separador de milhares 17 6 2 4" xfId="4577"/>
    <cellStyle name="Separador de milhares 17 6 2 4 2" xfId="27558"/>
    <cellStyle name="Separador de milhares 17 6 2 4 3" xfId="18625"/>
    <cellStyle name="Separador de milhares 17 6 2 5" xfId="24530"/>
    <cellStyle name="Separador de milhares 17 6 2 6" xfId="13357"/>
    <cellStyle name="Separador de milhares 17 6 3" xfId="2669"/>
    <cellStyle name="Separador de milhares 17 6 3 2" xfId="8573"/>
    <cellStyle name="Separador de milhares 17 6 3 2 2" xfId="31554"/>
    <cellStyle name="Separador de milhares 17 6 3 2 3" xfId="19745"/>
    <cellStyle name="Separador de milhares 17 6 3 3" xfId="25650"/>
    <cellStyle name="Separador de milhares 17 6 3 4" xfId="16233"/>
    <cellStyle name="Separador de milhares 17 6 4" xfId="6817"/>
    <cellStyle name="Separador de milhares 17 6 4 2" xfId="10329"/>
    <cellStyle name="Separador de milhares 17 6 4 2 2" xfId="33310"/>
    <cellStyle name="Separador de milhares 17 6 4 2 3" xfId="22138"/>
    <cellStyle name="Separador de milhares 17 6 4 3" xfId="29798"/>
    <cellStyle name="Separador de milhares 17 6 4 4" xfId="14477"/>
    <cellStyle name="Separador de milhares 17 6 5" xfId="5621"/>
    <cellStyle name="Separador de milhares 17 6 5 2" xfId="21255"/>
    <cellStyle name="Separador de milhares 17 6 5 3" xfId="28602"/>
    <cellStyle name="Separador de milhares 17 6 5 4" xfId="12721"/>
    <cellStyle name="Separador de milhares 17 6 6" xfId="3941"/>
    <cellStyle name="Separador de milhares 17 6 6 2" xfId="26922"/>
    <cellStyle name="Separador de milhares 17 6 6 3" xfId="17989"/>
    <cellStyle name="Separador de milhares 17 6 7" xfId="23894"/>
    <cellStyle name="Separador de milhares 17 6 8" xfId="11601"/>
    <cellStyle name="Separador de milhares 17 7" xfId="1303"/>
    <cellStyle name="Separador de milhares 17 7 2" xfId="1939"/>
    <cellStyle name="Separador de milhares 17 7 2 2" xfId="3695"/>
    <cellStyle name="Separador de milhares 17 7 2 2 2" xfId="9599"/>
    <cellStyle name="Separador de milhares 17 7 2 2 2 2" xfId="32580"/>
    <cellStyle name="Separador de milhares 17 7 2 2 2 3" xfId="20771"/>
    <cellStyle name="Separador de milhares 17 7 2 2 3" xfId="26676"/>
    <cellStyle name="Separador de milhares 17 7 2 2 4" xfId="17259"/>
    <cellStyle name="Separador de milhares 17 7 2 3" xfId="7843"/>
    <cellStyle name="Separador de milhares 17 7 2 3 2" xfId="11355"/>
    <cellStyle name="Separador de milhares 17 7 2 3 2 2" xfId="34336"/>
    <cellStyle name="Separador de milhares 17 7 2 3 2 3" xfId="23164"/>
    <cellStyle name="Separador de milhares 17 7 2 3 3" xfId="30824"/>
    <cellStyle name="Separador de milhares 17 7 2 3 4" xfId="15503"/>
    <cellStyle name="Separador de milhares 17 7 2 4" xfId="4967"/>
    <cellStyle name="Separador de milhares 17 7 2 4 2" xfId="27948"/>
    <cellStyle name="Separador de milhares 17 7 2 4 3" xfId="19015"/>
    <cellStyle name="Separador de milhares 17 7 2 5" xfId="24920"/>
    <cellStyle name="Separador de milhares 17 7 2 6" xfId="13747"/>
    <cellStyle name="Separador de milhares 17 7 3" xfId="3059"/>
    <cellStyle name="Separador de milhares 17 7 3 2" xfId="8963"/>
    <cellStyle name="Separador de milhares 17 7 3 2 2" xfId="31944"/>
    <cellStyle name="Separador de milhares 17 7 3 2 3" xfId="20135"/>
    <cellStyle name="Separador de milhares 17 7 3 3" xfId="26040"/>
    <cellStyle name="Separador de milhares 17 7 3 4" xfId="16623"/>
    <cellStyle name="Separador de milhares 17 7 4" xfId="7207"/>
    <cellStyle name="Separador de milhares 17 7 4 2" xfId="10719"/>
    <cellStyle name="Separador de milhares 17 7 4 2 2" xfId="33700"/>
    <cellStyle name="Separador de milhares 17 7 4 2 3" xfId="22528"/>
    <cellStyle name="Separador de milhares 17 7 4 3" xfId="30188"/>
    <cellStyle name="Separador de milhares 17 7 4 4" xfId="14867"/>
    <cellStyle name="Separador de milhares 17 7 5" xfId="6011"/>
    <cellStyle name="Separador de milhares 17 7 5 2" xfId="21408"/>
    <cellStyle name="Separador de milhares 17 7 5 3" xfId="28992"/>
    <cellStyle name="Separador de milhares 17 7 5 4" xfId="13111"/>
    <cellStyle name="Separador de milhares 17 7 6" xfId="4331"/>
    <cellStyle name="Separador de milhares 17 7 6 2" xfId="27312"/>
    <cellStyle name="Separador de milhares 17 7 6 3" xfId="18379"/>
    <cellStyle name="Separador de milhares 17 7 7" xfId="24284"/>
    <cellStyle name="Separador de milhares 17 7 8" xfId="11991"/>
    <cellStyle name="Separador de milhares 17 8" xfId="743"/>
    <cellStyle name="Separador de milhares 17 8 2" xfId="2499"/>
    <cellStyle name="Separador de milhares 17 8 2 2" xfId="8403"/>
    <cellStyle name="Separador de milhares 17 8 2 2 2" xfId="31384"/>
    <cellStyle name="Separador de milhares 17 8 2 2 3" xfId="19575"/>
    <cellStyle name="Separador de milhares 17 8 2 3" xfId="25480"/>
    <cellStyle name="Separador de milhares 17 8 2 4" xfId="16063"/>
    <cellStyle name="Separador de milhares 17 8 3" xfId="6647"/>
    <cellStyle name="Separador de milhares 17 8 3 2" xfId="10159"/>
    <cellStyle name="Separador de milhares 17 8 3 2 2" xfId="33140"/>
    <cellStyle name="Separador de milhares 17 8 3 2 3" xfId="21968"/>
    <cellStyle name="Separador de milhares 17 8 3 3" xfId="29628"/>
    <cellStyle name="Separador de milhares 17 8 3 4" xfId="14307"/>
    <cellStyle name="Separador de milhares 17 8 4" xfId="4407"/>
    <cellStyle name="Separador de milhares 17 8 4 2" xfId="27388"/>
    <cellStyle name="Separador de milhares 17 8 4 3" xfId="17819"/>
    <cellStyle name="Separador de milhares 17 8 5" xfId="23724"/>
    <cellStyle name="Separador de milhares 17 8 6" xfId="12551"/>
    <cellStyle name="Separador de milhares 17 9" xfId="1379"/>
    <cellStyle name="Separador de milhares 17 9 2" xfId="3135"/>
    <cellStyle name="Separador de milhares 17 9 2 2" xfId="9039"/>
    <cellStyle name="Separador de milhares 17 9 2 2 2" xfId="32020"/>
    <cellStyle name="Separador de milhares 17 9 2 2 3" xfId="20211"/>
    <cellStyle name="Separador de milhares 17 9 2 3" xfId="26116"/>
    <cellStyle name="Separador de milhares 17 9 2 4" xfId="16699"/>
    <cellStyle name="Separador de milhares 17 9 3" xfId="7283"/>
    <cellStyle name="Separador de milhares 17 9 3 2" xfId="10795"/>
    <cellStyle name="Separador de milhares 17 9 3 2 2" xfId="33776"/>
    <cellStyle name="Separador de milhares 17 9 3 2 3" xfId="22604"/>
    <cellStyle name="Separador de milhares 17 9 3 3" xfId="30264"/>
    <cellStyle name="Separador de milhares 17 9 3 4" xfId="14943"/>
    <cellStyle name="Separador de milhares 17 9 4" xfId="6087"/>
    <cellStyle name="Separador de milhares 17 9 4 2" xfId="29068"/>
    <cellStyle name="Separador de milhares 17 9 4 3" xfId="18455"/>
    <cellStyle name="Separador de milhares 17 9 5" xfId="24360"/>
    <cellStyle name="Separador de milhares 17 9 6" xfId="13187"/>
    <cellStyle name="Separador de milhares 18" xfId="207"/>
    <cellStyle name="Separador de milhares 18 10" xfId="667"/>
    <cellStyle name="Separador de milhares 18 10 2" xfId="2424"/>
    <cellStyle name="Separador de milhares 18 10 2 2" xfId="8328"/>
    <cellStyle name="Separador de milhares 18 10 2 2 2" xfId="31309"/>
    <cellStyle name="Separador de milhares 18 10 2 2 3" xfId="19500"/>
    <cellStyle name="Separador de milhares 18 10 2 3" xfId="25405"/>
    <cellStyle name="Separador de milhares 18 10 2 4" xfId="15988"/>
    <cellStyle name="Separador de milhares 18 10 3" xfId="6572"/>
    <cellStyle name="Separador de milhares 18 10 3 2" xfId="10084"/>
    <cellStyle name="Separador de milhares 18 10 3 2 2" xfId="33065"/>
    <cellStyle name="Separador de milhares 18 10 3 2 3" xfId="21893"/>
    <cellStyle name="Separador de milhares 18 10 3 3" xfId="29553"/>
    <cellStyle name="Separador de milhares 18 10 3 4" xfId="14232"/>
    <cellStyle name="Separador de milhares 18 10 4" xfId="5452"/>
    <cellStyle name="Separador de milhares 18 10 4 2" xfId="28433"/>
    <cellStyle name="Separador de milhares 18 10 4 3" xfId="17744"/>
    <cellStyle name="Separador de milhares 18 10 5" xfId="23649"/>
    <cellStyle name="Separador de milhares 18 10 6" xfId="12476"/>
    <cellStyle name="Separador de milhares 18 11" xfId="2025"/>
    <cellStyle name="Separador de milhares 18 11 2" xfId="7929"/>
    <cellStyle name="Separador de milhares 18 11 2 2" xfId="30910"/>
    <cellStyle name="Separador de milhares 18 11 2 3" xfId="19101"/>
    <cellStyle name="Separador de milhares 18 11 3" xfId="25006"/>
    <cellStyle name="Separador de milhares 18 11 4" xfId="15589"/>
    <cellStyle name="Separador de milhares 18 12" xfId="6173"/>
    <cellStyle name="Separador de milhares 18 12 2" xfId="9685"/>
    <cellStyle name="Separador de milhares 18 12 2 2" xfId="32666"/>
    <cellStyle name="Separador de milhares 18 12 2 3" xfId="21494"/>
    <cellStyle name="Separador de milhares 18 12 3" xfId="29154"/>
    <cellStyle name="Separador de milhares 18 12 4" xfId="13833"/>
    <cellStyle name="Separador de milhares 18 13" xfId="5053"/>
    <cellStyle name="Separador de milhares 18 13 2" xfId="20857"/>
    <cellStyle name="Separador de milhares 18 13 3" xfId="28034"/>
    <cellStyle name="Separador de milhares 18 13 4" xfId="12077"/>
    <cellStyle name="Separador de milhares 18 14" xfId="3772"/>
    <cellStyle name="Separador de milhares 18 14 2" xfId="26753"/>
    <cellStyle name="Separador de milhares 18 14 3" xfId="17345"/>
    <cellStyle name="Separador de milhares 18 15" xfId="23250"/>
    <cellStyle name="Separador de milhares 18 16" xfId="11432"/>
    <cellStyle name="Separador de milhares 18 2" xfId="286"/>
    <cellStyle name="Separador de milhares 18 2 10" xfId="2048"/>
    <cellStyle name="Separador de milhares 18 2 10 2" xfId="7952"/>
    <cellStyle name="Separador de milhares 18 2 10 2 2" xfId="30933"/>
    <cellStyle name="Separador de milhares 18 2 10 2 3" xfId="19124"/>
    <cellStyle name="Separador de milhares 18 2 10 3" xfId="25029"/>
    <cellStyle name="Separador de milhares 18 2 10 4" xfId="15612"/>
    <cellStyle name="Separador de milhares 18 2 11" xfId="6196"/>
    <cellStyle name="Separador de milhares 18 2 11 2" xfId="9708"/>
    <cellStyle name="Separador de milhares 18 2 11 2 2" xfId="32689"/>
    <cellStyle name="Separador de milhares 18 2 11 2 3" xfId="21517"/>
    <cellStyle name="Separador de milhares 18 2 11 3" xfId="29177"/>
    <cellStyle name="Separador de milhares 18 2 11 4" xfId="13856"/>
    <cellStyle name="Separador de milhares 18 2 12" xfId="5076"/>
    <cellStyle name="Separador de milhares 18 2 12 2" xfId="20880"/>
    <cellStyle name="Separador de milhares 18 2 12 3" xfId="28057"/>
    <cellStyle name="Separador de milhares 18 2 12 4" xfId="12100"/>
    <cellStyle name="Separador de milhares 18 2 13" xfId="3795"/>
    <cellStyle name="Separador de milhares 18 2 13 2" xfId="26776"/>
    <cellStyle name="Separador de milhares 18 2 13 3" xfId="17368"/>
    <cellStyle name="Separador de milhares 18 2 14" xfId="23273"/>
    <cellStyle name="Separador de milhares 18 2 15" xfId="11455"/>
    <cellStyle name="Separador de milhares 18 2 2" xfId="443"/>
    <cellStyle name="Separador de milhares 18 2 2 10" xfId="23426"/>
    <cellStyle name="Separador de milhares 18 2 2 11" xfId="11540"/>
    <cellStyle name="Separador de milhares 18 2 2 2" xfId="604"/>
    <cellStyle name="Separador de milhares 18 2 2 2 2" xfId="1887"/>
    <cellStyle name="Separador de milhares 18 2 2 2 2 2" xfId="3643"/>
    <cellStyle name="Separador de milhares 18 2 2 2 2 2 2" xfId="9547"/>
    <cellStyle name="Separador de milhares 18 2 2 2 2 2 2 2" xfId="32528"/>
    <cellStyle name="Separador de milhares 18 2 2 2 2 2 2 3" xfId="20719"/>
    <cellStyle name="Separador de milhares 18 2 2 2 2 2 3" xfId="26624"/>
    <cellStyle name="Separador de milhares 18 2 2 2 2 2 4" xfId="17207"/>
    <cellStyle name="Separador de milhares 18 2 2 2 2 3" xfId="7791"/>
    <cellStyle name="Separador de milhares 18 2 2 2 2 3 2" xfId="11303"/>
    <cellStyle name="Separador de milhares 18 2 2 2 2 3 2 2" xfId="34284"/>
    <cellStyle name="Separador de milhares 18 2 2 2 2 3 2 3" xfId="23112"/>
    <cellStyle name="Separador de milhares 18 2 2 2 2 3 3" xfId="30772"/>
    <cellStyle name="Separador de milhares 18 2 2 2 2 3 4" xfId="15451"/>
    <cellStyle name="Separador de milhares 18 2 2 2 2 4" xfId="4915"/>
    <cellStyle name="Separador de milhares 18 2 2 2 2 4 2" xfId="27896"/>
    <cellStyle name="Separador de milhares 18 2 2 2 2 4 3" xfId="18963"/>
    <cellStyle name="Separador de milhares 18 2 2 2 2 5" xfId="24868"/>
    <cellStyle name="Separador de milhares 18 2 2 2 2 6" xfId="13695"/>
    <cellStyle name="Separador de milhares 18 2 2 2 3" xfId="1251"/>
    <cellStyle name="Separador de milhares 18 2 2 2 3 2" xfId="3007"/>
    <cellStyle name="Separador de milhares 18 2 2 2 3 2 2" xfId="8911"/>
    <cellStyle name="Separador de milhares 18 2 2 2 3 2 2 2" xfId="31892"/>
    <cellStyle name="Separador de milhares 18 2 2 2 3 2 2 3" xfId="20083"/>
    <cellStyle name="Separador de milhares 18 2 2 2 3 2 3" xfId="25988"/>
    <cellStyle name="Separador de milhares 18 2 2 2 3 2 4" xfId="16571"/>
    <cellStyle name="Separador de milhares 18 2 2 2 3 3" xfId="7155"/>
    <cellStyle name="Separador de milhares 18 2 2 2 3 3 2" xfId="10667"/>
    <cellStyle name="Separador de milhares 18 2 2 2 3 3 2 2" xfId="33648"/>
    <cellStyle name="Separador de milhares 18 2 2 2 3 3 2 3" xfId="22476"/>
    <cellStyle name="Separador de milhares 18 2 2 2 3 3 3" xfId="30136"/>
    <cellStyle name="Separador de milhares 18 2 2 2 3 3 4" xfId="14815"/>
    <cellStyle name="Separador de milhares 18 2 2 2 3 4" xfId="5959"/>
    <cellStyle name="Separador de milhares 18 2 2 2 3 4 2" xfId="28940"/>
    <cellStyle name="Separador de milhares 18 2 2 2 3 4 3" xfId="18327"/>
    <cellStyle name="Separador de milhares 18 2 2 2 3 5" xfId="24232"/>
    <cellStyle name="Separador de milhares 18 2 2 2 3 6" xfId="13059"/>
    <cellStyle name="Separador de milhares 18 2 2 2 4" xfId="2362"/>
    <cellStyle name="Separador de milhares 18 2 2 2 4 2" xfId="8266"/>
    <cellStyle name="Separador de milhares 18 2 2 2 4 2 2" xfId="31247"/>
    <cellStyle name="Separador de milhares 18 2 2 2 4 2 3" xfId="19438"/>
    <cellStyle name="Separador de milhares 18 2 2 2 4 3" xfId="25343"/>
    <cellStyle name="Separador de milhares 18 2 2 2 4 4" xfId="15926"/>
    <cellStyle name="Separador de milhares 18 2 2 2 5" xfId="6510"/>
    <cellStyle name="Separador de milhares 18 2 2 2 5 2" xfId="10022"/>
    <cellStyle name="Separador de milhares 18 2 2 2 5 2 2" xfId="33003"/>
    <cellStyle name="Separador de milhares 18 2 2 2 5 2 3" xfId="21831"/>
    <cellStyle name="Separador de milhares 18 2 2 2 5 3" xfId="29491"/>
    <cellStyle name="Separador de milhares 18 2 2 2 5 4" xfId="14170"/>
    <cellStyle name="Separador de milhares 18 2 2 2 6" xfId="5390"/>
    <cellStyle name="Separador de milhares 18 2 2 2 6 2" xfId="21194"/>
    <cellStyle name="Separador de milhares 18 2 2 2 6 3" xfId="28371"/>
    <cellStyle name="Separador de milhares 18 2 2 2 6 4" xfId="12414"/>
    <cellStyle name="Separador de milhares 18 2 2 2 7" xfId="4279"/>
    <cellStyle name="Separador de milhares 18 2 2 2 7 2" xfId="27260"/>
    <cellStyle name="Separador de milhares 18 2 2 2 7 3" xfId="17682"/>
    <cellStyle name="Separador de milhares 18 2 2 2 8" xfId="23587"/>
    <cellStyle name="Separador de milhares 18 2 2 2 9" xfId="11939"/>
    <cellStyle name="Separador de milhares 18 2 2 3" xfId="1090"/>
    <cellStyle name="Separador de milhares 18 2 2 3 2" xfId="1726"/>
    <cellStyle name="Separador de milhares 18 2 2 3 2 2" xfId="3482"/>
    <cellStyle name="Separador de milhares 18 2 2 3 2 2 2" xfId="9386"/>
    <cellStyle name="Separador de milhares 18 2 2 3 2 2 2 2" xfId="32367"/>
    <cellStyle name="Separador de milhares 18 2 2 3 2 2 2 3" xfId="20558"/>
    <cellStyle name="Separador de milhares 18 2 2 3 2 2 3" xfId="26463"/>
    <cellStyle name="Separador de milhares 18 2 2 3 2 2 4" xfId="17046"/>
    <cellStyle name="Separador de milhares 18 2 2 3 2 3" xfId="7630"/>
    <cellStyle name="Separador de milhares 18 2 2 3 2 3 2" xfId="11142"/>
    <cellStyle name="Separador de milhares 18 2 2 3 2 3 2 2" xfId="34123"/>
    <cellStyle name="Separador de milhares 18 2 2 3 2 3 2 3" xfId="22951"/>
    <cellStyle name="Separador de milhares 18 2 2 3 2 3 3" xfId="30611"/>
    <cellStyle name="Separador de milhares 18 2 2 3 2 3 4" xfId="15290"/>
    <cellStyle name="Separador de milhares 18 2 2 3 2 4" xfId="4754"/>
    <cellStyle name="Separador de milhares 18 2 2 3 2 4 2" xfId="27735"/>
    <cellStyle name="Separador de milhares 18 2 2 3 2 4 3" xfId="18802"/>
    <cellStyle name="Separador de milhares 18 2 2 3 2 5" xfId="24707"/>
    <cellStyle name="Separador de milhares 18 2 2 3 2 6" xfId="13534"/>
    <cellStyle name="Separador de milhares 18 2 2 3 3" xfId="2846"/>
    <cellStyle name="Separador de milhares 18 2 2 3 3 2" xfId="8750"/>
    <cellStyle name="Separador de milhares 18 2 2 3 3 2 2" xfId="31731"/>
    <cellStyle name="Separador de milhares 18 2 2 3 3 2 3" xfId="19922"/>
    <cellStyle name="Separador de milhares 18 2 2 3 3 3" xfId="25827"/>
    <cellStyle name="Separador de milhares 18 2 2 3 3 4" xfId="16410"/>
    <cellStyle name="Separador de milhares 18 2 2 3 4" xfId="6994"/>
    <cellStyle name="Separador de milhares 18 2 2 3 4 2" xfId="10506"/>
    <cellStyle name="Separador de milhares 18 2 2 3 4 2 2" xfId="33487"/>
    <cellStyle name="Separador de milhares 18 2 2 3 4 2 3" xfId="22315"/>
    <cellStyle name="Separador de milhares 18 2 2 3 4 3" xfId="29975"/>
    <cellStyle name="Separador de milhares 18 2 2 3 4 4" xfId="14654"/>
    <cellStyle name="Separador de milhares 18 2 2 3 5" xfId="5798"/>
    <cellStyle name="Separador de milhares 18 2 2 3 5 2" xfId="21356"/>
    <cellStyle name="Separador de milhares 18 2 2 3 5 3" xfId="28779"/>
    <cellStyle name="Separador de milhares 18 2 2 3 5 4" xfId="12898"/>
    <cellStyle name="Separador de milhares 18 2 2 3 6" xfId="4118"/>
    <cellStyle name="Separador de milhares 18 2 2 3 6 2" xfId="27099"/>
    <cellStyle name="Separador de milhares 18 2 2 3 6 3" xfId="18166"/>
    <cellStyle name="Separador de milhares 18 2 2 3 7" xfId="24071"/>
    <cellStyle name="Separador de milhares 18 2 2 3 8" xfId="11778"/>
    <cellStyle name="Separador de milhares 18 2 2 4" xfId="1488"/>
    <cellStyle name="Separador de milhares 18 2 2 4 2" xfId="3244"/>
    <cellStyle name="Separador de milhares 18 2 2 4 2 2" xfId="9148"/>
    <cellStyle name="Separador de milhares 18 2 2 4 2 2 2" xfId="32129"/>
    <cellStyle name="Separador de milhares 18 2 2 4 2 2 3" xfId="20320"/>
    <cellStyle name="Separador de milhares 18 2 2 4 2 3" xfId="26225"/>
    <cellStyle name="Separador de milhares 18 2 2 4 2 4" xfId="16808"/>
    <cellStyle name="Separador de milhares 18 2 2 4 3" xfId="7392"/>
    <cellStyle name="Separador de milhares 18 2 2 4 3 2" xfId="10904"/>
    <cellStyle name="Separador de milhares 18 2 2 4 3 2 2" xfId="33885"/>
    <cellStyle name="Separador de milhares 18 2 2 4 3 2 3" xfId="22713"/>
    <cellStyle name="Separador de milhares 18 2 2 4 3 3" xfId="30373"/>
    <cellStyle name="Separador de milhares 18 2 2 4 3 4" xfId="15052"/>
    <cellStyle name="Separador de milhares 18 2 2 4 4" xfId="4516"/>
    <cellStyle name="Separador de milhares 18 2 2 4 4 2" xfId="27497"/>
    <cellStyle name="Separador de milhares 18 2 2 4 4 3" xfId="18564"/>
    <cellStyle name="Separador de milhares 18 2 2 4 5" xfId="24469"/>
    <cellStyle name="Separador de milhares 18 2 2 4 6" xfId="13296"/>
    <cellStyle name="Separador de milhares 18 2 2 5" xfId="852"/>
    <cellStyle name="Separador de milhares 18 2 2 5 2" xfId="2608"/>
    <cellStyle name="Separador de milhares 18 2 2 5 2 2" xfId="8512"/>
    <cellStyle name="Separador de milhares 18 2 2 5 2 2 2" xfId="31493"/>
    <cellStyle name="Separador de milhares 18 2 2 5 2 2 3" xfId="19684"/>
    <cellStyle name="Separador de milhares 18 2 2 5 2 3" xfId="25589"/>
    <cellStyle name="Separador de milhares 18 2 2 5 2 4" xfId="16172"/>
    <cellStyle name="Separador de milhares 18 2 2 5 3" xfId="6756"/>
    <cellStyle name="Separador de milhares 18 2 2 5 3 2" xfId="10268"/>
    <cellStyle name="Separador de milhares 18 2 2 5 3 2 2" xfId="33249"/>
    <cellStyle name="Separador de milhares 18 2 2 5 3 2 3" xfId="22077"/>
    <cellStyle name="Separador de milhares 18 2 2 5 3 3" xfId="29737"/>
    <cellStyle name="Separador de milhares 18 2 2 5 3 4" xfId="14416"/>
    <cellStyle name="Separador de milhares 18 2 2 5 4" xfId="5560"/>
    <cellStyle name="Separador de milhares 18 2 2 5 4 2" xfId="28541"/>
    <cellStyle name="Separador de milhares 18 2 2 5 4 3" xfId="17928"/>
    <cellStyle name="Separador de milhares 18 2 2 5 5" xfId="23833"/>
    <cellStyle name="Separador de milhares 18 2 2 5 6" xfId="12660"/>
    <cellStyle name="Separador de milhares 18 2 2 6" xfId="2201"/>
    <cellStyle name="Separador de milhares 18 2 2 6 2" xfId="8105"/>
    <cellStyle name="Separador de milhares 18 2 2 6 2 2" xfId="31086"/>
    <cellStyle name="Separador de milhares 18 2 2 6 2 3" xfId="19277"/>
    <cellStyle name="Separador de milhares 18 2 2 6 3" xfId="25182"/>
    <cellStyle name="Separador de milhares 18 2 2 6 4" xfId="15765"/>
    <cellStyle name="Separador de milhares 18 2 2 7" xfId="6349"/>
    <cellStyle name="Separador de milhares 18 2 2 7 2" xfId="9861"/>
    <cellStyle name="Separador de milhares 18 2 2 7 2 2" xfId="32842"/>
    <cellStyle name="Separador de milhares 18 2 2 7 2 3" xfId="21670"/>
    <cellStyle name="Separador de milhares 18 2 2 7 3" xfId="29330"/>
    <cellStyle name="Separador de milhares 18 2 2 7 4" xfId="14009"/>
    <cellStyle name="Separador de milhares 18 2 2 8" xfId="5229"/>
    <cellStyle name="Separador de milhares 18 2 2 8 2" xfId="21033"/>
    <cellStyle name="Separador de milhares 18 2 2 8 3" xfId="28210"/>
    <cellStyle name="Separador de milhares 18 2 2 8 4" xfId="12253"/>
    <cellStyle name="Separador de milhares 18 2 2 9" xfId="3880"/>
    <cellStyle name="Separador de milhares 18 2 2 9 2" xfId="26861"/>
    <cellStyle name="Separador de milhares 18 2 2 9 3" xfId="17521"/>
    <cellStyle name="Separador de milhares 18 2 3" xfId="361"/>
    <cellStyle name="Separador de milhares 18 2 3 2" xfId="1645"/>
    <cellStyle name="Separador de milhares 18 2 3 2 2" xfId="3401"/>
    <cellStyle name="Separador de milhares 18 2 3 2 2 2" xfId="9305"/>
    <cellStyle name="Separador de milhares 18 2 3 2 2 2 2" xfId="32286"/>
    <cellStyle name="Separador de milhares 18 2 3 2 2 2 3" xfId="20477"/>
    <cellStyle name="Separador de milhares 18 2 3 2 2 3" xfId="26382"/>
    <cellStyle name="Separador de milhares 18 2 3 2 2 4" xfId="16965"/>
    <cellStyle name="Separador de milhares 18 2 3 2 3" xfId="7549"/>
    <cellStyle name="Separador de milhares 18 2 3 2 3 2" xfId="11061"/>
    <cellStyle name="Separador de milhares 18 2 3 2 3 2 2" xfId="34042"/>
    <cellStyle name="Separador de milhares 18 2 3 2 3 2 3" xfId="22870"/>
    <cellStyle name="Separador de milhares 18 2 3 2 3 3" xfId="30530"/>
    <cellStyle name="Separador de milhares 18 2 3 2 3 4" xfId="15209"/>
    <cellStyle name="Separador de milhares 18 2 3 2 4" xfId="4673"/>
    <cellStyle name="Separador de milhares 18 2 3 2 4 2" xfId="27654"/>
    <cellStyle name="Separador de milhares 18 2 3 2 4 3" xfId="18721"/>
    <cellStyle name="Separador de milhares 18 2 3 2 5" xfId="24626"/>
    <cellStyle name="Separador de milhares 18 2 3 2 6" xfId="13453"/>
    <cellStyle name="Separador de milhares 18 2 3 3" xfId="1009"/>
    <cellStyle name="Separador de milhares 18 2 3 3 2" xfId="2765"/>
    <cellStyle name="Separador de milhares 18 2 3 3 2 2" xfId="8669"/>
    <cellStyle name="Separador de milhares 18 2 3 3 2 2 2" xfId="31650"/>
    <cellStyle name="Separador de milhares 18 2 3 3 2 2 3" xfId="19841"/>
    <cellStyle name="Separador de milhares 18 2 3 3 2 3" xfId="25746"/>
    <cellStyle name="Separador de milhares 18 2 3 3 2 4" xfId="16329"/>
    <cellStyle name="Separador de milhares 18 2 3 3 3" xfId="6913"/>
    <cellStyle name="Separador de milhares 18 2 3 3 3 2" xfId="10425"/>
    <cellStyle name="Separador de milhares 18 2 3 3 3 2 2" xfId="33406"/>
    <cellStyle name="Separador de milhares 18 2 3 3 3 2 3" xfId="22234"/>
    <cellStyle name="Separador de milhares 18 2 3 3 3 3" xfId="29894"/>
    <cellStyle name="Separador de milhares 18 2 3 3 3 4" xfId="14573"/>
    <cellStyle name="Separador de milhares 18 2 3 3 4" xfId="5717"/>
    <cellStyle name="Separador de milhares 18 2 3 3 4 2" xfId="28698"/>
    <cellStyle name="Separador de milhares 18 2 3 3 4 3" xfId="18085"/>
    <cellStyle name="Separador de milhares 18 2 3 3 5" xfId="23990"/>
    <cellStyle name="Separador de milhares 18 2 3 3 6" xfId="12817"/>
    <cellStyle name="Separador de milhares 18 2 3 4" xfId="2120"/>
    <cellStyle name="Separador de milhares 18 2 3 4 2" xfId="8024"/>
    <cellStyle name="Separador de milhares 18 2 3 4 2 2" xfId="31005"/>
    <cellStyle name="Separador de milhares 18 2 3 4 2 3" xfId="19196"/>
    <cellStyle name="Separador de milhares 18 2 3 4 3" xfId="25101"/>
    <cellStyle name="Separador de milhares 18 2 3 4 4" xfId="15684"/>
    <cellStyle name="Separador de milhares 18 2 3 5" xfId="6268"/>
    <cellStyle name="Separador de milhares 18 2 3 5 2" xfId="9780"/>
    <cellStyle name="Separador de milhares 18 2 3 5 2 2" xfId="32761"/>
    <cellStyle name="Separador de milhares 18 2 3 5 2 3" xfId="21589"/>
    <cellStyle name="Separador de milhares 18 2 3 5 3" xfId="29249"/>
    <cellStyle name="Separador de milhares 18 2 3 5 4" xfId="13928"/>
    <cellStyle name="Separador de milhares 18 2 3 6" xfId="5148"/>
    <cellStyle name="Separador de milhares 18 2 3 6 2" xfId="20952"/>
    <cellStyle name="Separador de milhares 18 2 3 6 3" xfId="28129"/>
    <cellStyle name="Separador de milhares 18 2 3 6 4" xfId="12172"/>
    <cellStyle name="Separador de milhares 18 2 3 7" xfId="4037"/>
    <cellStyle name="Separador de milhares 18 2 3 7 2" xfId="27018"/>
    <cellStyle name="Separador de milhares 18 2 3 7 3" xfId="17440"/>
    <cellStyle name="Separador de milhares 18 2 3 8" xfId="23345"/>
    <cellStyle name="Separador de milhares 18 2 3 9" xfId="11697"/>
    <cellStyle name="Separador de milhares 18 2 4" xfId="519"/>
    <cellStyle name="Separador de milhares 18 2 4 2" xfId="1802"/>
    <cellStyle name="Separador de milhares 18 2 4 2 2" xfId="3558"/>
    <cellStyle name="Separador de milhares 18 2 4 2 2 2" xfId="9462"/>
    <cellStyle name="Separador de milhares 18 2 4 2 2 2 2" xfId="32443"/>
    <cellStyle name="Separador de milhares 18 2 4 2 2 2 3" xfId="20634"/>
    <cellStyle name="Separador de milhares 18 2 4 2 2 3" xfId="26539"/>
    <cellStyle name="Separador de milhares 18 2 4 2 2 4" xfId="17122"/>
    <cellStyle name="Separador de milhares 18 2 4 2 3" xfId="7706"/>
    <cellStyle name="Separador de milhares 18 2 4 2 3 2" xfId="11218"/>
    <cellStyle name="Separador de milhares 18 2 4 2 3 2 2" xfId="34199"/>
    <cellStyle name="Separador de milhares 18 2 4 2 3 2 3" xfId="23027"/>
    <cellStyle name="Separador de milhares 18 2 4 2 3 3" xfId="30687"/>
    <cellStyle name="Separador de milhares 18 2 4 2 3 4" xfId="15366"/>
    <cellStyle name="Separador de milhares 18 2 4 2 4" xfId="4830"/>
    <cellStyle name="Separador de milhares 18 2 4 2 4 2" xfId="27811"/>
    <cellStyle name="Separador de milhares 18 2 4 2 4 3" xfId="18878"/>
    <cellStyle name="Separador de milhares 18 2 4 2 5" xfId="24783"/>
    <cellStyle name="Separador de milhares 18 2 4 2 6" xfId="13610"/>
    <cellStyle name="Separador de milhares 18 2 4 3" xfId="1166"/>
    <cellStyle name="Separador de milhares 18 2 4 3 2" xfId="2922"/>
    <cellStyle name="Separador de milhares 18 2 4 3 2 2" xfId="8826"/>
    <cellStyle name="Separador de milhares 18 2 4 3 2 2 2" xfId="31807"/>
    <cellStyle name="Separador de milhares 18 2 4 3 2 2 3" xfId="19998"/>
    <cellStyle name="Separador de milhares 18 2 4 3 2 3" xfId="25903"/>
    <cellStyle name="Separador de milhares 18 2 4 3 2 4" xfId="16486"/>
    <cellStyle name="Separador de milhares 18 2 4 3 3" xfId="7070"/>
    <cellStyle name="Separador de milhares 18 2 4 3 3 2" xfId="10582"/>
    <cellStyle name="Separador de milhares 18 2 4 3 3 2 2" xfId="33563"/>
    <cellStyle name="Separador de milhares 18 2 4 3 3 2 3" xfId="22391"/>
    <cellStyle name="Separador de milhares 18 2 4 3 3 3" xfId="30051"/>
    <cellStyle name="Separador de milhares 18 2 4 3 3 4" xfId="14730"/>
    <cellStyle name="Separador de milhares 18 2 4 3 4" xfId="5874"/>
    <cellStyle name="Separador de milhares 18 2 4 3 4 2" xfId="28855"/>
    <cellStyle name="Separador de milhares 18 2 4 3 4 3" xfId="18242"/>
    <cellStyle name="Separador de milhares 18 2 4 3 5" xfId="24147"/>
    <cellStyle name="Separador de milhares 18 2 4 3 6" xfId="12974"/>
    <cellStyle name="Separador de milhares 18 2 4 4" xfId="2277"/>
    <cellStyle name="Separador de milhares 18 2 4 4 2" xfId="8181"/>
    <cellStyle name="Separador de milhares 18 2 4 4 2 2" xfId="31162"/>
    <cellStyle name="Separador de milhares 18 2 4 4 2 3" xfId="19353"/>
    <cellStyle name="Separador de milhares 18 2 4 4 3" xfId="25258"/>
    <cellStyle name="Separador de milhares 18 2 4 4 4" xfId="15841"/>
    <cellStyle name="Separador de milhares 18 2 4 5" xfId="6425"/>
    <cellStyle name="Separador de milhares 18 2 4 5 2" xfId="9937"/>
    <cellStyle name="Separador de milhares 18 2 4 5 2 2" xfId="32918"/>
    <cellStyle name="Separador de milhares 18 2 4 5 2 3" xfId="21746"/>
    <cellStyle name="Separador de milhares 18 2 4 5 3" xfId="29406"/>
    <cellStyle name="Separador de milhares 18 2 4 5 4" xfId="14085"/>
    <cellStyle name="Separador de milhares 18 2 4 6" xfId="5305"/>
    <cellStyle name="Separador de milhares 18 2 4 6 2" xfId="21109"/>
    <cellStyle name="Separador de milhares 18 2 4 6 3" xfId="28286"/>
    <cellStyle name="Separador de milhares 18 2 4 6 4" xfId="12329"/>
    <cellStyle name="Separador de milhares 18 2 4 7" xfId="4194"/>
    <cellStyle name="Separador de milhares 18 2 4 7 2" xfId="27175"/>
    <cellStyle name="Separador de milhares 18 2 4 7 3" xfId="17597"/>
    <cellStyle name="Separador de milhares 18 2 4 8" xfId="23502"/>
    <cellStyle name="Separador de milhares 18 2 4 9" xfId="11854"/>
    <cellStyle name="Separador de milhares 18 2 5" xfId="937"/>
    <cellStyle name="Separador de milhares 18 2 5 2" xfId="1573"/>
    <cellStyle name="Separador de milhares 18 2 5 2 2" xfId="3329"/>
    <cellStyle name="Separador de milhares 18 2 5 2 2 2" xfId="9233"/>
    <cellStyle name="Separador de milhares 18 2 5 2 2 2 2" xfId="32214"/>
    <cellStyle name="Separador de milhares 18 2 5 2 2 2 3" xfId="20405"/>
    <cellStyle name="Separador de milhares 18 2 5 2 2 3" xfId="26310"/>
    <cellStyle name="Separador de milhares 18 2 5 2 2 4" xfId="16893"/>
    <cellStyle name="Separador de milhares 18 2 5 2 3" xfId="7477"/>
    <cellStyle name="Separador de milhares 18 2 5 2 3 2" xfId="10989"/>
    <cellStyle name="Separador de milhares 18 2 5 2 3 2 2" xfId="33970"/>
    <cellStyle name="Separador de milhares 18 2 5 2 3 2 3" xfId="22798"/>
    <cellStyle name="Separador de milhares 18 2 5 2 3 3" xfId="30458"/>
    <cellStyle name="Separador de milhares 18 2 5 2 3 4" xfId="15137"/>
    <cellStyle name="Separador de milhares 18 2 5 2 4" xfId="4601"/>
    <cellStyle name="Separador de milhares 18 2 5 2 4 2" xfId="27582"/>
    <cellStyle name="Separador de milhares 18 2 5 2 4 3" xfId="18649"/>
    <cellStyle name="Separador de milhares 18 2 5 2 5" xfId="24554"/>
    <cellStyle name="Separador de milhares 18 2 5 2 6" xfId="13381"/>
    <cellStyle name="Separador de milhares 18 2 5 3" xfId="2693"/>
    <cellStyle name="Separador de milhares 18 2 5 3 2" xfId="8597"/>
    <cellStyle name="Separador de milhares 18 2 5 3 2 2" xfId="31578"/>
    <cellStyle name="Separador de milhares 18 2 5 3 2 3" xfId="19769"/>
    <cellStyle name="Separador de milhares 18 2 5 3 3" xfId="25674"/>
    <cellStyle name="Separador de milhares 18 2 5 3 4" xfId="16257"/>
    <cellStyle name="Separador de milhares 18 2 5 4" xfId="6841"/>
    <cellStyle name="Separador de milhares 18 2 5 4 2" xfId="10353"/>
    <cellStyle name="Separador de milhares 18 2 5 4 2 2" xfId="33334"/>
    <cellStyle name="Separador de milhares 18 2 5 4 2 3" xfId="22162"/>
    <cellStyle name="Separador de milhares 18 2 5 4 3" xfId="29822"/>
    <cellStyle name="Separador de milhares 18 2 5 4 4" xfId="14501"/>
    <cellStyle name="Separador de milhares 18 2 5 5" xfId="5645"/>
    <cellStyle name="Separador de milhares 18 2 5 5 2" xfId="21279"/>
    <cellStyle name="Separador de milhares 18 2 5 5 3" xfId="28626"/>
    <cellStyle name="Separador de milhares 18 2 5 5 4" xfId="12745"/>
    <cellStyle name="Separador de milhares 18 2 5 6" xfId="3965"/>
    <cellStyle name="Separador de milhares 18 2 5 6 2" xfId="26946"/>
    <cellStyle name="Separador de milhares 18 2 5 6 3" xfId="18013"/>
    <cellStyle name="Separador de milhares 18 2 5 7" xfId="23918"/>
    <cellStyle name="Separador de milhares 18 2 5 8" xfId="11625"/>
    <cellStyle name="Separador de milhares 18 2 6" xfId="1327"/>
    <cellStyle name="Separador de milhares 18 2 6 2" xfId="1963"/>
    <cellStyle name="Separador de milhares 18 2 6 2 2" xfId="3719"/>
    <cellStyle name="Separador de milhares 18 2 6 2 2 2" xfId="9623"/>
    <cellStyle name="Separador de milhares 18 2 6 2 2 2 2" xfId="32604"/>
    <cellStyle name="Separador de milhares 18 2 6 2 2 2 3" xfId="20795"/>
    <cellStyle name="Separador de milhares 18 2 6 2 2 3" xfId="26700"/>
    <cellStyle name="Separador de milhares 18 2 6 2 2 4" xfId="17283"/>
    <cellStyle name="Separador de milhares 18 2 6 2 3" xfId="7867"/>
    <cellStyle name="Separador de milhares 18 2 6 2 3 2" xfId="11379"/>
    <cellStyle name="Separador de milhares 18 2 6 2 3 2 2" xfId="34360"/>
    <cellStyle name="Separador de milhares 18 2 6 2 3 2 3" xfId="23188"/>
    <cellStyle name="Separador de milhares 18 2 6 2 3 3" xfId="30848"/>
    <cellStyle name="Separador de milhares 18 2 6 2 3 4" xfId="15527"/>
    <cellStyle name="Separador de milhares 18 2 6 2 4" xfId="4991"/>
    <cellStyle name="Separador de milhares 18 2 6 2 4 2" xfId="27972"/>
    <cellStyle name="Separador de milhares 18 2 6 2 4 3" xfId="19039"/>
    <cellStyle name="Separador de milhares 18 2 6 2 5" xfId="24944"/>
    <cellStyle name="Separador de milhares 18 2 6 2 6" xfId="13771"/>
    <cellStyle name="Separador de milhares 18 2 6 3" xfId="3083"/>
    <cellStyle name="Separador de milhares 18 2 6 3 2" xfId="8987"/>
    <cellStyle name="Separador de milhares 18 2 6 3 2 2" xfId="31968"/>
    <cellStyle name="Separador de milhares 18 2 6 3 2 3" xfId="20159"/>
    <cellStyle name="Separador de milhares 18 2 6 3 3" xfId="26064"/>
    <cellStyle name="Separador de milhares 18 2 6 3 4" xfId="16647"/>
    <cellStyle name="Separador de milhares 18 2 6 4" xfId="7231"/>
    <cellStyle name="Separador de milhares 18 2 6 4 2" xfId="10743"/>
    <cellStyle name="Separador de milhares 18 2 6 4 2 2" xfId="33724"/>
    <cellStyle name="Separador de milhares 18 2 6 4 2 3" xfId="22552"/>
    <cellStyle name="Separador de milhares 18 2 6 4 3" xfId="30212"/>
    <cellStyle name="Separador de milhares 18 2 6 4 4" xfId="14891"/>
    <cellStyle name="Separador de milhares 18 2 6 5" xfId="6035"/>
    <cellStyle name="Separador de milhares 18 2 6 5 2" xfId="21432"/>
    <cellStyle name="Separador de milhares 18 2 6 5 3" xfId="29016"/>
    <cellStyle name="Separador de milhares 18 2 6 5 4" xfId="13135"/>
    <cellStyle name="Separador de milhares 18 2 6 6" xfId="4355"/>
    <cellStyle name="Separador de milhares 18 2 6 6 2" xfId="27336"/>
    <cellStyle name="Separador de milhares 18 2 6 6 3" xfId="18403"/>
    <cellStyle name="Separador de milhares 18 2 6 7" xfId="24308"/>
    <cellStyle name="Separador de milhares 18 2 6 8" xfId="12015"/>
    <cellStyle name="Separador de milhares 18 2 7" xfId="767"/>
    <cellStyle name="Separador de milhares 18 2 7 2" xfId="2523"/>
    <cellStyle name="Separador de milhares 18 2 7 2 2" xfId="8427"/>
    <cellStyle name="Separador de milhares 18 2 7 2 2 2" xfId="31408"/>
    <cellStyle name="Separador de milhares 18 2 7 2 2 3" xfId="19599"/>
    <cellStyle name="Separador de milhares 18 2 7 2 3" xfId="25504"/>
    <cellStyle name="Separador de milhares 18 2 7 2 4" xfId="16087"/>
    <cellStyle name="Separador de milhares 18 2 7 3" xfId="6671"/>
    <cellStyle name="Separador de milhares 18 2 7 3 2" xfId="10183"/>
    <cellStyle name="Separador de milhares 18 2 7 3 2 2" xfId="33164"/>
    <cellStyle name="Separador de milhares 18 2 7 3 2 3" xfId="21992"/>
    <cellStyle name="Separador de milhares 18 2 7 3 3" xfId="29652"/>
    <cellStyle name="Separador de milhares 18 2 7 3 4" xfId="14331"/>
    <cellStyle name="Separador de milhares 18 2 7 4" xfId="4431"/>
    <cellStyle name="Separador de milhares 18 2 7 4 2" xfId="27412"/>
    <cellStyle name="Separador de milhares 18 2 7 4 3" xfId="17843"/>
    <cellStyle name="Separador de milhares 18 2 7 5" xfId="23748"/>
    <cellStyle name="Separador de milhares 18 2 7 6" xfId="12575"/>
    <cellStyle name="Separador de milhares 18 2 8" xfId="1403"/>
    <cellStyle name="Separador de milhares 18 2 8 2" xfId="3159"/>
    <cellStyle name="Separador de milhares 18 2 8 2 2" xfId="9063"/>
    <cellStyle name="Separador de milhares 18 2 8 2 2 2" xfId="32044"/>
    <cellStyle name="Separador de milhares 18 2 8 2 2 3" xfId="20235"/>
    <cellStyle name="Separador de milhares 18 2 8 2 3" xfId="26140"/>
    <cellStyle name="Separador de milhares 18 2 8 2 4" xfId="16723"/>
    <cellStyle name="Separador de milhares 18 2 8 3" xfId="7307"/>
    <cellStyle name="Separador de milhares 18 2 8 3 2" xfId="10819"/>
    <cellStyle name="Separador de milhares 18 2 8 3 2 2" xfId="33800"/>
    <cellStyle name="Separador de milhares 18 2 8 3 2 3" xfId="22628"/>
    <cellStyle name="Separador de milhares 18 2 8 3 3" xfId="30288"/>
    <cellStyle name="Separador de milhares 18 2 8 3 4" xfId="14967"/>
    <cellStyle name="Separador de milhares 18 2 8 4" xfId="6111"/>
    <cellStyle name="Separador de milhares 18 2 8 4 2" xfId="29092"/>
    <cellStyle name="Separador de milhares 18 2 8 4 3" xfId="18479"/>
    <cellStyle name="Separador de milhares 18 2 8 5" xfId="24384"/>
    <cellStyle name="Separador de milhares 18 2 8 6" xfId="13211"/>
    <cellStyle name="Separador de milhares 18 2 9" xfId="690"/>
    <cellStyle name="Separador de milhares 18 2 9 2" xfId="2447"/>
    <cellStyle name="Separador de milhares 18 2 9 2 2" xfId="8351"/>
    <cellStyle name="Separador de milhares 18 2 9 2 2 2" xfId="31332"/>
    <cellStyle name="Separador de milhares 18 2 9 2 2 3" xfId="19523"/>
    <cellStyle name="Separador de milhares 18 2 9 2 3" xfId="25428"/>
    <cellStyle name="Separador de milhares 18 2 9 2 4" xfId="16011"/>
    <cellStyle name="Separador de milhares 18 2 9 3" xfId="6595"/>
    <cellStyle name="Separador de milhares 18 2 9 3 2" xfId="10107"/>
    <cellStyle name="Separador de milhares 18 2 9 3 2 2" xfId="33088"/>
    <cellStyle name="Separador de milhares 18 2 9 3 2 3" xfId="21916"/>
    <cellStyle name="Separador de milhares 18 2 9 3 3" xfId="29576"/>
    <cellStyle name="Separador de milhares 18 2 9 3 4" xfId="14255"/>
    <cellStyle name="Separador de milhares 18 2 9 4" xfId="5475"/>
    <cellStyle name="Separador de milhares 18 2 9 4 2" xfId="28456"/>
    <cellStyle name="Separador de milhares 18 2 9 4 3" xfId="17767"/>
    <cellStyle name="Separador de milhares 18 2 9 5" xfId="23672"/>
    <cellStyle name="Separador de milhares 18 2 9 6" xfId="12499"/>
    <cellStyle name="Separador de milhares 18 3" xfId="420"/>
    <cellStyle name="Separador de milhares 18 3 10" xfId="23403"/>
    <cellStyle name="Separador de milhares 18 3 11" xfId="11517"/>
    <cellStyle name="Separador de milhares 18 3 2" xfId="581"/>
    <cellStyle name="Separador de milhares 18 3 2 2" xfId="1864"/>
    <cellStyle name="Separador de milhares 18 3 2 2 2" xfId="3620"/>
    <cellStyle name="Separador de milhares 18 3 2 2 2 2" xfId="9524"/>
    <cellStyle name="Separador de milhares 18 3 2 2 2 2 2" xfId="32505"/>
    <cellStyle name="Separador de milhares 18 3 2 2 2 2 3" xfId="20696"/>
    <cellStyle name="Separador de milhares 18 3 2 2 2 3" xfId="26601"/>
    <cellStyle name="Separador de milhares 18 3 2 2 2 4" xfId="17184"/>
    <cellStyle name="Separador de milhares 18 3 2 2 3" xfId="7768"/>
    <cellStyle name="Separador de milhares 18 3 2 2 3 2" xfId="11280"/>
    <cellStyle name="Separador de milhares 18 3 2 2 3 2 2" xfId="34261"/>
    <cellStyle name="Separador de milhares 18 3 2 2 3 2 3" xfId="23089"/>
    <cellStyle name="Separador de milhares 18 3 2 2 3 3" xfId="30749"/>
    <cellStyle name="Separador de milhares 18 3 2 2 3 4" xfId="15428"/>
    <cellStyle name="Separador de milhares 18 3 2 2 4" xfId="4892"/>
    <cellStyle name="Separador de milhares 18 3 2 2 4 2" xfId="27873"/>
    <cellStyle name="Separador de milhares 18 3 2 2 4 3" xfId="18940"/>
    <cellStyle name="Separador de milhares 18 3 2 2 5" xfId="24845"/>
    <cellStyle name="Separador de milhares 18 3 2 2 6" xfId="13672"/>
    <cellStyle name="Separador de milhares 18 3 2 3" xfId="1228"/>
    <cellStyle name="Separador de milhares 18 3 2 3 2" xfId="2984"/>
    <cellStyle name="Separador de milhares 18 3 2 3 2 2" xfId="8888"/>
    <cellStyle name="Separador de milhares 18 3 2 3 2 2 2" xfId="31869"/>
    <cellStyle name="Separador de milhares 18 3 2 3 2 2 3" xfId="20060"/>
    <cellStyle name="Separador de milhares 18 3 2 3 2 3" xfId="25965"/>
    <cellStyle name="Separador de milhares 18 3 2 3 2 4" xfId="16548"/>
    <cellStyle name="Separador de milhares 18 3 2 3 3" xfId="7132"/>
    <cellStyle name="Separador de milhares 18 3 2 3 3 2" xfId="10644"/>
    <cellStyle name="Separador de milhares 18 3 2 3 3 2 2" xfId="33625"/>
    <cellStyle name="Separador de milhares 18 3 2 3 3 2 3" xfId="22453"/>
    <cellStyle name="Separador de milhares 18 3 2 3 3 3" xfId="30113"/>
    <cellStyle name="Separador de milhares 18 3 2 3 3 4" xfId="14792"/>
    <cellStyle name="Separador de milhares 18 3 2 3 4" xfId="5936"/>
    <cellStyle name="Separador de milhares 18 3 2 3 4 2" xfId="28917"/>
    <cellStyle name="Separador de milhares 18 3 2 3 4 3" xfId="18304"/>
    <cellStyle name="Separador de milhares 18 3 2 3 5" xfId="24209"/>
    <cellStyle name="Separador de milhares 18 3 2 3 6" xfId="13036"/>
    <cellStyle name="Separador de milhares 18 3 2 4" xfId="2339"/>
    <cellStyle name="Separador de milhares 18 3 2 4 2" xfId="8243"/>
    <cellStyle name="Separador de milhares 18 3 2 4 2 2" xfId="31224"/>
    <cellStyle name="Separador de milhares 18 3 2 4 2 3" xfId="19415"/>
    <cellStyle name="Separador de milhares 18 3 2 4 3" xfId="25320"/>
    <cellStyle name="Separador de milhares 18 3 2 4 4" xfId="15903"/>
    <cellStyle name="Separador de milhares 18 3 2 5" xfId="6487"/>
    <cellStyle name="Separador de milhares 18 3 2 5 2" xfId="9999"/>
    <cellStyle name="Separador de milhares 18 3 2 5 2 2" xfId="32980"/>
    <cellStyle name="Separador de milhares 18 3 2 5 2 3" xfId="21808"/>
    <cellStyle name="Separador de milhares 18 3 2 5 3" xfId="29468"/>
    <cellStyle name="Separador de milhares 18 3 2 5 4" xfId="14147"/>
    <cellStyle name="Separador de milhares 18 3 2 6" xfId="5367"/>
    <cellStyle name="Separador de milhares 18 3 2 6 2" xfId="21171"/>
    <cellStyle name="Separador de milhares 18 3 2 6 3" xfId="28348"/>
    <cellStyle name="Separador de milhares 18 3 2 6 4" xfId="12391"/>
    <cellStyle name="Separador de milhares 18 3 2 7" xfId="4256"/>
    <cellStyle name="Separador de milhares 18 3 2 7 2" xfId="27237"/>
    <cellStyle name="Separador de milhares 18 3 2 7 3" xfId="17659"/>
    <cellStyle name="Separador de milhares 18 3 2 8" xfId="23564"/>
    <cellStyle name="Separador de milhares 18 3 2 9" xfId="11916"/>
    <cellStyle name="Separador de milhares 18 3 3" xfId="1067"/>
    <cellStyle name="Separador de milhares 18 3 3 2" xfId="1703"/>
    <cellStyle name="Separador de milhares 18 3 3 2 2" xfId="3459"/>
    <cellStyle name="Separador de milhares 18 3 3 2 2 2" xfId="9363"/>
    <cellStyle name="Separador de milhares 18 3 3 2 2 2 2" xfId="32344"/>
    <cellStyle name="Separador de milhares 18 3 3 2 2 2 3" xfId="20535"/>
    <cellStyle name="Separador de milhares 18 3 3 2 2 3" xfId="26440"/>
    <cellStyle name="Separador de milhares 18 3 3 2 2 4" xfId="17023"/>
    <cellStyle name="Separador de milhares 18 3 3 2 3" xfId="7607"/>
    <cellStyle name="Separador de milhares 18 3 3 2 3 2" xfId="11119"/>
    <cellStyle name="Separador de milhares 18 3 3 2 3 2 2" xfId="34100"/>
    <cellStyle name="Separador de milhares 18 3 3 2 3 2 3" xfId="22928"/>
    <cellStyle name="Separador de milhares 18 3 3 2 3 3" xfId="30588"/>
    <cellStyle name="Separador de milhares 18 3 3 2 3 4" xfId="15267"/>
    <cellStyle name="Separador de milhares 18 3 3 2 4" xfId="4731"/>
    <cellStyle name="Separador de milhares 18 3 3 2 4 2" xfId="27712"/>
    <cellStyle name="Separador de milhares 18 3 3 2 4 3" xfId="18779"/>
    <cellStyle name="Separador de milhares 18 3 3 2 5" xfId="24684"/>
    <cellStyle name="Separador de milhares 18 3 3 2 6" xfId="13511"/>
    <cellStyle name="Separador de milhares 18 3 3 3" xfId="2823"/>
    <cellStyle name="Separador de milhares 18 3 3 3 2" xfId="8727"/>
    <cellStyle name="Separador de milhares 18 3 3 3 2 2" xfId="31708"/>
    <cellStyle name="Separador de milhares 18 3 3 3 2 3" xfId="19899"/>
    <cellStyle name="Separador de milhares 18 3 3 3 3" xfId="25804"/>
    <cellStyle name="Separador de milhares 18 3 3 3 4" xfId="16387"/>
    <cellStyle name="Separador de milhares 18 3 3 4" xfId="6971"/>
    <cellStyle name="Separador de milhares 18 3 3 4 2" xfId="10483"/>
    <cellStyle name="Separador de milhares 18 3 3 4 2 2" xfId="33464"/>
    <cellStyle name="Separador de milhares 18 3 3 4 2 3" xfId="22292"/>
    <cellStyle name="Separador de milhares 18 3 3 4 3" xfId="29952"/>
    <cellStyle name="Separador de milhares 18 3 3 4 4" xfId="14631"/>
    <cellStyle name="Separador de milhares 18 3 3 5" xfId="5775"/>
    <cellStyle name="Separador de milhares 18 3 3 5 2" xfId="21333"/>
    <cellStyle name="Separador de milhares 18 3 3 5 3" xfId="28756"/>
    <cellStyle name="Separador de milhares 18 3 3 5 4" xfId="12875"/>
    <cellStyle name="Separador de milhares 18 3 3 6" xfId="4095"/>
    <cellStyle name="Separador de milhares 18 3 3 6 2" xfId="27076"/>
    <cellStyle name="Separador de milhares 18 3 3 6 3" xfId="18143"/>
    <cellStyle name="Separador de milhares 18 3 3 7" xfId="24048"/>
    <cellStyle name="Separador de milhares 18 3 3 8" xfId="11755"/>
    <cellStyle name="Separador de milhares 18 3 4" xfId="1465"/>
    <cellStyle name="Separador de milhares 18 3 4 2" xfId="3221"/>
    <cellStyle name="Separador de milhares 18 3 4 2 2" xfId="9125"/>
    <cellStyle name="Separador de milhares 18 3 4 2 2 2" xfId="32106"/>
    <cellStyle name="Separador de milhares 18 3 4 2 2 3" xfId="20297"/>
    <cellStyle name="Separador de milhares 18 3 4 2 3" xfId="26202"/>
    <cellStyle name="Separador de milhares 18 3 4 2 4" xfId="16785"/>
    <cellStyle name="Separador de milhares 18 3 4 3" xfId="7369"/>
    <cellStyle name="Separador de milhares 18 3 4 3 2" xfId="10881"/>
    <cellStyle name="Separador de milhares 18 3 4 3 2 2" xfId="33862"/>
    <cellStyle name="Separador de milhares 18 3 4 3 2 3" xfId="22690"/>
    <cellStyle name="Separador de milhares 18 3 4 3 3" xfId="30350"/>
    <cellStyle name="Separador de milhares 18 3 4 3 4" xfId="15029"/>
    <cellStyle name="Separador de milhares 18 3 4 4" xfId="4493"/>
    <cellStyle name="Separador de milhares 18 3 4 4 2" xfId="27474"/>
    <cellStyle name="Separador de milhares 18 3 4 4 3" xfId="18541"/>
    <cellStyle name="Separador de milhares 18 3 4 5" xfId="24446"/>
    <cellStyle name="Separador de milhares 18 3 4 6" xfId="13273"/>
    <cellStyle name="Separador de milhares 18 3 5" xfId="829"/>
    <cellStyle name="Separador de milhares 18 3 5 2" xfId="2585"/>
    <cellStyle name="Separador de milhares 18 3 5 2 2" xfId="8489"/>
    <cellStyle name="Separador de milhares 18 3 5 2 2 2" xfId="31470"/>
    <cellStyle name="Separador de milhares 18 3 5 2 2 3" xfId="19661"/>
    <cellStyle name="Separador de milhares 18 3 5 2 3" xfId="25566"/>
    <cellStyle name="Separador de milhares 18 3 5 2 4" xfId="16149"/>
    <cellStyle name="Separador de milhares 18 3 5 3" xfId="6733"/>
    <cellStyle name="Separador de milhares 18 3 5 3 2" xfId="10245"/>
    <cellStyle name="Separador de milhares 18 3 5 3 2 2" xfId="33226"/>
    <cellStyle name="Separador de milhares 18 3 5 3 2 3" xfId="22054"/>
    <cellStyle name="Separador de milhares 18 3 5 3 3" xfId="29714"/>
    <cellStyle name="Separador de milhares 18 3 5 3 4" xfId="14393"/>
    <cellStyle name="Separador de milhares 18 3 5 4" xfId="5537"/>
    <cellStyle name="Separador de milhares 18 3 5 4 2" xfId="28518"/>
    <cellStyle name="Separador de milhares 18 3 5 4 3" xfId="17905"/>
    <cellStyle name="Separador de milhares 18 3 5 5" xfId="23810"/>
    <cellStyle name="Separador de milhares 18 3 5 6" xfId="12637"/>
    <cellStyle name="Separador de milhares 18 3 6" xfId="2178"/>
    <cellStyle name="Separador de milhares 18 3 6 2" xfId="8082"/>
    <cellStyle name="Separador de milhares 18 3 6 2 2" xfId="31063"/>
    <cellStyle name="Separador de milhares 18 3 6 2 3" xfId="19254"/>
    <cellStyle name="Separador de milhares 18 3 6 3" xfId="25159"/>
    <cellStyle name="Separador de milhares 18 3 6 4" xfId="15742"/>
    <cellStyle name="Separador de milhares 18 3 7" xfId="6326"/>
    <cellStyle name="Separador de milhares 18 3 7 2" xfId="9838"/>
    <cellStyle name="Separador de milhares 18 3 7 2 2" xfId="32819"/>
    <cellStyle name="Separador de milhares 18 3 7 2 3" xfId="21647"/>
    <cellStyle name="Separador de milhares 18 3 7 3" xfId="29307"/>
    <cellStyle name="Separador de milhares 18 3 7 4" xfId="13986"/>
    <cellStyle name="Separador de milhares 18 3 8" xfId="5206"/>
    <cellStyle name="Separador de milhares 18 3 8 2" xfId="21010"/>
    <cellStyle name="Separador de milhares 18 3 8 3" xfId="28187"/>
    <cellStyle name="Separador de milhares 18 3 8 4" xfId="12230"/>
    <cellStyle name="Separador de milhares 18 3 9" xfId="3857"/>
    <cellStyle name="Separador de milhares 18 3 9 2" xfId="26838"/>
    <cellStyle name="Separador de milhares 18 3 9 3" xfId="17498"/>
    <cellStyle name="Separador de milhares 18 4" xfId="340"/>
    <cellStyle name="Separador de milhares 18 4 2" xfId="1624"/>
    <cellStyle name="Separador de milhares 18 4 2 2" xfId="3380"/>
    <cellStyle name="Separador de milhares 18 4 2 2 2" xfId="9284"/>
    <cellStyle name="Separador de milhares 18 4 2 2 2 2" xfId="32265"/>
    <cellStyle name="Separador de milhares 18 4 2 2 2 3" xfId="20456"/>
    <cellStyle name="Separador de milhares 18 4 2 2 3" xfId="26361"/>
    <cellStyle name="Separador de milhares 18 4 2 2 4" xfId="16944"/>
    <cellStyle name="Separador de milhares 18 4 2 3" xfId="7528"/>
    <cellStyle name="Separador de milhares 18 4 2 3 2" xfId="11040"/>
    <cellStyle name="Separador de milhares 18 4 2 3 2 2" xfId="34021"/>
    <cellStyle name="Separador de milhares 18 4 2 3 2 3" xfId="22849"/>
    <cellStyle name="Separador de milhares 18 4 2 3 3" xfId="30509"/>
    <cellStyle name="Separador de milhares 18 4 2 3 4" xfId="15188"/>
    <cellStyle name="Separador de milhares 18 4 2 4" xfId="4652"/>
    <cellStyle name="Separador de milhares 18 4 2 4 2" xfId="27633"/>
    <cellStyle name="Separador de milhares 18 4 2 4 3" xfId="18700"/>
    <cellStyle name="Separador de milhares 18 4 2 5" xfId="24605"/>
    <cellStyle name="Separador de milhares 18 4 2 6" xfId="13432"/>
    <cellStyle name="Separador de milhares 18 4 3" xfId="988"/>
    <cellStyle name="Separador de milhares 18 4 3 2" xfId="2744"/>
    <cellStyle name="Separador de milhares 18 4 3 2 2" xfId="8648"/>
    <cellStyle name="Separador de milhares 18 4 3 2 2 2" xfId="31629"/>
    <cellStyle name="Separador de milhares 18 4 3 2 2 3" xfId="19820"/>
    <cellStyle name="Separador de milhares 18 4 3 2 3" xfId="25725"/>
    <cellStyle name="Separador de milhares 18 4 3 2 4" xfId="16308"/>
    <cellStyle name="Separador de milhares 18 4 3 3" xfId="6892"/>
    <cellStyle name="Separador de milhares 18 4 3 3 2" xfId="10404"/>
    <cellStyle name="Separador de milhares 18 4 3 3 2 2" xfId="33385"/>
    <cellStyle name="Separador de milhares 18 4 3 3 2 3" xfId="22213"/>
    <cellStyle name="Separador de milhares 18 4 3 3 3" xfId="29873"/>
    <cellStyle name="Separador de milhares 18 4 3 3 4" xfId="14552"/>
    <cellStyle name="Separador de milhares 18 4 3 4" xfId="5696"/>
    <cellStyle name="Separador de milhares 18 4 3 4 2" xfId="28677"/>
    <cellStyle name="Separador de milhares 18 4 3 4 3" xfId="18064"/>
    <cellStyle name="Separador de milhares 18 4 3 5" xfId="23969"/>
    <cellStyle name="Separador de milhares 18 4 3 6" xfId="12796"/>
    <cellStyle name="Separador de milhares 18 4 4" xfId="2099"/>
    <cellStyle name="Separador de milhares 18 4 4 2" xfId="8003"/>
    <cellStyle name="Separador de milhares 18 4 4 2 2" xfId="30984"/>
    <cellStyle name="Separador de milhares 18 4 4 2 3" xfId="19175"/>
    <cellStyle name="Separador de milhares 18 4 4 3" xfId="25080"/>
    <cellStyle name="Separador de milhares 18 4 4 4" xfId="15663"/>
    <cellStyle name="Separador de milhares 18 4 5" xfId="6247"/>
    <cellStyle name="Separador de milhares 18 4 5 2" xfId="9759"/>
    <cellStyle name="Separador de milhares 18 4 5 2 2" xfId="32740"/>
    <cellStyle name="Separador de milhares 18 4 5 2 3" xfId="21568"/>
    <cellStyle name="Separador de milhares 18 4 5 3" xfId="29228"/>
    <cellStyle name="Separador de milhares 18 4 5 4" xfId="13907"/>
    <cellStyle name="Separador de milhares 18 4 6" xfId="5127"/>
    <cellStyle name="Separador de milhares 18 4 6 2" xfId="20931"/>
    <cellStyle name="Separador de milhares 18 4 6 3" xfId="28108"/>
    <cellStyle name="Separador de milhares 18 4 6 4" xfId="12151"/>
    <cellStyle name="Separador de milhares 18 4 7" xfId="4016"/>
    <cellStyle name="Separador de milhares 18 4 7 2" xfId="26997"/>
    <cellStyle name="Separador de milhares 18 4 7 3" xfId="17419"/>
    <cellStyle name="Separador de milhares 18 4 8" xfId="23324"/>
    <cellStyle name="Separador de milhares 18 4 9" xfId="11676"/>
    <cellStyle name="Separador de milhares 18 5" xfId="496"/>
    <cellStyle name="Separador de milhares 18 5 2" xfId="1779"/>
    <cellStyle name="Separador de milhares 18 5 2 2" xfId="3535"/>
    <cellStyle name="Separador de milhares 18 5 2 2 2" xfId="9439"/>
    <cellStyle name="Separador de milhares 18 5 2 2 2 2" xfId="32420"/>
    <cellStyle name="Separador de milhares 18 5 2 2 2 3" xfId="20611"/>
    <cellStyle name="Separador de milhares 18 5 2 2 3" xfId="26516"/>
    <cellStyle name="Separador de milhares 18 5 2 2 4" xfId="17099"/>
    <cellStyle name="Separador de milhares 18 5 2 3" xfId="7683"/>
    <cellStyle name="Separador de milhares 18 5 2 3 2" xfId="11195"/>
    <cellStyle name="Separador de milhares 18 5 2 3 2 2" xfId="34176"/>
    <cellStyle name="Separador de milhares 18 5 2 3 2 3" xfId="23004"/>
    <cellStyle name="Separador de milhares 18 5 2 3 3" xfId="30664"/>
    <cellStyle name="Separador de milhares 18 5 2 3 4" xfId="15343"/>
    <cellStyle name="Separador de milhares 18 5 2 4" xfId="4807"/>
    <cellStyle name="Separador de milhares 18 5 2 4 2" xfId="27788"/>
    <cellStyle name="Separador de milhares 18 5 2 4 3" xfId="18855"/>
    <cellStyle name="Separador de milhares 18 5 2 5" xfId="24760"/>
    <cellStyle name="Separador de milhares 18 5 2 6" xfId="13587"/>
    <cellStyle name="Separador de milhares 18 5 3" xfId="1143"/>
    <cellStyle name="Separador de milhares 18 5 3 2" xfId="2899"/>
    <cellStyle name="Separador de milhares 18 5 3 2 2" xfId="8803"/>
    <cellStyle name="Separador de milhares 18 5 3 2 2 2" xfId="31784"/>
    <cellStyle name="Separador de milhares 18 5 3 2 2 3" xfId="19975"/>
    <cellStyle name="Separador de milhares 18 5 3 2 3" xfId="25880"/>
    <cellStyle name="Separador de milhares 18 5 3 2 4" xfId="16463"/>
    <cellStyle name="Separador de milhares 18 5 3 3" xfId="7047"/>
    <cellStyle name="Separador de milhares 18 5 3 3 2" xfId="10559"/>
    <cellStyle name="Separador de milhares 18 5 3 3 2 2" xfId="33540"/>
    <cellStyle name="Separador de milhares 18 5 3 3 2 3" xfId="22368"/>
    <cellStyle name="Separador de milhares 18 5 3 3 3" xfId="30028"/>
    <cellStyle name="Separador de milhares 18 5 3 3 4" xfId="14707"/>
    <cellStyle name="Separador de milhares 18 5 3 4" xfId="5851"/>
    <cellStyle name="Separador de milhares 18 5 3 4 2" xfId="28832"/>
    <cellStyle name="Separador de milhares 18 5 3 4 3" xfId="18219"/>
    <cellStyle name="Separador de milhares 18 5 3 5" xfId="24124"/>
    <cellStyle name="Separador de milhares 18 5 3 6" xfId="12951"/>
    <cellStyle name="Separador de milhares 18 5 4" xfId="2254"/>
    <cellStyle name="Separador de milhares 18 5 4 2" xfId="8158"/>
    <cellStyle name="Separador de milhares 18 5 4 2 2" xfId="31139"/>
    <cellStyle name="Separador de milhares 18 5 4 2 3" xfId="19330"/>
    <cellStyle name="Separador de milhares 18 5 4 3" xfId="25235"/>
    <cellStyle name="Separador de milhares 18 5 4 4" xfId="15818"/>
    <cellStyle name="Separador de milhares 18 5 5" xfId="6402"/>
    <cellStyle name="Separador de milhares 18 5 5 2" xfId="9914"/>
    <cellStyle name="Separador de milhares 18 5 5 2 2" xfId="32895"/>
    <cellStyle name="Separador de milhares 18 5 5 2 3" xfId="21723"/>
    <cellStyle name="Separador de milhares 18 5 5 3" xfId="29383"/>
    <cellStyle name="Separador de milhares 18 5 5 4" xfId="14062"/>
    <cellStyle name="Separador de milhares 18 5 6" xfId="5282"/>
    <cellStyle name="Separador de milhares 18 5 6 2" xfId="21086"/>
    <cellStyle name="Separador de milhares 18 5 6 3" xfId="28263"/>
    <cellStyle name="Separador de milhares 18 5 6 4" xfId="12306"/>
    <cellStyle name="Separador de milhares 18 5 7" xfId="4171"/>
    <cellStyle name="Separador de milhares 18 5 7 2" xfId="27152"/>
    <cellStyle name="Separador de milhares 18 5 7 3" xfId="17574"/>
    <cellStyle name="Separador de milhares 18 5 8" xfId="23479"/>
    <cellStyle name="Separador de milhares 18 5 9" xfId="11831"/>
    <cellStyle name="Separador de milhares 18 6" xfId="914"/>
    <cellStyle name="Separador de milhares 18 6 2" xfId="1550"/>
    <cellStyle name="Separador de milhares 18 6 2 2" xfId="3306"/>
    <cellStyle name="Separador de milhares 18 6 2 2 2" xfId="9210"/>
    <cellStyle name="Separador de milhares 18 6 2 2 2 2" xfId="32191"/>
    <cellStyle name="Separador de milhares 18 6 2 2 2 3" xfId="20382"/>
    <cellStyle name="Separador de milhares 18 6 2 2 3" xfId="26287"/>
    <cellStyle name="Separador de milhares 18 6 2 2 4" xfId="16870"/>
    <cellStyle name="Separador de milhares 18 6 2 3" xfId="7454"/>
    <cellStyle name="Separador de milhares 18 6 2 3 2" xfId="10966"/>
    <cellStyle name="Separador de milhares 18 6 2 3 2 2" xfId="33947"/>
    <cellStyle name="Separador de milhares 18 6 2 3 2 3" xfId="22775"/>
    <cellStyle name="Separador de milhares 18 6 2 3 3" xfId="30435"/>
    <cellStyle name="Separador de milhares 18 6 2 3 4" xfId="15114"/>
    <cellStyle name="Separador de milhares 18 6 2 4" xfId="4578"/>
    <cellStyle name="Separador de milhares 18 6 2 4 2" xfId="27559"/>
    <cellStyle name="Separador de milhares 18 6 2 4 3" xfId="18626"/>
    <cellStyle name="Separador de milhares 18 6 2 5" xfId="24531"/>
    <cellStyle name="Separador de milhares 18 6 2 6" xfId="13358"/>
    <cellStyle name="Separador de milhares 18 6 3" xfId="2670"/>
    <cellStyle name="Separador de milhares 18 6 3 2" xfId="8574"/>
    <cellStyle name="Separador de milhares 18 6 3 2 2" xfId="31555"/>
    <cellStyle name="Separador de milhares 18 6 3 2 3" xfId="19746"/>
    <cellStyle name="Separador de milhares 18 6 3 3" xfId="25651"/>
    <cellStyle name="Separador de milhares 18 6 3 4" xfId="16234"/>
    <cellStyle name="Separador de milhares 18 6 4" xfId="6818"/>
    <cellStyle name="Separador de milhares 18 6 4 2" xfId="10330"/>
    <cellStyle name="Separador de milhares 18 6 4 2 2" xfId="33311"/>
    <cellStyle name="Separador de milhares 18 6 4 2 3" xfId="22139"/>
    <cellStyle name="Separador de milhares 18 6 4 3" xfId="29799"/>
    <cellStyle name="Separador de milhares 18 6 4 4" xfId="14478"/>
    <cellStyle name="Separador de milhares 18 6 5" xfId="5622"/>
    <cellStyle name="Separador de milhares 18 6 5 2" xfId="21256"/>
    <cellStyle name="Separador de milhares 18 6 5 3" xfId="28603"/>
    <cellStyle name="Separador de milhares 18 6 5 4" xfId="12722"/>
    <cellStyle name="Separador de milhares 18 6 6" xfId="3942"/>
    <cellStyle name="Separador de milhares 18 6 6 2" xfId="26923"/>
    <cellStyle name="Separador de milhares 18 6 6 3" xfId="17990"/>
    <cellStyle name="Separador de milhares 18 6 7" xfId="23895"/>
    <cellStyle name="Separador de milhares 18 6 8" xfId="11602"/>
    <cellStyle name="Separador de milhares 18 7" xfId="1304"/>
    <cellStyle name="Separador de milhares 18 7 2" xfId="1940"/>
    <cellStyle name="Separador de milhares 18 7 2 2" xfId="3696"/>
    <cellStyle name="Separador de milhares 18 7 2 2 2" xfId="9600"/>
    <cellStyle name="Separador de milhares 18 7 2 2 2 2" xfId="32581"/>
    <cellStyle name="Separador de milhares 18 7 2 2 2 3" xfId="20772"/>
    <cellStyle name="Separador de milhares 18 7 2 2 3" xfId="26677"/>
    <cellStyle name="Separador de milhares 18 7 2 2 4" xfId="17260"/>
    <cellStyle name="Separador de milhares 18 7 2 3" xfId="7844"/>
    <cellStyle name="Separador de milhares 18 7 2 3 2" xfId="11356"/>
    <cellStyle name="Separador de milhares 18 7 2 3 2 2" xfId="34337"/>
    <cellStyle name="Separador de milhares 18 7 2 3 2 3" xfId="23165"/>
    <cellStyle name="Separador de milhares 18 7 2 3 3" xfId="30825"/>
    <cellStyle name="Separador de milhares 18 7 2 3 4" xfId="15504"/>
    <cellStyle name="Separador de milhares 18 7 2 4" xfId="4968"/>
    <cellStyle name="Separador de milhares 18 7 2 4 2" xfId="27949"/>
    <cellStyle name="Separador de milhares 18 7 2 4 3" xfId="19016"/>
    <cellStyle name="Separador de milhares 18 7 2 5" xfId="24921"/>
    <cellStyle name="Separador de milhares 18 7 2 6" xfId="13748"/>
    <cellStyle name="Separador de milhares 18 7 3" xfId="3060"/>
    <cellStyle name="Separador de milhares 18 7 3 2" xfId="8964"/>
    <cellStyle name="Separador de milhares 18 7 3 2 2" xfId="31945"/>
    <cellStyle name="Separador de milhares 18 7 3 2 3" xfId="20136"/>
    <cellStyle name="Separador de milhares 18 7 3 3" xfId="26041"/>
    <cellStyle name="Separador de milhares 18 7 3 4" xfId="16624"/>
    <cellStyle name="Separador de milhares 18 7 4" xfId="7208"/>
    <cellStyle name="Separador de milhares 18 7 4 2" xfId="10720"/>
    <cellStyle name="Separador de milhares 18 7 4 2 2" xfId="33701"/>
    <cellStyle name="Separador de milhares 18 7 4 2 3" xfId="22529"/>
    <cellStyle name="Separador de milhares 18 7 4 3" xfId="30189"/>
    <cellStyle name="Separador de milhares 18 7 4 4" xfId="14868"/>
    <cellStyle name="Separador de milhares 18 7 5" xfId="6012"/>
    <cellStyle name="Separador de milhares 18 7 5 2" xfId="21409"/>
    <cellStyle name="Separador de milhares 18 7 5 3" xfId="28993"/>
    <cellStyle name="Separador de milhares 18 7 5 4" xfId="13112"/>
    <cellStyle name="Separador de milhares 18 7 6" xfId="4332"/>
    <cellStyle name="Separador de milhares 18 7 6 2" xfId="27313"/>
    <cellStyle name="Separador de milhares 18 7 6 3" xfId="18380"/>
    <cellStyle name="Separador de milhares 18 7 7" xfId="24285"/>
    <cellStyle name="Separador de milhares 18 7 8" xfId="11992"/>
    <cellStyle name="Separador de milhares 18 8" xfId="744"/>
    <cellStyle name="Separador de milhares 18 8 2" xfId="2500"/>
    <cellStyle name="Separador de milhares 18 8 2 2" xfId="8404"/>
    <cellStyle name="Separador de milhares 18 8 2 2 2" xfId="31385"/>
    <cellStyle name="Separador de milhares 18 8 2 2 3" xfId="19576"/>
    <cellStyle name="Separador de milhares 18 8 2 3" xfId="25481"/>
    <cellStyle name="Separador de milhares 18 8 2 4" xfId="16064"/>
    <cellStyle name="Separador de milhares 18 8 3" xfId="6648"/>
    <cellStyle name="Separador de milhares 18 8 3 2" xfId="10160"/>
    <cellStyle name="Separador de milhares 18 8 3 2 2" xfId="33141"/>
    <cellStyle name="Separador de milhares 18 8 3 2 3" xfId="21969"/>
    <cellStyle name="Separador de milhares 18 8 3 3" xfId="29629"/>
    <cellStyle name="Separador de milhares 18 8 3 4" xfId="14308"/>
    <cellStyle name="Separador de milhares 18 8 4" xfId="4408"/>
    <cellStyle name="Separador de milhares 18 8 4 2" xfId="27389"/>
    <cellStyle name="Separador de milhares 18 8 4 3" xfId="17820"/>
    <cellStyle name="Separador de milhares 18 8 5" xfId="23725"/>
    <cellStyle name="Separador de milhares 18 8 6" xfId="12552"/>
    <cellStyle name="Separador de milhares 18 9" xfId="1380"/>
    <cellStyle name="Separador de milhares 18 9 2" xfId="3136"/>
    <cellStyle name="Separador de milhares 18 9 2 2" xfId="9040"/>
    <cellStyle name="Separador de milhares 18 9 2 2 2" xfId="32021"/>
    <cellStyle name="Separador de milhares 18 9 2 2 3" xfId="20212"/>
    <cellStyle name="Separador de milhares 18 9 2 3" xfId="26117"/>
    <cellStyle name="Separador de milhares 18 9 2 4" xfId="16700"/>
    <cellStyle name="Separador de milhares 18 9 3" xfId="7284"/>
    <cellStyle name="Separador de milhares 18 9 3 2" xfId="10796"/>
    <cellStyle name="Separador de milhares 18 9 3 2 2" xfId="33777"/>
    <cellStyle name="Separador de milhares 18 9 3 2 3" xfId="22605"/>
    <cellStyle name="Separador de milhares 18 9 3 3" xfId="30265"/>
    <cellStyle name="Separador de milhares 18 9 3 4" xfId="14944"/>
    <cellStyle name="Separador de milhares 18 9 4" xfId="6088"/>
    <cellStyle name="Separador de milhares 18 9 4 2" xfId="29069"/>
    <cellStyle name="Separador de milhares 18 9 4 3" xfId="18456"/>
    <cellStyle name="Separador de milhares 18 9 5" xfId="24361"/>
    <cellStyle name="Separador de milhares 18 9 6" xfId="13188"/>
    <cellStyle name="Separador de milhares 19" xfId="24"/>
    <cellStyle name="Separador de milhares 19 10" xfId="329"/>
    <cellStyle name="Separador de milhares 19 10 2" xfId="1613"/>
    <cellStyle name="Separador de milhares 19 10 2 2" xfId="3369"/>
    <cellStyle name="Separador de milhares 19 10 2 2 2" xfId="9273"/>
    <cellStyle name="Separador de milhares 19 10 2 2 2 2" xfId="32254"/>
    <cellStyle name="Separador de milhares 19 10 2 2 2 3" xfId="20445"/>
    <cellStyle name="Separador de milhares 19 10 2 2 3" xfId="26350"/>
    <cellStyle name="Separador de milhares 19 10 2 2 4" xfId="16933"/>
    <cellStyle name="Separador de milhares 19 10 2 3" xfId="7517"/>
    <cellStyle name="Separador de milhares 19 10 2 3 2" xfId="11029"/>
    <cellStyle name="Separador de milhares 19 10 2 3 2 2" xfId="34010"/>
    <cellStyle name="Separador de milhares 19 10 2 3 2 3" xfId="22838"/>
    <cellStyle name="Separador de milhares 19 10 2 3 3" xfId="30498"/>
    <cellStyle name="Separador de milhares 19 10 2 3 4" xfId="15177"/>
    <cellStyle name="Separador de milhares 19 10 2 4" xfId="4641"/>
    <cellStyle name="Separador de milhares 19 10 2 4 2" xfId="27622"/>
    <cellStyle name="Separador de milhares 19 10 2 4 3" xfId="18689"/>
    <cellStyle name="Separador de milhares 19 10 2 5" xfId="24594"/>
    <cellStyle name="Separador de milhares 19 10 2 6" xfId="13421"/>
    <cellStyle name="Separador de milhares 19 10 3" xfId="977"/>
    <cellStyle name="Separador de milhares 19 10 3 2" xfId="2733"/>
    <cellStyle name="Separador de milhares 19 10 3 2 2" xfId="8637"/>
    <cellStyle name="Separador de milhares 19 10 3 2 2 2" xfId="31618"/>
    <cellStyle name="Separador de milhares 19 10 3 2 2 3" xfId="19809"/>
    <cellStyle name="Separador de milhares 19 10 3 2 3" xfId="25714"/>
    <cellStyle name="Separador de milhares 19 10 3 2 4" xfId="16297"/>
    <cellStyle name="Separador de milhares 19 10 3 3" xfId="6881"/>
    <cellStyle name="Separador de milhares 19 10 3 3 2" xfId="10393"/>
    <cellStyle name="Separador de milhares 19 10 3 3 2 2" xfId="33374"/>
    <cellStyle name="Separador de milhares 19 10 3 3 2 3" xfId="22202"/>
    <cellStyle name="Separador de milhares 19 10 3 3 3" xfId="29862"/>
    <cellStyle name="Separador de milhares 19 10 3 3 4" xfId="14541"/>
    <cellStyle name="Separador de milhares 19 10 3 4" xfId="5685"/>
    <cellStyle name="Separador de milhares 19 10 3 4 2" xfId="28666"/>
    <cellStyle name="Separador de milhares 19 10 3 4 3" xfId="18053"/>
    <cellStyle name="Separador de milhares 19 10 3 5" xfId="23958"/>
    <cellStyle name="Separador de milhares 19 10 3 6" xfId="12785"/>
    <cellStyle name="Separador de milhares 19 10 4" xfId="2088"/>
    <cellStyle name="Separador de milhares 19 10 4 2" xfId="7992"/>
    <cellStyle name="Separador de milhares 19 10 4 2 2" xfId="30973"/>
    <cellStyle name="Separador de milhares 19 10 4 2 3" xfId="19164"/>
    <cellStyle name="Separador de milhares 19 10 4 3" xfId="25069"/>
    <cellStyle name="Separador de milhares 19 10 4 4" xfId="15652"/>
    <cellStyle name="Separador de milhares 19 10 5" xfId="6236"/>
    <cellStyle name="Separador de milhares 19 10 5 2" xfId="9748"/>
    <cellStyle name="Separador de milhares 19 10 5 2 2" xfId="32729"/>
    <cellStyle name="Separador de milhares 19 10 5 2 3" xfId="21557"/>
    <cellStyle name="Separador de milhares 19 10 5 3" xfId="29217"/>
    <cellStyle name="Separador de milhares 19 10 5 4" xfId="13896"/>
    <cellStyle name="Separador de milhares 19 10 6" xfId="5116"/>
    <cellStyle name="Separador de milhares 19 10 6 2" xfId="20920"/>
    <cellStyle name="Separador de milhares 19 10 6 3" xfId="28097"/>
    <cellStyle name="Separador de milhares 19 10 6 4" xfId="12140"/>
    <cellStyle name="Separador de milhares 19 10 7" xfId="4005"/>
    <cellStyle name="Separador de milhares 19 10 7 2" xfId="26986"/>
    <cellStyle name="Separador de milhares 19 10 7 3" xfId="17408"/>
    <cellStyle name="Separador de milhares 19 10 8" xfId="23313"/>
    <cellStyle name="Separador de milhares 19 10 9" xfId="11665"/>
    <cellStyle name="Separador de milhares 19 11" xfId="483"/>
    <cellStyle name="Separador de milhares 19 11 2" xfId="1766"/>
    <cellStyle name="Separador de milhares 19 11 2 2" xfId="3522"/>
    <cellStyle name="Separador de milhares 19 11 2 2 2" xfId="9426"/>
    <cellStyle name="Separador de milhares 19 11 2 2 2 2" xfId="32407"/>
    <cellStyle name="Separador de milhares 19 11 2 2 2 3" xfId="20598"/>
    <cellStyle name="Separador de milhares 19 11 2 2 3" xfId="26503"/>
    <cellStyle name="Separador de milhares 19 11 2 2 4" xfId="17086"/>
    <cellStyle name="Separador de milhares 19 11 2 3" xfId="7670"/>
    <cellStyle name="Separador de milhares 19 11 2 3 2" xfId="11182"/>
    <cellStyle name="Separador de milhares 19 11 2 3 2 2" xfId="34163"/>
    <cellStyle name="Separador de milhares 19 11 2 3 2 3" xfId="22991"/>
    <cellStyle name="Separador de milhares 19 11 2 3 3" xfId="30651"/>
    <cellStyle name="Separador de milhares 19 11 2 3 4" xfId="15330"/>
    <cellStyle name="Separador de milhares 19 11 2 4" xfId="4794"/>
    <cellStyle name="Separador de milhares 19 11 2 4 2" xfId="27775"/>
    <cellStyle name="Separador de milhares 19 11 2 4 3" xfId="18842"/>
    <cellStyle name="Separador de milhares 19 11 2 5" xfId="24747"/>
    <cellStyle name="Separador de milhares 19 11 2 6" xfId="13574"/>
    <cellStyle name="Separador de milhares 19 11 3" xfId="1130"/>
    <cellStyle name="Separador de milhares 19 11 3 2" xfId="2886"/>
    <cellStyle name="Separador de milhares 19 11 3 2 2" xfId="8790"/>
    <cellStyle name="Separador de milhares 19 11 3 2 2 2" xfId="31771"/>
    <cellStyle name="Separador de milhares 19 11 3 2 2 3" xfId="19962"/>
    <cellStyle name="Separador de milhares 19 11 3 2 3" xfId="25867"/>
    <cellStyle name="Separador de milhares 19 11 3 2 4" xfId="16450"/>
    <cellStyle name="Separador de milhares 19 11 3 3" xfId="7034"/>
    <cellStyle name="Separador de milhares 19 11 3 3 2" xfId="10546"/>
    <cellStyle name="Separador de milhares 19 11 3 3 2 2" xfId="33527"/>
    <cellStyle name="Separador de milhares 19 11 3 3 2 3" xfId="22355"/>
    <cellStyle name="Separador de milhares 19 11 3 3 3" xfId="30015"/>
    <cellStyle name="Separador de milhares 19 11 3 3 4" xfId="14694"/>
    <cellStyle name="Separador de milhares 19 11 3 4" xfId="5838"/>
    <cellStyle name="Separador de milhares 19 11 3 4 2" xfId="28819"/>
    <cellStyle name="Separador de milhares 19 11 3 4 3" xfId="18206"/>
    <cellStyle name="Separador de milhares 19 11 3 5" xfId="24111"/>
    <cellStyle name="Separador de milhares 19 11 3 6" xfId="12938"/>
    <cellStyle name="Separador de milhares 19 11 4" xfId="2241"/>
    <cellStyle name="Separador de milhares 19 11 4 2" xfId="8145"/>
    <cellStyle name="Separador de milhares 19 11 4 2 2" xfId="31126"/>
    <cellStyle name="Separador de milhares 19 11 4 2 3" xfId="19317"/>
    <cellStyle name="Separador de milhares 19 11 4 3" xfId="25222"/>
    <cellStyle name="Separador de milhares 19 11 4 4" xfId="15805"/>
    <cellStyle name="Separador de milhares 19 11 5" xfId="6389"/>
    <cellStyle name="Separador de milhares 19 11 5 2" xfId="9901"/>
    <cellStyle name="Separador de milhares 19 11 5 2 2" xfId="32882"/>
    <cellStyle name="Separador de milhares 19 11 5 2 3" xfId="21710"/>
    <cellStyle name="Separador de milhares 19 11 5 3" xfId="29370"/>
    <cellStyle name="Separador de milhares 19 11 5 4" xfId="14049"/>
    <cellStyle name="Separador de milhares 19 11 6" xfId="5269"/>
    <cellStyle name="Separador de milhares 19 11 6 2" xfId="21073"/>
    <cellStyle name="Separador de milhares 19 11 6 3" xfId="28250"/>
    <cellStyle name="Separador de milhares 19 11 6 4" xfId="12293"/>
    <cellStyle name="Separador de milhares 19 11 7" xfId="4158"/>
    <cellStyle name="Separador de milhares 19 11 7 2" xfId="27139"/>
    <cellStyle name="Separador de milhares 19 11 7 3" xfId="17561"/>
    <cellStyle name="Separador de milhares 19 11 8" xfId="23466"/>
    <cellStyle name="Separador de milhares 19 11 9" xfId="11818"/>
    <cellStyle name="Separador de milhares 19 12" xfId="892"/>
    <cellStyle name="Separador de milhares 19 12 2" xfId="1528"/>
    <cellStyle name="Separador de milhares 19 12 2 2" xfId="3284"/>
    <cellStyle name="Separador de milhares 19 12 2 2 2" xfId="9188"/>
    <cellStyle name="Separador de milhares 19 12 2 2 2 2" xfId="32169"/>
    <cellStyle name="Separador de milhares 19 12 2 2 2 3" xfId="20360"/>
    <cellStyle name="Separador de milhares 19 12 2 2 3" xfId="26265"/>
    <cellStyle name="Separador de milhares 19 12 2 2 4" xfId="16848"/>
    <cellStyle name="Separador de milhares 19 12 2 3" xfId="7432"/>
    <cellStyle name="Separador de milhares 19 12 2 3 2" xfId="10944"/>
    <cellStyle name="Separador de milhares 19 12 2 3 2 2" xfId="33925"/>
    <cellStyle name="Separador de milhares 19 12 2 3 2 3" xfId="22753"/>
    <cellStyle name="Separador de milhares 19 12 2 3 3" xfId="30413"/>
    <cellStyle name="Separador de milhares 19 12 2 3 4" xfId="15092"/>
    <cellStyle name="Separador de milhares 19 12 2 4" xfId="4556"/>
    <cellStyle name="Separador de milhares 19 12 2 4 2" xfId="27537"/>
    <cellStyle name="Separador de milhares 19 12 2 4 3" xfId="18604"/>
    <cellStyle name="Separador de milhares 19 12 2 5" xfId="24509"/>
    <cellStyle name="Separador de milhares 19 12 2 6" xfId="13336"/>
    <cellStyle name="Separador de milhares 19 12 3" xfId="2648"/>
    <cellStyle name="Separador de milhares 19 12 3 2" xfId="8552"/>
    <cellStyle name="Separador de milhares 19 12 3 2 2" xfId="31533"/>
    <cellStyle name="Separador de milhares 19 12 3 2 3" xfId="19724"/>
    <cellStyle name="Separador de milhares 19 12 3 3" xfId="25629"/>
    <cellStyle name="Separador de milhares 19 12 3 4" xfId="16212"/>
    <cellStyle name="Separador de milhares 19 12 4" xfId="6796"/>
    <cellStyle name="Separador de milhares 19 12 4 2" xfId="10308"/>
    <cellStyle name="Separador de milhares 19 12 4 2 2" xfId="33289"/>
    <cellStyle name="Separador de milhares 19 12 4 2 3" xfId="22117"/>
    <cellStyle name="Separador de milhares 19 12 4 3" xfId="29777"/>
    <cellStyle name="Separador de milhares 19 12 4 4" xfId="14456"/>
    <cellStyle name="Separador de milhares 19 12 5" xfId="5600"/>
    <cellStyle name="Separador de milhares 19 12 5 2" xfId="21234"/>
    <cellStyle name="Separador de milhares 19 12 5 3" xfId="28581"/>
    <cellStyle name="Separador de milhares 19 12 5 4" xfId="12700"/>
    <cellStyle name="Separador de milhares 19 12 6" xfId="3920"/>
    <cellStyle name="Separador de milhares 19 12 6 2" xfId="26901"/>
    <cellStyle name="Separador de milhares 19 12 6 3" xfId="17968"/>
    <cellStyle name="Separador de milhares 19 12 7" xfId="23873"/>
    <cellStyle name="Separador de milhares 19 12 8" xfId="11580"/>
    <cellStyle name="Separador de milhares 19 13" xfId="1291"/>
    <cellStyle name="Separador de milhares 19 13 2" xfId="1927"/>
    <cellStyle name="Separador de milhares 19 13 2 2" xfId="3683"/>
    <cellStyle name="Separador de milhares 19 13 2 2 2" xfId="9587"/>
    <cellStyle name="Separador de milhares 19 13 2 2 2 2" xfId="32568"/>
    <cellStyle name="Separador de milhares 19 13 2 2 2 3" xfId="20759"/>
    <cellStyle name="Separador de milhares 19 13 2 2 3" xfId="26664"/>
    <cellStyle name="Separador de milhares 19 13 2 2 4" xfId="17247"/>
    <cellStyle name="Separador de milhares 19 13 2 3" xfId="7831"/>
    <cellStyle name="Separador de milhares 19 13 2 3 2" xfId="11343"/>
    <cellStyle name="Separador de milhares 19 13 2 3 2 2" xfId="34324"/>
    <cellStyle name="Separador de milhares 19 13 2 3 2 3" xfId="23152"/>
    <cellStyle name="Separador de milhares 19 13 2 3 3" xfId="30812"/>
    <cellStyle name="Separador de milhares 19 13 2 3 4" xfId="15491"/>
    <cellStyle name="Separador de milhares 19 13 2 4" xfId="4955"/>
    <cellStyle name="Separador de milhares 19 13 2 4 2" xfId="27936"/>
    <cellStyle name="Separador de milhares 19 13 2 4 3" xfId="19003"/>
    <cellStyle name="Separador de milhares 19 13 2 5" xfId="24908"/>
    <cellStyle name="Separador de milhares 19 13 2 6" xfId="13735"/>
    <cellStyle name="Separador de milhares 19 13 3" xfId="3047"/>
    <cellStyle name="Separador de milhares 19 13 3 2" xfId="8951"/>
    <cellStyle name="Separador de milhares 19 13 3 2 2" xfId="31932"/>
    <cellStyle name="Separador de milhares 19 13 3 2 3" xfId="20123"/>
    <cellStyle name="Separador de milhares 19 13 3 3" xfId="26028"/>
    <cellStyle name="Separador de milhares 19 13 3 4" xfId="16611"/>
    <cellStyle name="Separador de milhares 19 13 4" xfId="7195"/>
    <cellStyle name="Separador de milhares 19 13 4 2" xfId="10707"/>
    <cellStyle name="Separador de milhares 19 13 4 2 2" xfId="33688"/>
    <cellStyle name="Separador de milhares 19 13 4 2 3" xfId="22516"/>
    <cellStyle name="Separador de milhares 19 13 4 3" xfId="30176"/>
    <cellStyle name="Separador de milhares 19 13 4 4" xfId="14855"/>
    <cellStyle name="Separador de milhares 19 13 5" xfId="5999"/>
    <cellStyle name="Separador de milhares 19 13 5 2" xfId="21396"/>
    <cellStyle name="Separador de milhares 19 13 5 3" xfId="28980"/>
    <cellStyle name="Separador de milhares 19 13 5 4" xfId="13099"/>
    <cellStyle name="Separador de milhares 19 13 6" xfId="4319"/>
    <cellStyle name="Separador de milhares 19 13 6 2" xfId="27300"/>
    <cellStyle name="Separador de milhares 19 13 6 3" xfId="18367"/>
    <cellStyle name="Separador de milhares 19 13 7" xfId="24272"/>
    <cellStyle name="Separador de milhares 19 13 8" xfId="11979"/>
    <cellStyle name="Separador de milhares 19 14" xfId="730"/>
    <cellStyle name="Separador de milhares 19 14 2" xfId="2487"/>
    <cellStyle name="Separador de milhares 19 14 2 2" xfId="8391"/>
    <cellStyle name="Separador de milhares 19 14 2 2 2" xfId="31372"/>
    <cellStyle name="Separador de milhares 19 14 2 2 3" xfId="19563"/>
    <cellStyle name="Separador de milhares 19 14 2 3" xfId="25468"/>
    <cellStyle name="Separador de milhares 19 14 2 4" xfId="16051"/>
    <cellStyle name="Separador de milhares 19 14 3" xfId="6635"/>
    <cellStyle name="Separador de milhares 19 14 3 2" xfId="10147"/>
    <cellStyle name="Separador de milhares 19 14 3 2 2" xfId="33128"/>
    <cellStyle name="Separador de milhares 19 14 3 2 3" xfId="21956"/>
    <cellStyle name="Separador de milhares 19 14 3 3" xfId="29616"/>
    <cellStyle name="Separador de milhares 19 14 3 4" xfId="14295"/>
    <cellStyle name="Separador de milhares 19 14 4" xfId="4395"/>
    <cellStyle name="Separador de milhares 19 14 4 2" xfId="27376"/>
    <cellStyle name="Separador de milhares 19 14 4 3" xfId="17807"/>
    <cellStyle name="Separador de milhares 19 14 5" xfId="23712"/>
    <cellStyle name="Separador de milhares 19 14 6" xfId="12539"/>
    <cellStyle name="Separador de milhares 19 15" xfId="653"/>
    <cellStyle name="Separador de milhares 19 15 2" xfId="2410"/>
    <cellStyle name="Separador de milhares 19 15 2 2" xfId="8314"/>
    <cellStyle name="Separador de milhares 19 15 2 2 2" xfId="31295"/>
    <cellStyle name="Separador de milhares 19 15 2 2 3" xfId="19486"/>
    <cellStyle name="Separador de milhares 19 15 2 3" xfId="25391"/>
    <cellStyle name="Separador de milhares 19 15 2 4" xfId="15974"/>
    <cellStyle name="Separador de milhares 19 15 3" xfId="6558"/>
    <cellStyle name="Separador de milhares 19 15 3 2" xfId="10070"/>
    <cellStyle name="Separador de milhares 19 15 3 2 2" xfId="33051"/>
    <cellStyle name="Separador de milhares 19 15 3 2 3" xfId="21879"/>
    <cellStyle name="Separador de milhares 19 15 3 3" xfId="29539"/>
    <cellStyle name="Separador de milhares 19 15 3 4" xfId="14218"/>
    <cellStyle name="Separador de milhares 19 15 4" xfId="5438"/>
    <cellStyle name="Separador de milhares 19 15 4 2" xfId="28419"/>
    <cellStyle name="Separador de milhares 19 15 4 3" xfId="17730"/>
    <cellStyle name="Separador de milhares 19 15 5" xfId="23635"/>
    <cellStyle name="Separador de milhares 19 15 6" xfId="12462"/>
    <cellStyle name="Separador de milhares 19 16" xfId="1367"/>
    <cellStyle name="Separador de milhares 19 16 2" xfId="3123"/>
    <cellStyle name="Separador de milhares 19 16 2 2" xfId="9027"/>
    <cellStyle name="Separador de milhares 19 16 2 2 2" xfId="32008"/>
    <cellStyle name="Separador de milhares 19 16 2 2 3" xfId="20199"/>
    <cellStyle name="Separador de milhares 19 16 2 3" xfId="26104"/>
    <cellStyle name="Separador de milhares 19 16 2 4" xfId="16687"/>
    <cellStyle name="Separador de milhares 19 16 3" xfId="7271"/>
    <cellStyle name="Separador de milhares 19 16 3 2" xfId="10783"/>
    <cellStyle name="Separador de milhares 19 16 3 2 2" xfId="33764"/>
    <cellStyle name="Separador de milhares 19 16 3 2 3" xfId="22592"/>
    <cellStyle name="Separador de milhares 19 16 3 3" xfId="30252"/>
    <cellStyle name="Separador de milhares 19 16 3 4" xfId="14931"/>
    <cellStyle name="Separador de milhares 19 16 4" xfId="6075"/>
    <cellStyle name="Separador de milhares 19 16 4 2" xfId="29056"/>
    <cellStyle name="Separador de milhares 19 16 4 3" xfId="18443"/>
    <cellStyle name="Separador de milhares 19 16 5" xfId="24348"/>
    <cellStyle name="Separador de milhares 19 16 6" xfId="13175"/>
    <cellStyle name="Separador de milhares 19 17" xfId="644"/>
    <cellStyle name="Separador de milhares 19 17 2" xfId="2402"/>
    <cellStyle name="Separador de milhares 19 17 2 2" xfId="8306"/>
    <cellStyle name="Separador de milhares 19 17 2 2 2" xfId="31287"/>
    <cellStyle name="Separador de milhares 19 17 2 2 3" xfId="19478"/>
    <cellStyle name="Separador de milhares 19 17 2 3" xfId="25383"/>
    <cellStyle name="Separador de milhares 19 17 2 4" xfId="15966"/>
    <cellStyle name="Separador de milhares 19 17 3" xfId="6550"/>
    <cellStyle name="Separador de milhares 19 17 3 2" xfId="10062"/>
    <cellStyle name="Separador de milhares 19 17 3 2 2" xfId="33043"/>
    <cellStyle name="Separador de milhares 19 17 3 2 3" xfId="21871"/>
    <cellStyle name="Separador de milhares 19 17 3 3" xfId="29531"/>
    <cellStyle name="Separador de milhares 19 17 3 4" xfId="14210"/>
    <cellStyle name="Separador de milhares 19 17 4" xfId="5430"/>
    <cellStyle name="Separador de milhares 19 17 4 2" xfId="28411"/>
    <cellStyle name="Separador de milhares 19 17 4 3" xfId="17722"/>
    <cellStyle name="Separador de milhares 19 17 5" xfId="23627"/>
    <cellStyle name="Separador de milhares 19 17 6" xfId="12454"/>
    <cellStyle name="Separador de milhares 19 18" xfId="2003"/>
    <cellStyle name="Separador de milhares 19 18 2" xfId="7907"/>
    <cellStyle name="Separador de milhares 19 18 2 2" xfId="30888"/>
    <cellStyle name="Separador de milhares 19 18 2 3" xfId="19079"/>
    <cellStyle name="Separador de milhares 19 18 3" xfId="24984"/>
    <cellStyle name="Separador de milhares 19 18 4" xfId="15567"/>
    <cellStyle name="Separador de milhares 19 19" xfId="6151"/>
    <cellStyle name="Separador de milhares 19 19 2" xfId="9663"/>
    <cellStyle name="Separador de milhares 19 19 2 2" xfId="32644"/>
    <cellStyle name="Separador de milhares 19 19 2 3" xfId="21472"/>
    <cellStyle name="Separador de milhares 19 19 3" xfId="29132"/>
    <cellStyle name="Separador de milhares 19 19 4" xfId="13811"/>
    <cellStyle name="Separador de milhares 19 2" xfId="299"/>
    <cellStyle name="Separador de milhares 19 2 10" xfId="700"/>
    <cellStyle name="Separador de milhares 19 2 10 2" xfId="2457"/>
    <cellStyle name="Separador de milhares 19 2 10 2 2" xfId="8361"/>
    <cellStyle name="Separador de milhares 19 2 10 2 2 2" xfId="31342"/>
    <cellStyle name="Separador de milhares 19 2 10 2 2 3" xfId="19533"/>
    <cellStyle name="Separador de milhares 19 2 10 2 3" xfId="25438"/>
    <cellStyle name="Separador de milhares 19 2 10 2 4" xfId="16021"/>
    <cellStyle name="Separador de milhares 19 2 10 3" xfId="6605"/>
    <cellStyle name="Separador de milhares 19 2 10 3 2" xfId="10117"/>
    <cellStyle name="Separador de milhares 19 2 10 3 2 2" xfId="33098"/>
    <cellStyle name="Separador de milhares 19 2 10 3 2 3" xfId="21926"/>
    <cellStyle name="Separador de milhares 19 2 10 3 3" xfId="29586"/>
    <cellStyle name="Separador de milhares 19 2 10 3 4" xfId="14265"/>
    <cellStyle name="Separador de milhares 19 2 10 4" xfId="5485"/>
    <cellStyle name="Separador de milhares 19 2 10 4 2" xfId="28466"/>
    <cellStyle name="Separador de milhares 19 2 10 4 3" xfId="17777"/>
    <cellStyle name="Separador de milhares 19 2 10 5" xfId="23682"/>
    <cellStyle name="Separador de milhares 19 2 10 6" xfId="12509"/>
    <cellStyle name="Separador de milhares 19 2 11" xfId="2058"/>
    <cellStyle name="Separador de milhares 19 2 11 2" xfId="7962"/>
    <cellStyle name="Separador de milhares 19 2 11 2 2" xfId="30943"/>
    <cellStyle name="Separador de milhares 19 2 11 2 3" xfId="19134"/>
    <cellStyle name="Separador de milhares 19 2 11 3" xfId="25039"/>
    <cellStyle name="Separador de milhares 19 2 11 4" xfId="15622"/>
    <cellStyle name="Separador de milhares 19 2 12" xfId="6206"/>
    <cellStyle name="Separador de milhares 19 2 12 2" xfId="9718"/>
    <cellStyle name="Separador de milhares 19 2 12 2 2" xfId="32699"/>
    <cellStyle name="Separador de milhares 19 2 12 2 3" xfId="21527"/>
    <cellStyle name="Separador de milhares 19 2 12 3" xfId="29187"/>
    <cellStyle name="Separador de milhares 19 2 12 4" xfId="13866"/>
    <cellStyle name="Separador de milhares 19 2 13" xfId="5086"/>
    <cellStyle name="Separador de milhares 19 2 13 2" xfId="20890"/>
    <cellStyle name="Separador de milhares 19 2 13 3" xfId="28067"/>
    <cellStyle name="Separador de milhares 19 2 13 4" xfId="12110"/>
    <cellStyle name="Separador de milhares 19 2 14" xfId="3805"/>
    <cellStyle name="Separador de milhares 19 2 14 2" xfId="26786"/>
    <cellStyle name="Separador de milhares 19 2 14 3" xfId="17378"/>
    <cellStyle name="Separador de milhares 19 2 15" xfId="23283"/>
    <cellStyle name="Separador de milhares 19 2 16" xfId="11465"/>
    <cellStyle name="Separador de milhares 19 2 2" xfId="308"/>
    <cellStyle name="Separador de milhares 19 2 2 10" xfId="2067"/>
    <cellStyle name="Separador de milhares 19 2 2 10 2" xfId="7971"/>
    <cellStyle name="Separador de milhares 19 2 2 10 2 2" xfId="30952"/>
    <cellStyle name="Separador de milhares 19 2 2 10 2 3" xfId="19143"/>
    <cellStyle name="Separador de milhares 19 2 2 10 3" xfId="25048"/>
    <cellStyle name="Separador de milhares 19 2 2 10 4" xfId="15631"/>
    <cellStyle name="Separador de milhares 19 2 2 11" xfId="6215"/>
    <cellStyle name="Separador de milhares 19 2 2 11 2" xfId="9727"/>
    <cellStyle name="Separador de milhares 19 2 2 11 2 2" xfId="32708"/>
    <cellStyle name="Separador de milhares 19 2 2 11 2 3" xfId="21536"/>
    <cellStyle name="Separador de milhares 19 2 2 11 3" xfId="29196"/>
    <cellStyle name="Separador de milhares 19 2 2 11 4" xfId="13875"/>
    <cellStyle name="Separador de milhares 19 2 2 12" xfId="5095"/>
    <cellStyle name="Separador de milhares 19 2 2 12 2" xfId="20899"/>
    <cellStyle name="Separador de milhares 19 2 2 12 3" xfId="28076"/>
    <cellStyle name="Separador de milhares 19 2 2 12 4" xfId="12119"/>
    <cellStyle name="Separador de milhares 19 2 2 13" xfId="3814"/>
    <cellStyle name="Separador de milhares 19 2 2 13 2" xfId="26795"/>
    <cellStyle name="Separador de milhares 19 2 2 13 3" xfId="17387"/>
    <cellStyle name="Separador de milhares 19 2 2 14" xfId="23292"/>
    <cellStyle name="Separador de milhares 19 2 2 15" xfId="11474"/>
    <cellStyle name="Separador de milhares 19 2 2 2" xfId="462"/>
    <cellStyle name="Separador de milhares 19 2 2 2 10" xfId="23445"/>
    <cellStyle name="Separador de milhares 19 2 2 2 11" xfId="11559"/>
    <cellStyle name="Separador de milhares 19 2 2 2 2" xfId="623"/>
    <cellStyle name="Separador de milhares 19 2 2 2 2 2" xfId="1906"/>
    <cellStyle name="Separador de milhares 19 2 2 2 2 2 2" xfId="3662"/>
    <cellStyle name="Separador de milhares 19 2 2 2 2 2 2 2" xfId="9566"/>
    <cellStyle name="Separador de milhares 19 2 2 2 2 2 2 2 2" xfId="32547"/>
    <cellStyle name="Separador de milhares 19 2 2 2 2 2 2 2 3" xfId="20738"/>
    <cellStyle name="Separador de milhares 19 2 2 2 2 2 2 3" xfId="26643"/>
    <cellStyle name="Separador de milhares 19 2 2 2 2 2 2 4" xfId="17226"/>
    <cellStyle name="Separador de milhares 19 2 2 2 2 2 3" xfId="7810"/>
    <cellStyle name="Separador de milhares 19 2 2 2 2 2 3 2" xfId="11322"/>
    <cellStyle name="Separador de milhares 19 2 2 2 2 2 3 2 2" xfId="34303"/>
    <cellStyle name="Separador de milhares 19 2 2 2 2 2 3 2 3" xfId="23131"/>
    <cellStyle name="Separador de milhares 19 2 2 2 2 2 3 3" xfId="30791"/>
    <cellStyle name="Separador de milhares 19 2 2 2 2 2 3 4" xfId="15470"/>
    <cellStyle name="Separador de milhares 19 2 2 2 2 2 4" xfId="4934"/>
    <cellStyle name="Separador de milhares 19 2 2 2 2 2 4 2" xfId="27915"/>
    <cellStyle name="Separador de milhares 19 2 2 2 2 2 4 3" xfId="18982"/>
    <cellStyle name="Separador de milhares 19 2 2 2 2 2 5" xfId="24887"/>
    <cellStyle name="Separador de milhares 19 2 2 2 2 2 6" xfId="13714"/>
    <cellStyle name="Separador de milhares 19 2 2 2 2 3" xfId="1270"/>
    <cellStyle name="Separador de milhares 19 2 2 2 2 3 2" xfId="3026"/>
    <cellStyle name="Separador de milhares 19 2 2 2 2 3 2 2" xfId="8930"/>
    <cellStyle name="Separador de milhares 19 2 2 2 2 3 2 2 2" xfId="31911"/>
    <cellStyle name="Separador de milhares 19 2 2 2 2 3 2 2 3" xfId="20102"/>
    <cellStyle name="Separador de milhares 19 2 2 2 2 3 2 3" xfId="26007"/>
    <cellStyle name="Separador de milhares 19 2 2 2 2 3 2 4" xfId="16590"/>
    <cellStyle name="Separador de milhares 19 2 2 2 2 3 3" xfId="7174"/>
    <cellStyle name="Separador de milhares 19 2 2 2 2 3 3 2" xfId="10686"/>
    <cellStyle name="Separador de milhares 19 2 2 2 2 3 3 2 2" xfId="33667"/>
    <cellStyle name="Separador de milhares 19 2 2 2 2 3 3 2 3" xfId="22495"/>
    <cellStyle name="Separador de milhares 19 2 2 2 2 3 3 3" xfId="30155"/>
    <cellStyle name="Separador de milhares 19 2 2 2 2 3 3 4" xfId="14834"/>
    <cellStyle name="Separador de milhares 19 2 2 2 2 3 4" xfId="5978"/>
    <cellStyle name="Separador de milhares 19 2 2 2 2 3 4 2" xfId="28959"/>
    <cellStyle name="Separador de milhares 19 2 2 2 2 3 4 3" xfId="18346"/>
    <cellStyle name="Separador de milhares 19 2 2 2 2 3 5" xfId="24251"/>
    <cellStyle name="Separador de milhares 19 2 2 2 2 3 6" xfId="13078"/>
    <cellStyle name="Separador de milhares 19 2 2 2 2 4" xfId="2381"/>
    <cellStyle name="Separador de milhares 19 2 2 2 2 4 2" xfId="8285"/>
    <cellStyle name="Separador de milhares 19 2 2 2 2 4 2 2" xfId="31266"/>
    <cellStyle name="Separador de milhares 19 2 2 2 2 4 2 3" xfId="19457"/>
    <cellStyle name="Separador de milhares 19 2 2 2 2 4 3" xfId="25362"/>
    <cellStyle name="Separador de milhares 19 2 2 2 2 4 4" xfId="15945"/>
    <cellStyle name="Separador de milhares 19 2 2 2 2 5" xfId="6529"/>
    <cellStyle name="Separador de milhares 19 2 2 2 2 5 2" xfId="10041"/>
    <cellStyle name="Separador de milhares 19 2 2 2 2 5 2 2" xfId="33022"/>
    <cellStyle name="Separador de milhares 19 2 2 2 2 5 2 3" xfId="21850"/>
    <cellStyle name="Separador de milhares 19 2 2 2 2 5 3" xfId="29510"/>
    <cellStyle name="Separador de milhares 19 2 2 2 2 5 4" xfId="14189"/>
    <cellStyle name="Separador de milhares 19 2 2 2 2 6" xfId="5409"/>
    <cellStyle name="Separador de milhares 19 2 2 2 2 6 2" xfId="21213"/>
    <cellStyle name="Separador de milhares 19 2 2 2 2 6 3" xfId="28390"/>
    <cellStyle name="Separador de milhares 19 2 2 2 2 6 4" xfId="12433"/>
    <cellStyle name="Separador de milhares 19 2 2 2 2 7" xfId="4298"/>
    <cellStyle name="Separador de milhares 19 2 2 2 2 7 2" xfId="27279"/>
    <cellStyle name="Separador de milhares 19 2 2 2 2 7 3" xfId="17701"/>
    <cellStyle name="Separador de milhares 19 2 2 2 2 8" xfId="23606"/>
    <cellStyle name="Separador de milhares 19 2 2 2 2 9" xfId="11958"/>
    <cellStyle name="Separador de milhares 19 2 2 2 3" xfId="1109"/>
    <cellStyle name="Separador de milhares 19 2 2 2 3 2" xfId="1745"/>
    <cellStyle name="Separador de milhares 19 2 2 2 3 2 2" xfId="3501"/>
    <cellStyle name="Separador de milhares 19 2 2 2 3 2 2 2" xfId="9405"/>
    <cellStyle name="Separador de milhares 19 2 2 2 3 2 2 2 2" xfId="32386"/>
    <cellStyle name="Separador de milhares 19 2 2 2 3 2 2 2 3" xfId="20577"/>
    <cellStyle name="Separador de milhares 19 2 2 2 3 2 2 3" xfId="26482"/>
    <cellStyle name="Separador de milhares 19 2 2 2 3 2 2 4" xfId="17065"/>
    <cellStyle name="Separador de milhares 19 2 2 2 3 2 3" xfId="7649"/>
    <cellStyle name="Separador de milhares 19 2 2 2 3 2 3 2" xfId="11161"/>
    <cellStyle name="Separador de milhares 19 2 2 2 3 2 3 2 2" xfId="34142"/>
    <cellStyle name="Separador de milhares 19 2 2 2 3 2 3 2 3" xfId="22970"/>
    <cellStyle name="Separador de milhares 19 2 2 2 3 2 3 3" xfId="30630"/>
    <cellStyle name="Separador de milhares 19 2 2 2 3 2 3 4" xfId="15309"/>
    <cellStyle name="Separador de milhares 19 2 2 2 3 2 4" xfId="4773"/>
    <cellStyle name="Separador de milhares 19 2 2 2 3 2 4 2" xfId="27754"/>
    <cellStyle name="Separador de milhares 19 2 2 2 3 2 4 3" xfId="18821"/>
    <cellStyle name="Separador de milhares 19 2 2 2 3 2 5" xfId="24726"/>
    <cellStyle name="Separador de milhares 19 2 2 2 3 2 6" xfId="13553"/>
    <cellStyle name="Separador de milhares 19 2 2 2 3 3" xfId="2865"/>
    <cellStyle name="Separador de milhares 19 2 2 2 3 3 2" xfId="8769"/>
    <cellStyle name="Separador de milhares 19 2 2 2 3 3 2 2" xfId="31750"/>
    <cellStyle name="Separador de milhares 19 2 2 2 3 3 2 3" xfId="19941"/>
    <cellStyle name="Separador de milhares 19 2 2 2 3 3 3" xfId="25846"/>
    <cellStyle name="Separador de milhares 19 2 2 2 3 3 4" xfId="16429"/>
    <cellStyle name="Separador de milhares 19 2 2 2 3 4" xfId="7013"/>
    <cellStyle name="Separador de milhares 19 2 2 2 3 4 2" xfId="10525"/>
    <cellStyle name="Separador de milhares 19 2 2 2 3 4 2 2" xfId="33506"/>
    <cellStyle name="Separador de milhares 19 2 2 2 3 4 2 3" xfId="22334"/>
    <cellStyle name="Separador de milhares 19 2 2 2 3 4 3" xfId="29994"/>
    <cellStyle name="Separador de milhares 19 2 2 2 3 4 4" xfId="14673"/>
    <cellStyle name="Separador de milhares 19 2 2 2 3 5" xfId="5817"/>
    <cellStyle name="Separador de milhares 19 2 2 2 3 5 2" xfId="21375"/>
    <cellStyle name="Separador de milhares 19 2 2 2 3 5 3" xfId="28798"/>
    <cellStyle name="Separador de milhares 19 2 2 2 3 5 4" xfId="12917"/>
    <cellStyle name="Separador de milhares 19 2 2 2 3 6" xfId="4137"/>
    <cellStyle name="Separador de milhares 19 2 2 2 3 6 2" xfId="27118"/>
    <cellStyle name="Separador de milhares 19 2 2 2 3 6 3" xfId="18185"/>
    <cellStyle name="Separador de milhares 19 2 2 2 3 7" xfId="24090"/>
    <cellStyle name="Separador de milhares 19 2 2 2 3 8" xfId="11797"/>
    <cellStyle name="Separador de milhares 19 2 2 2 4" xfId="1507"/>
    <cellStyle name="Separador de milhares 19 2 2 2 4 2" xfId="3263"/>
    <cellStyle name="Separador de milhares 19 2 2 2 4 2 2" xfId="9167"/>
    <cellStyle name="Separador de milhares 19 2 2 2 4 2 2 2" xfId="32148"/>
    <cellStyle name="Separador de milhares 19 2 2 2 4 2 2 3" xfId="20339"/>
    <cellStyle name="Separador de milhares 19 2 2 2 4 2 3" xfId="26244"/>
    <cellStyle name="Separador de milhares 19 2 2 2 4 2 4" xfId="16827"/>
    <cellStyle name="Separador de milhares 19 2 2 2 4 3" xfId="7411"/>
    <cellStyle name="Separador de milhares 19 2 2 2 4 3 2" xfId="10923"/>
    <cellStyle name="Separador de milhares 19 2 2 2 4 3 2 2" xfId="33904"/>
    <cellStyle name="Separador de milhares 19 2 2 2 4 3 2 3" xfId="22732"/>
    <cellStyle name="Separador de milhares 19 2 2 2 4 3 3" xfId="30392"/>
    <cellStyle name="Separador de milhares 19 2 2 2 4 3 4" xfId="15071"/>
    <cellStyle name="Separador de milhares 19 2 2 2 4 4" xfId="4535"/>
    <cellStyle name="Separador de milhares 19 2 2 2 4 4 2" xfId="27516"/>
    <cellStyle name="Separador de milhares 19 2 2 2 4 4 3" xfId="18583"/>
    <cellStyle name="Separador de milhares 19 2 2 2 4 5" xfId="24488"/>
    <cellStyle name="Separador de milhares 19 2 2 2 4 6" xfId="13315"/>
    <cellStyle name="Separador de milhares 19 2 2 2 5" xfId="871"/>
    <cellStyle name="Separador de milhares 19 2 2 2 5 2" xfId="2627"/>
    <cellStyle name="Separador de milhares 19 2 2 2 5 2 2" xfId="8531"/>
    <cellStyle name="Separador de milhares 19 2 2 2 5 2 2 2" xfId="31512"/>
    <cellStyle name="Separador de milhares 19 2 2 2 5 2 2 3" xfId="19703"/>
    <cellStyle name="Separador de milhares 19 2 2 2 5 2 3" xfId="25608"/>
    <cellStyle name="Separador de milhares 19 2 2 2 5 2 4" xfId="16191"/>
    <cellStyle name="Separador de milhares 19 2 2 2 5 3" xfId="6775"/>
    <cellStyle name="Separador de milhares 19 2 2 2 5 3 2" xfId="10287"/>
    <cellStyle name="Separador de milhares 19 2 2 2 5 3 2 2" xfId="33268"/>
    <cellStyle name="Separador de milhares 19 2 2 2 5 3 2 3" xfId="22096"/>
    <cellStyle name="Separador de milhares 19 2 2 2 5 3 3" xfId="29756"/>
    <cellStyle name="Separador de milhares 19 2 2 2 5 3 4" xfId="14435"/>
    <cellStyle name="Separador de milhares 19 2 2 2 5 4" xfId="5579"/>
    <cellStyle name="Separador de milhares 19 2 2 2 5 4 2" xfId="28560"/>
    <cellStyle name="Separador de milhares 19 2 2 2 5 4 3" xfId="17947"/>
    <cellStyle name="Separador de milhares 19 2 2 2 5 5" xfId="23852"/>
    <cellStyle name="Separador de milhares 19 2 2 2 5 6" xfId="12679"/>
    <cellStyle name="Separador de milhares 19 2 2 2 6" xfId="2220"/>
    <cellStyle name="Separador de milhares 19 2 2 2 6 2" xfId="8124"/>
    <cellStyle name="Separador de milhares 19 2 2 2 6 2 2" xfId="31105"/>
    <cellStyle name="Separador de milhares 19 2 2 2 6 2 3" xfId="19296"/>
    <cellStyle name="Separador de milhares 19 2 2 2 6 3" xfId="25201"/>
    <cellStyle name="Separador de milhares 19 2 2 2 6 4" xfId="15784"/>
    <cellStyle name="Separador de milhares 19 2 2 2 7" xfId="6368"/>
    <cellStyle name="Separador de milhares 19 2 2 2 7 2" xfId="9880"/>
    <cellStyle name="Separador de milhares 19 2 2 2 7 2 2" xfId="32861"/>
    <cellStyle name="Separador de milhares 19 2 2 2 7 2 3" xfId="21689"/>
    <cellStyle name="Separador de milhares 19 2 2 2 7 3" xfId="29349"/>
    <cellStyle name="Separador de milhares 19 2 2 2 7 4" xfId="14028"/>
    <cellStyle name="Separador de milhares 19 2 2 2 8" xfId="5248"/>
    <cellStyle name="Separador de milhares 19 2 2 2 8 2" xfId="21052"/>
    <cellStyle name="Separador de milhares 19 2 2 2 8 3" xfId="28229"/>
    <cellStyle name="Separador de milhares 19 2 2 2 8 4" xfId="12272"/>
    <cellStyle name="Separador de milhares 19 2 2 2 9" xfId="3899"/>
    <cellStyle name="Separador de milhares 19 2 2 2 9 2" xfId="26880"/>
    <cellStyle name="Separador de milhares 19 2 2 2 9 3" xfId="17540"/>
    <cellStyle name="Separador de milhares 19 2 2 3" xfId="376"/>
    <cellStyle name="Separador de milhares 19 2 2 3 2" xfId="1660"/>
    <cellStyle name="Separador de milhares 19 2 2 3 2 2" xfId="3416"/>
    <cellStyle name="Separador de milhares 19 2 2 3 2 2 2" xfId="9320"/>
    <cellStyle name="Separador de milhares 19 2 2 3 2 2 2 2" xfId="32301"/>
    <cellStyle name="Separador de milhares 19 2 2 3 2 2 2 3" xfId="20492"/>
    <cellStyle name="Separador de milhares 19 2 2 3 2 2 3" xfId="26397"/>
    <cellStyle name="Separador de milhares 19 2 2 3 2 2 4" xfId="16980"/>
    <cellStyle name="Separador de milhares 19 2 2 3 2 3" xfId="7564"/>
    <cellStyle name="Separador de milhares 19 2 2 3 2 3 2" xfId="11076"/>
    <cellStyle name="Separador de milhares 19 2 2 3 2 3 2 2" xfId="34057"/>
    <cellStyle name="Separador de milhares 19 2 2 3 2 3 2 3" xfId="22885"/>
    <cellStyle name="Separador de milhares 19 2 2 3 2 3 3" xfId="30545"/>
    <cellStyle name="Separador de milhares 19 2 2 3 2 3 4" xfId="15224"/>
    <cellStyle name="Separador de milhares 19 2 2 3 2 4" xfId="4688"/>
    <cellStyle name="Separador de milhares 19 2 2 3 2 4 2" xfId="27669"/>
    <cellStyle name="Separador de milhares 19 2 2 3 2 4 3" xfId="18736"/>
    <cellStyle name="Separador de milhares 19 2 2 3 2 5" xfId="24641"/>
    <cellStyle name="Separador de milhares 19 2 2 3 2 6" xfId="13468"/>
    <cellStyle name="Separador de milhares 19 2 2 3 3" xfId="1024"/>
    <cellStyle name="Separador de milhares 19 2 2 3 3 2" xfId="2780"/>
    <cellStyle name="Separador de milhares 19 2 2 3 3 2 2" xfId="8684"/>
    <cellStyle name="Separador de milhares 19 2 2 3 3 2 2 2" xfId="31665"/>
    <cellStyle name="Separador de milhares 19 2 2 3 3 2 2 3" xfId="19856"/>
    <cellStyle name="Separador de milhares 19 2 2 3 3 2 3" xfId="25761"/>
    <cellStyle name="Separador de milhares 19 2 2 3 3 2 4" xfId="16344"/>
    <cellStyle name="Separador de milhares 19 2 2 3 3 3" xfId="6928"/>
    <cellStyle name="Separador de milhares 19 2 2 3 3 3 2" xfId="10440"/>
    <cellStyle name="Separador de milhares 19 2 2 3 3 3 2 2" xfId="33421"/>
    <cellStyle name="Separador de milhares 19 2 2 3 3 3 2 3" xfId="22249"/>
    <cellStyle name="Separador de milhares 19 2 2 3 3 3 3" xfId="29909"/>
    <cellStyle name="Separador de milhares 19 2 2 3 3 3 4" xfId="14588"/>
    <cellStyle name="Separador de milhares 19 2 2 3 3 4" xfId="5732"/>
    <cellStyle name="Separador de milhares 19 2 2 3 3 4 2" xfId="28713"/>
    <cellStyle name="Separador de milhares 19 2 2 3 3 4 3" xfId="18100"/>
    <cellStyle name="Separador de milhares 19 2 2 3 3 5" xfId="24005"/>
    <cellStyle name="Separador de milhares 19 2 2 3 3 6" xfId="12832"/>
    <cellStyle name="Separador de milhares 19 2 2 3 4" xfId="2135"/>
    <cellStyle name="Separador de milhares 19 2 2 3 4 2" xfId="8039"/>
    <cellStyle name="Separador de milhares 19 2 2 3 4 2 2" xfId="31020"/>
    <cellStyle name="Separador de milhares 19 2 2 3 4 2 3" xfId="19211"/>
    <cellStyle name="Separador de milhares 19 2 2 3 4 3" xfId="25116"/>
    <cellStyle name="Separador de milhares 19 2 2 3 4 4" xfId="15699"/>
    <cellStyle name="Separador de milhares 19 2 2 3 5" xfId="6283"/>
    <cellStyle name="Separador de milhares 19 2 2 3 5 2" xfId="9795"/>
    <cellStyle name="Separador de milhares 19 2 2 3 5 2 2" xfId="32776"/>
    <cellStyle name="Separador de milhares 19 2 2 3 5 2 3" xfId="21604"/>
    <cellStyle name="Separador de milhares 19 2 2 3 5 3" xfId="29264"/>
    <cellStyle name="Separador de milhares 19 2 2 3 5 4" xfId="13943"/>
    <cellStyle name="Separador de milhares 19 2 2 3 6" xfId="5163"/>
    <cellStyle name="Separador de milhares 19 2 2 3 6 2" xfId="20967"/>
    <cellStyle name="Separador de milhares 19 2 2 3 6 3" xfId="28144"/>
    <cellStyle name="Separador de milhares 19 2 2 3 6 4" xfId="12187"/>
    <cellStyle name="Separador de milhares 19 2 2 3 7" xfId="4052"/>
    <cellStyle name="Separador de milhares 19 2 2 3 7 2" xfId="27033"/>
    <cellStyle name="Separador de milhares 19 2 2 3 7 3" xfId="17455"/>
    <cellStyle name="Separador de milhares 19 2 2 3 8" xfId="23360"/>
    <cellStyle name="Separador de milhares 19 2 2 3 9" xfId="11712"/>
    <cellStyle name="Separador de milhares 19 2 2 4" xfId="538"/>
    <cellStyle name="Separador de milhares 19 2 2 4 2" xfId="1821"/>
    <cellStyle name="Separador de milhares 19 2 2 4 2 2" xfId="3577"/>
    <cellStyle name="Separador de milhares 19 2 2 4 2 2 2" xfId="9481"/>
    <cellStyle name="Separador de milhares 19 2 2 4 2 2 2 2" xfId="32462"/>
    <cellStyle name="Separador de milhares 19 2 2 4 2 2 2 3" xfId="20653"/>
    <cellStyle name="Separador de milhares 19 2 2 4 2 2 3" xfId="26558"/>
    <cellStyle name="Separador de milhares 19 2 2 4 2 2 4" xfId="17141"/>
    <cellStyle name="Separador de milhares 19 2 2 4 2 3" xfId="7725"/>
    <cellStyle name="Separador de milhares 19 2 2 4 2 3 2" xfId="11237"/>
    <cellStyle name="Separador de milhares 19 2 2 4 2 3 2 2" xfId="34218"/>
    <cellStyle name="Separador de milhares 19 2 2 4 2 3 2 3" xfId="23046"/>
    <cellStyle name="Separador de milhares 19 2 2 4 2 3 3" xfId="30706"/>
    <cellStyle name="Separador de milhares 19 2 2 4 2 3 4" xfId="15385"/>
    <cellStyle name="Separador de milhares 19 2 2 4 2 4" xfId="4849"/>
    <cellStyle name="Separador de milhares 19 2 2 4 2 4 2" xfId="27830"/>
    <cellStyle name="Separador de milhares 19 2 2 4 2 4 3" xfId="18897"/>
    <cellStyle name="Separador de milhares 19 2 2 4 2 5" xfId="24802"/>
    <cellStyle name="Separador de milhares 19 2 2 4 2 6" xfId="13629"/>
    <cellStyle name="Separador de milhares 19 2 2 4 3" xfId="1185"/>
    <cellStyle name="Separador de milhares 19 2 2 4 3 2" xfId="2941"/>
    <cellStyle name="Separador de milhares 19 2 2 4 3 2 2" xfId="8845"/>
    <cellStyle name="Separador de milhares 19 2 2 4 3 2 2 2" xfId="31826"/>
    <cellStyle name="Separador de milhares 19 2 2 4 3 2 2 3" xfId="20017"/>
    <cellStyle name="Separador de milhares 19 2 2 4 3 2 3" xfId="25922"/>
    <cellStyle name="Separador de milhares 19 2 2 4 3 2 4" xfId="16505"/>
    <cellStyle name="Separador de milhares 19 2 2 4 3 3" xfId="7089"/>
    <cellStyle name="Separador de milhares 19 2 2 4 3 3 2" xfId="10601"/>
    <cellStyle name="Separador de milhares 19 2 2 4 3 3 2 2" xfId="33582"/>
    <cellStyle name="Separador de milhares 19 2 2 4 3 3 2 3" xfId="22410"/>
    <cellStyle name="Separador de milhares 19 2 2 4 3 3 3" xfId="30070"/>
    <cellStyle name="Separador de milhares 19 2 2 4 3 3 4" xfId="14749"/>
    <cellStyle name="Separador de milhares 19 2 2 4 3 4" xfId="5893"/>
    <cellStyle name="Separador de milhares 19 2 2 4 3 4 2" xfId="28874"/>
    <cellStyle name="Separador de milhares 19 2 2 4 3 4 3" xfId="18261"/>
    <cellStyle name="Separador de milhares 19 2 2 4 3 5" xfId="24166"/>
    <cellStyle name="Separador de milhares 19 2 2 4 3 6" xfId="12993"/>
    <cellStyle name="Separador de milhares 19 2 2 4 4" xfId="2296"/>
    <cellStyle name="Separador de milhares 19 2 2 4 4 2" xfId="8200"/>
    <cellStyle name="Separador de milhares 19 2 2 4 4 2 2" xfId="31181"/>
    <cellStyle name="Separador de milhares 19 2 2 4 4 2 3" xfId="19372"/>
    <cellStyle name="Separador de milhares 19 2 2 4 4 3" xfId="25277"/>
    <cellStyle name="Separador de milhares 19 2 2 4 4 4" xfId="15860"/>
    <cellStyle name="Separador de milhares 19 2 2 4 5" xfId="6444"/>
    <cellStyle name="Separador de milhares 19 2 2 4 5 2" xfId="9956"/>
    <cellStyle name="Separador de milhares 19 2 2 4 5 2 2" xfId="32937"/>
    <cellStyle name="Separador de milhares 19 2 2 4 5 2 3" xfId="21765"/>
    <cellStyle name="Separador de milhares 19 2 2 4 5 3" xfId="29425"/>
    <cellStyle name="Separador de milhares 19 2 2 4 5 4" xfId="14104"/>
    <cellStyle name="Separador de milhares 19 2 2 4 6" xfId="5324"/>
    <cellStyle name="Separador de milhares 19 2 2 4 6 2" xfId="21128"/>
    <cellStyle name="Separador de milhares 19 2 2 4 6 3" xfId="28305"/>
    <cellStyle name="Separador de milhares 19 2 2 4 6 4" xfId="12348"/>
    <cellStyle name="Separador de milhares 19 2 2 4 7" xfId="4213"/>
    <cellStyle name="Separador de milhares 19 2 2 4 7 2" xfId="27194"/>
    <cellStyle name="Separador de milhares 19 2 2 4 7 3" xfId="17616"/>
    <cellStyle name="Separador de milhares 19 2 2 4 8" xfId="23521"/>
    <cellStyle name="Separador de milhares 19 2 2 4 9" xfId="11873"/>
    <cellStyle name="Separador de milhares 19 2 2 5" xfId="956"/>
    <cellStyle name="Separador de milhares 19 2 2 5 2" xfId="1592"/>
    <cellStyle name="Separador de milhares 19 2 2 5 2 2" xfId="3348"/>
    <cellStyle name="Separador de milhares 19 2 2 5 2 2 2" xfId="9252"/>
    <cellStyle name="Separador de milhares 19 2 2 5 2 2 2 2" xfId="32233"/>
    <cellStyle name="Separador de milhares 19 2 2 5 2 2 2 3" xfId="20424"/>
    <cellStyle name="Separador de milhares 19 2 2 5 2 2 3" xfId="26329"/>
    <cellStyle name="Separador de milhares 19 2 2 5 2 2 4" xfId="16912"/>
    <cellStyle name="Separador de milhares 19 2 2 5 2 3" xfId="7496"/>
    <cellStyle name="Separador de milhares 19 2 2 5 2 3 2" xfId="11008"/>
    <cellStyle name="Separador de milhares 19 2 2 5 2 3 2 2" xfId="33989"/>
    <cellStyle name="Separador de milhares 19 2 2 5 2 3 2 3" xfId="22817"/>
    <cellStyle name="Separador de milhares 19 2 2 5 2 3 3" xfId="30477"/>
    <cellStyle name="Separador de milhares 19 2 2 5 2 3 4" xfId="15156"/>
    <cellStyle name="Separador de milhares 19 2 2 5 2 4" xfId="4620"/>
    <cellStyle name="Separador de milhares 19 2 2 5 2 4 2" xfId="27601"/>
    <cellStyle name="Separador de milhares 19 2 2 5 2 4 3" xfId="18668"/>
    <cellStyle name="Separador de milhares 19 2 2 5 2 5" xfId="24573"/>
    <cellStyle name="Separador de milhares 19 2 2 5 2 6" xfId="13400"/>
    <cellStyle name="Separador de milhares 19 2 2 5 3" xfId="2712"/>
    <cellStyle name="Separador de milhares 19 2 2 5 3 2" xfId="8616"/>
    <cellStyle name="Separador de milhares 19 2 2 5 3 2 2" xfId="31597"/>
    <cellStyle name="Separador de milhares 19 2 2 5 3 2 3" xfId="19788"/>
    <cellStyle name="Separador de milhares 19 2 2 5 3 3" xfId="25693"/>
    <cellStyle name="Separador de milhares 19 2 2 5 3 4" xfId="16276"/>
    <cellStyle name="Separador de milhares 19 2 2 5 4" xfId="6860"/>
    <cellStyle name="Separador de milhares 19 2 2 5 4 2" xfId="10372"/>
    <cellStyle name="Separador de milhares 19 2 2 5 4 2 2" xfId="33353"/>
    <cellStyle name="Separador de milhares 19 2 2 5 4 2 3" xfId="22181"/>
    <cellStyle name="Separador de milhares 19 2 2 5 4 3" xfId="29841"/>
    <cellStyle name="Separador de milhares 19 2 2 5 4 4" xfId="14520"/>
    <cellStyle name="Separador de milhares 19 2 2 5 5" xfId="5664"/>
    <cellStyle name="Separador de milhares 19 2 2 5 5 2" xfId="21298"/>
    <cellStyle name="Separador de milhares 19 2 2 5 5 3" xfId="28645"/>
    <cellStyle name="Separador de milhares 19 2 2 5 5 4" xfId="12764"/>
    <cellStyle name="Separador de milhares 19 2 2 5 6" xfId="3984"/>
    <cellStyle name="Separador de milhares 19 2 2 5 6 2" xfId="26965"/>
    <cellStyle name="Separador de milhares 19 2 2 5 6 3" xfId="18032"/>
    <cellStyle name="Separador de milhares 19 2 2 5 7" xfId="23937"/>
    <cellStyle name="Separador de milhares 19 2 2 5 8" xfId="11644"/>
    <cellStyle name="Separador de milhares 19 2 2 6" xfId="1346"/>
    <cellStyle name="Separador de milhares 19 2 2 6 2" xfId="1982"/>
    <cellStyle name="Separador de milhares 19 2 2 6 2 2" xfId="3738"/>
    <cellStyle name="Separador de milhares 19 2 2 6 2 2 2" xfId="9642"/>
    <cellStyle name="Separador de milhares 19 2 2 6 2 2 2 2" xfId="32623"/>
    <cellStyle name="Separador de milhares 19 2 2 6 2 2 2 3" xfId="20814"/>
    <cellStyle name="Separador de milhares 19 2 2 6 2 2 3" xfId="26719"/>
    <cellStyle name="Separador de milhares 19 2 2 6 2 2 4" xfId="17302"/>
    <cellStyle name="Separador de milhares 19 2 2 6 2 3" xfId="7886"/>
    <cellStyle name="Separador de milhares 19 2 2 6 2 3 2" xfId="11398"/>
    <cellStyle name="Separador de milhares 19 2 2 6 2 3 2 2" xfId="34379"/>
    <cellStyle name="Separador de milhares 19 2 2 6 2 3 2 3" xfId="23207"/>
    <cellStyle name="Separador de milhares 19 2 2 6 2 3 3" xfId="30867"/>
    <cellStyle name="Separador de milhares 19 2 2 6 2 3 4" xfId="15546"/>
    <cellStyle name="Separador de milhares 19 2 2 6 2 4" xfId="5010"/>
    <cellStyle name="Separador de milhares 19 2 2 6 2 4 2" xfId="27991"/>
    <cellStyle name="Separador de milhares 19 2 2 6 2 4 3" xfId="19058"/>
    <cellStyle name="Separador de milhares 19 2 2 6 2 5" xfId="24963"/>
    <cellStyle name="Separador de milhares 19 2 2 6 2 6" xfId="13790"/>
    <cellStyle name="Separador de milhares 19 2 2 6 3" xfId="3102"/>
    <cellStyle name="Separador de milhares 19 2 2 6 3 2" xfId="9006"/>
    <cellStyle name="Separador de milhares 19 2 2 6 3 2 2" xfId="31987"/>
    <cellStyle name="Separador de milhares 19 2 2 6 3 2 3" xfId="20178"/>
    <cellStyle name="Separador de milhares 19 2 2 6 3 3" xfId="26083"/>
    <cellStyle name="Separador de milhares 19 2 2 6 3 4" xfId="16666"/>
    <cellStyle name="Separador de milhares 19 2 2 6 4" xfId="7250"/>
    <cellStyle name="Separador de milhares 19 2 2 6 4 2" xfId="10762"/>
    <cellStyle name="Separador de milhares 19 2 2 6 4 2 2" xfId="33743"/>
    <cellStyle name="Separador de milhares 19 2 2 6 4 2 3" xfId="22571"/>
    <cellStyle name="Separador de milhares 19 2 2 6 4 3" xfId="30231"/>
    <cellStyle name="Separador de milhares 19 2 2 6 4 4" xfId="14910"/>
    <cellStyle name="Separador de milhares 19 2 2 6 5" xfId="6054"/>
    <cellStyle name="Separador de milhares 19 2 2 6 5 2" xfId="21451"/>
    <cellStyle name="Separador de milhares 19 2 2 6 5 3" xfId="29035"/>
    <cellStyle name="Separador de milhares 19 2 2 6 5 4" xfId="13154"/>
    <cellStyle name="Separador de milhares 19 2 2 6 6" xfId="4374"/>
    <cellStyle name="Separador de milhares 19 2 2 6 6 2" xfId="27355"/>
    <cellStyle name="Separador de milhares 19 2 2 6 6 3" xfId="18422"/>
    <cellStyle name="Separador de milhares 19 2 2 6 7" xfId="24327"/>
    <cellStyle name="Separador de milhares 19 2 2 6 8" xfId="12034"/>
    <cellStyle name="Separador de milhares 19 2 2 7" xfId="786"/>
    <cellStyle name="Separador de milhares 19 2 2 7 2" xfId="2542"/>
    <cellStyle name="Separador de milhares 19 2 2 7 2 2" xfId="8446"/>
    <cellStyle name="Separador de milhares 19 2 2 7 2 2 2" xfId="31427"/>
    <cellStyle name="Separador de milhares 19 2 2 7 2 2 3" xfId="19618"/>
    <cellStyle name="Separador de milhares 19 2 2 7 2 3" xfId="25523"/>
    <cellStyle name="Separador de milhares 19 2 2 7 2 4" xfId="16106"/>
    <cellStyle name="Separador de milhares 19 2 2 7 3" xfId="6690"/>
    <cellStyle name="Separador de milhares 19 2 2 7 3 2" xfId="10202"/>
    <cellStyle name="Separador de milhares 19 2 2 7 3 2 2" xfId="33183"/>
    <cellStyle name="Separador de milhares 19 2 2 7 3 2 3" xfId="22011"/>
    <cellStyle name="Separador de milhares 19 2 2 7 3 3" xfId="29671"/>
    <cellStyle name="Separador de milhares 19 2 2 7 3 4" xfId="14350"/>
    <cellStyle name="Separador de milhares 19 2 2 7 4" xfId="4450"/>
    <cellStyle name="Separador de milhares 19 2 2 7 4 2" xfId="27431"/>
    <cellStyle name="Separador de milhares 19 2 2 7 4 3" xfId="17862"/>
    <cellStyle name="Separador de milhares 19 2 2 7 5" xfId="23767"/>
    <cellStyle name="Separador de milhares 19 2 2 7 6" xfId="12594"/>
    <cellStyle name="Separador de milhares 19 2 2 8" xfId="1422"/>
    <cellStyle name="Separador de milhares 19 2 2 8 2" xfId="3178"/>
    <cellStyle name="Separador de milhares 19 2 2 8 2 2" xfId="9082"/>
    <cellStyle name="Separador de milhares 19 2 2 8 2 2 2" xfId="32063"/>
    <cellStyle name="Separador de milhares 19 2 2 8 2 2 3" xfId="20254"/>
    <cellStyle name="Separador de milhares 19 2 2 8 2 3" xfId="26159"/>
    <cellStyle name="Separador de milhares 19 2 2 8 2 4" xfId="16742"/>
    <cellStyle name="Separador de milhares 19 2 2 8 3" xfId="7326"/>
    <cellStyle name="Separador de milhares 19 2 2 8 3 2" xfId="10838"/>
    <cellStyle name="Separador de milhares 19 2 2 8 3 2 2" xfId="33819"/>
    <cellStyle name="Separador de milhares 19 2 2 8 3 2 3" xfId="22647"/>
    <cellStyle name="Separador de milhares 19 2 2 8 3 3" xfId="30307"/>
    <cellStyle name="Separador de milhares 19 2 2 8 3 4" xfId="14986"/>
    <cellStyle name="Separador de milhares 19 2 2 8 4" xfId="6130"/>
    <cellStyle name="Separador de milhares 19 2 2 8 4 2" xfId="29111"/>
    <cellStyle name="Separador de milhares 19 2 2 8 4 3" xfId="18498"/>
    <cellStyle name="Separador de milhares 19 2 2 8 5" xfId="24403"/>
    <cellStyle name="Separador de milhares 19 2 2 8 6" xfId="13230"/>
    <cellStyle name="Separador de milhares 19 2 2 9" xfId="709"/>
    <cellStyle name="Separador de milhares 19 2 2 9 2" xfId="2466"/>
    <cellStyle name="Separador de milhares 19 2 2 9 2 2" xfId="8370"/>
    <cellStyle name="Separador de milhares 19 2 2 9 2 2 2" xfId="31351"/>
    <cellStyle name="Separador de milhares 19 2 2 9 2 2 3" xfId="19542"/>
    <cellStyle name="Separador de milhares 19 2 2 9 2 3" xfId="25447"/>
    <cellStyle name="Separador de milhares 19 2 2 9 2 4" xfId="16030"/>
    <cellStyle name="Separador de milhares 19 2 2 9 3" xfId="6614"/>
    <cellStyle name="Separador de milhares 19 2 2 9 3 2" xfId="10126"/>
    <cellStyle name="Separador de milhares 19 2 2 9 3 2 2" xfId="33107"/>
    <cellStyle name="Separador de milhares 19 2 2 9 3 2 3" xfId="21935"/>
    <cellStyle name="Separador de milhares 19 2 2 9 3 3" xfId="29595"/>
    <cellStyle name="Separador de milhares 19 2 2 9 3 4" xfId="14274"/>
    <cellStyle name="Separador de milhares 19 2 2 9 4" xfId="5494"/>
    <cellStyle name="Separador de milhares 19 2 2 9 4 2" xfId="28475"/>
    <cellStyle name="Separador de milhares 19 2 2 9 4 3" xfId="17786"/>
    <cellStyle name="Separador de milhares 19 2 2 9 5" xfId="23691"/>
    <cellStyle name="Separador de milhares 19 2 2 9 6" xfId="12518"/>
    <cellStyle name="Separador de milhares 19 2 3" xfId="453"/>
    <cellStyle name="Separador de milhares 19 2 3 10" xfId="23436"/>
    <cellStyle name="Separador de milhares 19 2 3 11" xfId="11550"/>
    <cellStyle name="Separador de milhares 19 2 3 2" xfId="614"/>
    <cellStyle name="Separador de milhares 19 2 3 2 2" xfId="1897"/>
    <cellStyle name="Separador de milhares 19 2 3 2 2 2" xfId="3653"/>
    <cellStyle name="Separador de milhares 19 2 3 2 2 2 2" xfId="9557"/>
    <cellStyle name="Separador de milhares 19 2 3 2 2 2 2 2" xfId="32538"/>
    <cellStyle name="Separador de milhares 19 2 3 2 2 2 2 3" xfId="20729"/>
    <cellStyle name="Separador de milhares 19 2 3 2 2 2 3" xfId="26634"/>
    <cellStyle name="Separador de milhares 19 2 3 2 2 2 4" xfId="17217"/>
    <cellStyle name="Separador de milhares 19 2 3 2 2 3" xfId="7801"/>
    <cellStyle name="Separador de milhares 19 2 3 2 2 3 2" xfId="11313"/>
    <cellStyle name="Separador de milhares 19 2 3 2 2 3 2 2" xfId="34294"/>
    <cellStyle name="Separador de milhares 19 2 3 2 2 3 2 3" xfId="23122"/>
    <cellStyle name="Separador de milhares 19 2 3 2 2 3 3" xfId="30782"/>
    <cellStyle name="Separador de milhares 19 2 3 2 2 3 4" xfId="15461"/>
    <cellStyle name="Separador de milhares 19 2 3 2 2 4" xfId="4925"/>
    <cellStyle name="Separador de milhares 19 2 3 2 2 4 2" xfId="27906"/>
    <cellStyle name="Separador de milhares 19 2 3 2 2 4 3" xfId="18973"/>
    <cellStyle name="Separador de milhares 19 2 3 2 2 5" xfId="24878"/>
    <cellStyle name="Separador de milhares 19 2 3 2 2 6" xfId="13705"/>
    <cellStyle name="Separador de milhares 19 2 3 2 3" xfId="1261"/>
    <cellStyle name="Separador de milhares 19 2 3 2 3 2" xfId="3017"/>
    <cellStyle name="Separador de milhares 19 2 3 2 3 2 2" xfId="8921"/>
    <cellStyle name="Separador de milhares 19 2 3 2 3 2 2 2" xfId="31902"/>
    <cellStyle name="Separador de milhares 19 2 3 2 3 2 2 3" xfId="20093"/>
    <cellStyle name="Separador de milhares 19 2 3 2 3 2 3" xfId="25998"/>
    <cellStyle name="Separador de milhares 19 2 3 2 3 2 4" xfId="16581"/>
    <cellStyle name="Separador de milhares 19 2 3 2 3 3" xfId="7165"/>
    <cellStyle name="Separador de milhares 19 2 3 2 3 3 2" xfId="10677"/>
    <cellStyle name="Separador de milhares 19 2 3 2 3 3 2 2" xfId="33658"/>
    <cellStyle name="Separador de milhares 19 2 3 2 3 3 2 3" xfId="22486"/>
    <cellStyle name="Separador de milhares 19 2 3 2 3 3 3" xfId="30146"/>
    <cellStyle name="Separador de milhares 19 2 3 2 3 3 4" xfId="14825"/>
    <cellStyle name="Separador de milhares 19 2 3 2 3 4" xfId="5969"/>
    <cellStyle name="Separador de milhares 19 2 3 2 3 4 2" xfId="28950"/>
    <cellStyle name="Separador de milhares 19 2 3 2 3 4 3" xfId="18337"/>
    <cellStyle name="Separador de milhares 19 2 3 2 3 5" xfId="24242"/>
    <cellStyle name="Separador de milhares 19 2 3 2 3 6" xfId="13069"/>
    <cellStyle name="Separador de milhares 19 2 3 2 4" xfId="2372"/>
    <cellStyle name="Separador de milhares 19 2 3 2 4 2" xfId="8276"/>
    <cellStyle name="Separador de milhares 19 2 3 2 4 2 2" xfId="31257"/>
    <cellStyle name="Separador de milhares 19 2 3 2 4 2 3" xfId="19448"/>
    <cellStyle name="Separador de milhares 19 2 3 2 4 3" xfId="25353"/>
    <cellStyle name="Separador de milhares 19 2 3 2 4 4" xfId="15936"/>
    <cellStyle name="Separador de milhares 19 2 3 2 5" xfId="6520"/>
    <cellStyle name="Separador de milhares 19 2 3 2 5 2" xfId="10032"/>
    <cellStyle name="Separador de milhares 19 2 3 2 5 2 2" xfId="33013"/>
    <cellStyle name="Separador de milhares 19 2 3 2 5 2 3" xfId="21841"/>
    <cellStyle name="Separador de milhares 19 2 3 2 5 3" xfId="29501"/>
    <cellStyle name="Separador de milhares 19 2 3 2 5 4" xfId="14180"/>
    <cellStyle name="Separador de milhares 19 2 3 2 6" xfId="5400"/>
    <cellStyle name="Separador de milhares 19 2 3 2 6 2" xfId="21204"/>
    <cellStyle name="Separador de milhares 19 2 3 2 6 3" xfId="28381"/>
    <cellStyle name="Separador de milhares 19 2 3 2 6 4" xfId="12424"/>
    <cellStyle name="Separador de milhares 19 2 3 2 7" xfId="4289"/>
    <cellStyle name="Separador de milhares 19 2 3 2 7 2" xfId="27270"/>
    <cellStyle name="Separador de milhares 19 2 3 2 7 3" xfId="17692"/>
    <cellStyle name="Separador de milhares 19 2 3 2 8" xfId="23597"/>
    <cellStyle name="Separador de milhares 19 2 3 2 9" xfId="11949"/>
    <cellStyle name="Separador de milhares 19 2 3 3" xfId="1100"/>
    <cellStyle name="Separador de milhares 19 2 3 3 2" xfId="1736"/>
    <cellStyle name="Separador de milhares 19 2 3 3 2 2" xfId="3492"/>
    <cellStyle name="Separador de milhares 19 2 3 3 2 2 2" xfId="9396"/>
    <cellStyle name="Separador de milhares 19 2 3 3 2 2 2 2" xfId="32377"/>
    <cellStyle name="Separador de milhares 19 2 3 3 2 2 2 3" xfId="20568"/>
    <cellStyle name="Separador de milhares 19 2 3 3 2 2 3" xfId="26473"/>
    <cellStyle name="Separador de milhares 19 2 3 3 2 2 4" xfId="17056"/>
    <cellStyle name="Separador de milhares 19 2 3 3 2 3" xfId="7640"/>
    <cellStyle name="Separador de milhares 19 2 3 3 2 3 2" xfId="11152"/>
    <cellStyle name="Separador de milhares 19 2 3 3 2 3 2 2" xfId="34133"/>
    <cellStyle name="Separador de milhares 19 2 3 3 2 3 2 3" xfId="22961"/>
    <cellStyle name="Separador de milhares 19 2 3 3 2 3 3" xfId="30621"/>
    <cellStyle name="Separador de milhares 19 2 3 3 2 3 4" xfId="15300"/>
    <cellStyle name="Separador de milhares 19 2 3 3 2 4" xfId="4764"/>
    <cellStyle name="Separador de milhares 19 2 3 3 2 4 2" xfId="27745"/>
    <cellStyle name="Separador de milhares 19 2 3 3 2 4 3" xfId="18812"/>
    <cellStyle name="Separador de milhares 19 2 3 3 2 5" xfId="24717"/>
    <cellStyle name="Separador de milhares 19 2 3 3 2 6" xfId="13544"/>
    <cellStyle name="Separador de milhares 19 2 3 3 3" xfId="2856"/>
    <cellStyle name="Separador de milhares 19 2 3 3 3 2" xfId="8760"/>
    <cellStyle name="Separador de milhares 19 2 3 3 3 2 2" xfId="31741"/>
    <cellStyle name="Separador de milhares 19 2 3 3 3 2 3" xfId="19932"/>
    <cellStyle name="Separador de milhares 19 2 3 3 3 3" xfId="25837"/>
    <cellStyle name="Separador de milhares 19 2 3 3 3 4" xfId="16420"/>
    <cellStyle name="Separador de milhares 19 2 3 3 4" xfId="7004"/>
    <cellStyle name="Separador de milhares 19 2 3 3 4 2" xfId="10516"/>
    <cellStyle name="Separador de milhares 19 2 3 3 4 2 2" xfId="33497"/>
    <cellStyle name="Separador de milhares 19 2 3 3 4 2 3" xfId="22325"/>
    <cellStyle name="Separador de milhares 19 2 3 3 4 3" xfId="29985"/>
    <cellStyle name="Separador de milhares 19 2 3 3 4 4" xfId="14664"/>
    <cellStyle name="Separador de milhares 19 2 3 3 5" xfId="5808"/>
    <cellStyle name="Separador de milhares 19 2 3 3 5 2" xfId="21366"/>
    <cellStyle name="Separador de milhares 19 2 3 3 5 3" xfId="28789"/>
    <cellStyle name="Separador de milhares 19 2 3 3 5 4" xfId="12908"/>
    <cellStyle name="Separador de milhares 19 2 3 3 6" xfId="4128"/>
    <cellStyle name="Separador de milhares 19 2 3 3 6 2" xfId="27109"/>
    <cellStyle name="Separador de milhares 19 2 3 3 6 3" xfId="18176"/>
    <cellStyle name="Separador de milhares 19 2 3 3 7" xfId="24081"/>
    <cellStyle name="Separador de milhares 19 2 3 3 8" xfId="11788"/>
    <cellStyle name="Separador de milhares 19 2 3 4" xfId="1498"/>
    <cellStyle name="Separador de milhares 19 2 3 4 2" xfId="3254"/>
    <cellStyle name="Separador de milhares 19 2 3 4 2 2" xfId="9158"/>
    <cellStyle name="Separador de milhares 19 2 3 4 2 2 2" xfId="32139"/>
    <cellStyle name="Separador de milhares 19 2 3 4 2 2 3" xfId="20330"/>
    <cellStyle name="Separador de milhares 19 2 3 4 2 3" xfId="26235"/>
    <cellStyle name="Separador de milhares 19 2 3 4 2 4" xfId="16818"/>
    <cellStyle name="Separador de milhares 19 2 3 4 3" xfId="7402"/>
    <cellStyle name="Separador de milhares 19 2 3 4 3 2" xfId="10914"/>
    <cellStyle name="Separador de milhares 19 2 3 4 3 2 2" xfId="33895"/>
    <cellStyle name="Separador de milhares 19 2 3 4 3 2 3" xfId="22723"/>
    <cellStyle name="Separador de milhares 19 2 3 4 3 3" xfId="30383"/>
    <cellStyle name="Separador de milhares 19 2 3 4 3 4" xfId="15062"/>
    <cellStyle name="Separador de milhares 19 2 3 4 4" xfId="4526"/>
    <cellStyle name="Separador de milhares 19 2 3 4 4 2" xfId="27507"/>
    <cellStyle name="Separador de milhares 19 2 3 4 4 3" xfId="18574"/>
    <cellStyle name="Separador de milhares 19 2 3 4 5" xfId="24479"/>
    <cellStyle name="Separador de milhares 19 2 3 4 6" xfId="13306"/>
    <cellStyle name="Separador de milhares 19 2 3 5" xfId="862"/>
    <cellStyle name="Separador de milhares 19 2 3 5 2" xfId="2618"/>
    <cellStyle name="Separador de milhares 19 2 3 5 2 2" xfId="8522"/>
    <cellStyle name="Separador de milhares 19 2 3 5 2 2 2" xfId="31503"/>
    <cellStyle name="Separador de milhares 19 2 3 5 2 2 3" xfId="19694"/>
    <cellStyle name="Separador de milhares 19 2 3 5 2 3" xfId="25599"/>
    <cellStyle name="Separador de milhares 19 2 3 5 2 4" xfId="16182"/>
    <cellStyle name="Separador de milhares 19 2 3 5 3" xfId="6766"/>
    <cellStyle name="Separador de milhares 19 2 3 5 3 2" xfId="10278"/>
    <cellStyle name="Separador de milhares 19 2 3 5 3 2 2" xfId="33259"/>
    <cellStyle name="Separador de milhares 19 2 3 5 3 2 3" xfId="22087"/>
    <cellStyle name="Separador de milhares 19 2 3 5 3 3" xfId="29747"/>
    <cellStyle name="Separador de milhares 19 2 3 5 3 4" xfId="14426"/>
    <cellStyle name="Separador de milhares 19 2 3 5 4" xfId="5570"/>
    <cellStyle name="Separador de milhares 19 2 3 5 4 2" xfId="28551"/>
    <cellStyle name="Separador de milhares 19 2 3 5 4 3" xfId="17938"/>
    <cellStyle name="Separador de milhares 19 2 3 5 5" xfId="23843"/>
    <cellStyle name="Separador de milhares 19 2 3 5 6" xfId="12670"/>
    <cellStyle name="Separador de milhares 19 2 3 6" xfId="2211"/>
    <cellStyle name="Separador de milhares 19 2 3 6 2" xfId="8115"/>
    <cellStyle name="Separador de milhares 19 2 3 6 2 2" xfId="31096"/>
    <cellStyle name="Separador de milhares 19 2 3 6 2 3" xfId="19287"/>
    <cellStyle name="Separador de milhares 19 2 3 6 3" xfId="25192"/>
    <cellStyle name="Separador de milhares 19 2 3 6 4" xfId="15775"/>
    <cellStyle name="Separador de milhares 19 2 3 7" xfId="6359"/>
    <cellStyle name="Separador de milhares 19 2 3 7 2" xfId="9871"/>
    <cellStyle name="Separador de milhares 19 2 3 7 2 2" xfId="32852"/>
    <cellStyle name="Separador de milhares 19 2 3 7 2 3" xfId="21680"/>
    <cellStyle name="Separador de milhares 19 2 3 7 3" xfId="29340"/>
    <cellStyle name="Separador de milhares 19 2 3 7 4" xfId="14019"/>
    <cellStyle name="Separador de milhares 19 2 3 8" xfId="5239"/>
    <cellStyle name="Separador de milhares 19 2 3 8 2" xfId="21043"/>
    <cellStyle name="Separador de milhares 19 2 3 8 3" xfId="28220"/>
    <cellStyle name="Separador de milhares 19 2 3 8 4" xfId="12263"/>
    <cellStyle name="Separador de milhares 19 2 3 9" xfId="3890"/>
    <cellStyle name="Separador de milhares 19 2 3 9 2" xfId="26871"/>
    <cellStyle name="Separador de milhares 19 2 3 9 3" xfId="17531"/>
    <cellStyle name="Separador de milhares 19 2 4" xfId="371"/>
    <cellStyle name="Separador de milhares 19 2 4 2" xfId="1655"/>
    <cellStyle name="Separador de milhares 19 2 4 2 2" xfId="3411"/>
    <cellStyle name="Separador de milhares 19 2 4 2 2 2" xfId="9315"/>
    <cellStyle name="Separador de milhares 19 2 4 2 2 2 2" xfId="32296"/>
    <cellStyle name="Separador de milhares 19 2 4 2 2 2 3" xfId="20487"/>
    <cellStyle name="Separador de milhares 19 2 4 2 2 3" xfId="26392"/>
    <cellStyle name="Separador de milhares 19 2 4 2 2 4" xfId="16975"/>
    <cellStyle name="Separador de milhares 19 2 4 2 3" xfId="7559"/>
    <cellStyle name="Separador de milhares 19 2 4 2 3 2" xfId="11071"/>
    <cellStyle name="Separador de milhares 19 2 4 2 3 2 2" xfId="34052"/>
    <cellStyle name="Separador de milhares 19 2 4 2 3 2 3" xfId="22880"/>
    <cellStyle name="Separador de milhares 19 2 4 2 3 3" xfId="30540"/>
    <cellStyle name="Separador de milhares 19 2 4 2 3 4" xfId="15219"/>
    <cellStyle name="Separador de milhares 19 2 4 2 4" xfId="4683"/>
    <cellStyle name="Separador de milhares 19 2 4 2 4 2" xfId="27664"/>
    <cellStyle name="Separador de milhares 19 2 4 2 4 3" xfId="18731"/>
    <cellStyle name="Separador de milhares 19 2 4 2 5" xfId="24636"/>
    <cellStyle name="Separador de milhares 19 2 4 2 6" xfId="13463"/>
    <cellStyle name="Separador de milhares 19 2 4 3" xfId="1019"/>
    <cellStyle name="Separador de milhares 19 2 4 3 2" xfId="2775"/>
    <cellStyle name="Separador de milhares 19 2 4 3 2 2" xfId="8679"/>
    <cellStyle name="Separador de milhares 19 2 4 3 2 2 2" xfId="31660"/>
    <cellStyle name="Separador de milhares 19 2 4 3 2 2 3" xfId="19851"/>
    <cellStyle name="Separador de milhares 19 2 4 3 2 3" xfId="25756"/>
    <cellStyle name="Separador de milhares 19 2 4 3 2 4" xfId="16339"/>
    <cellStyle name="Separador de milhares 19 2 4 3 3" xfId="6923"/>
    <cellStyle name="Separador de milhares 19 2 4 3 3 2" xfId="10435"/>
    <cellStyle name="Separador de milhares 19 2 4 3 3 2 2" xfId="33416"/>
    <cellStyle name="Separador de milhares 19 2 4 3 3 2 3" xfId="22244"/>
    <cellStyle name="Separador de milhares 19 2 4 3 3 3" xfId="29904"/>
    <cellStyle name="Separador de milhares 19 2 4 3 3 4" xfId="14583"/>
    <cellStyle name="Separador de milhares 19 2 4 3 4" xfId="5727"/>
    <cellStyle name="Separador de milhares 19 2 4 3 4 2" xfId="28708"/>
    <cellStyle name="Separador de milhares 19 2 4 3 4 3" xfId="18095"/>
    <cellStyle name="Separador de milhares 19 2 4 3 5" xfId="24000"/>
    <cellStyle name="Separador de milhares 19 2 4 3 6" xfId="12827"/>
    <cellStyle name="Separador de milhares 19 2 4 4" xfId="2130"/>
    <cellStyle name="Separador de milhares 19 2 4 4 2" xfId="8034"/>
    <cellStyle name="Separador de milhares 19 2 4 4 2 2" xfId="31015"/>
    <cellStyle name="Separador de milhares 19 2 4 4 2 3" xfId="19206"/>
    <cellStyle name="Separador de milhares 19 2 4 4 3" xfId="25111"/>
    <cellStyle name="Separador de milhares 19 2 4 4 4" xfId="15694"/>
    <cellStyle name="Separador de milhares 19 2 4 5" xfId="6278"/>
    <cellStyle name="Separador de milhares 19 2 4 5 2" xfId="9790"/>
    <cellStyle name="Separador de milhares 19 2 4 5 2 2" xfId="32771"/>
    <cellStyle name="Separador de milhares 19 2 4 5 2 3" xfId="21599"/>
    <cellStyle name="Separador de milhares 19 2 4 5 3" xfId="29259"/>
    <cellStyle name="Separador de milhares 19 2 4 5 4" xfId="13938"/>
    <cellStyle name="Separador de milhares 19 2 4 6" xfId="5158"/>
    <cellStyle name="Separador de milhares 19 2 4 6 2" xfId="20962"/>
    <cellStyle name="Separador de milhares 19 2 4 6 3" xfId="28139"/>
    <cellStyle name="Separador de milhares 19 2 4 6 4" xfId="12182"/>
    <cellStyle name="Separador de milhares 19 2 4 7" xfId="4047"/>
    <cellStyle name="Separador de milhares 19 2 4 7 2" xfId="27028"/>
    <cellStyle name="Separador de milhares 19 2 4 7 3" xfId="17450"/>
    <cellStyle name="Separador de milhares 19 2 4 8" xfId="23355"/>
    <cellStyle name="Separador de milhares 19 2 4 9" xfId="11707"/>
    <cellStyle name="Separador de milhares 19 2 5" xfId="529"/>
    <cellStyle name="Separador de milhares 19 2 5 2" xfId="1812"/>
    <cellStyle name="Separador de milhares 19 2 5 2 2" xfId="3568"/>
    <cellStyle name="Separador de milhares 19 2 5 2 2 2" xfId="9472"/>
    <cellStyle name="Separador de milhares 19 2 5 2 2 2 2" xfId="32453"/>
    <cellStyle name="Separador de milhares 19 2 5 2 2 2 3" xfId="20644"/>
    <cellStyle name="Separador de milhares 19 2 5 2 2 3" xfId="26549"/>
    <cellStyle name="Separador de milhares 19 2 5 2 2 4" xfId="17132"/>
    <cellStyle name="Separador de milhares 19 2 5 2 3" xfId="7716"/>
    <cellStyle name="Separador de milhares 19 2 5 2 3 2" xfId="11228"/>
    <cellStyle name="Separador de milhares 19 2 5 2 3 2 2" xfId="34209"/>
    <cellStyle name="Separador de milhares 19 2 5 2 3 2 3" xfId="23037"/>
    <cellStyle name="Separador de milhares 19 2 5 2 3 3" xfId="30697"/>
    <cellStyle name="Separador de milhares 19 2 5 2 3 4" xfId="15376"/>
    <cellStyle name="Separador de milhares 19 2 5 2 4" xfId="4840"/>
    <cellStyle name="Separador de milhares 19 2 5 2 4 2" xfId="27821"/>
    <cellStyle name="Separador de milhares 19 2 5 2 4 3" xfId="18888"/>
    <cellStyle name="Separador de milhares 19 2 5 2 5" xfId="24793"/>
    <cellStyle name="Separador de milhares 19 2 5 2 6" xfId="13620"/>
    <cellStyle name="Separador de milhares 19 2 5 3" xfId="1176"/>
    <cellStyle name="Separador de milhares 19 2 5 3 2" xfId="2932"/>
    <cellStyle name="Separador de milhares 19 2 5 3 2 2" xfId="8836"/>
    <cellStyle name="Separador de milhares 19 2 5 3 2 2 2" xfId="31817"/>
    <cellStyle name="Separador de milhares 19 2 5 3 2 2 3" xfId="20008"/>
    <cellStyle name="Separador de milhares 19 2 5 3 2 3" xfId="25913"/>
    <cellStyle name="Separador de milhares 19 2 5 3 2 4" xfId="16496"/>
    <cellStyle name="Separador de milhares 19 2 5 3 3" xfId="7080"/>
    <cellStyle name="Separador de milhares 19 2 5 3 3 2" xfId="10592"/>
    <cellStyle name="Separador de milhares 19 2 5 3 3 2 2" xfId="33573"/>
    <cellStyle name="Separador de milhares 19 2 5 3 3 2 3" xfId="22401"/>
    <cellStyle name="Separador de milhares 19 2 5 3 3 3" xfId="30061"/>
    <cellStyle name="Separador de milhares 19 2 5 3 3 4" xfId="14740"/>
    <cellStyle name="Separador de milhares 19 2 5 3 4" xfId="5884"/>
    <cellStyle name="Separador de milhares 19 2 5 3 4 2" xfId="28865"/>
    <cellStyle name="Separador de milhares 19 2 5 3 4 3" xfId="18252"/>
    <cellStyle name="Separador de milhares 19 2 5 3 5" xfId="24157"/>
    <cellStyle name="Separador de milhares 19 2 5 3 6" xfId="12984"/>
    <cellStyle name="Separador de milhares 19 2 5 4" xfId="2287"/>
    <cellStyle name="Separador de milhares 19 2 5 4 2" xfId="8191"/>
    <cellStyle name="Separador de milhares 19 2 5 4 2 2" xfId="31172"/>
    <cellStyle name="Separador de milhares 19 2 5 4 2 3" xfId="19363"/>
    <cellStyle name="Separador de milhares 19 2 5 4 3" xfId="25268"/>
    <cellStyle name="Separador de milhares 19 2 5 4 4" xfId="15851"/>
    <cellStyle name="Separador de milhares 19 2 5 5" xfId="6435"/>
    <cellStyle name="Separador de milhares 19 2 5 5 2" xfId="9947"/>
    <cellStyle name="Separador de milhares 19 2 5 5 2 2" xfId="32928"/>
    <cellStyle name="Separador de milhares 19 2 5 5 2 3" xfId="21756"/>
    <cellStyle name="Separador de milhares 19 2 5 5 3" xfId="29416"/>
    <cellStyle name="Separador de milhares 19 2 5 5 4" xfId="14095"/>
    <cellStyle name="Separador de milhares 19 2 5 6" xfId="5315"/>
    <cellStyle name="Separador de milhares 19 2 5 6 2" xfId="21119"/>
    <cellStyle name="Separador de milhares 19 2 5 6 3" xfId="28296"/>
    <cellStyle name="Separador de milhares 19 2 5 6 4" xfId="12339"/>
    <cellStyle name="Separador de milhares 19 2 5 7" xfId="4204"/>
    <cellStyle name="Separador de milhares 19 2 5 7 2" xfId="27185"/>
    <cellStyle name="Separador de milhares 19 2 5 7 3" xfId="17607"/>
    <cellStyle name="Separador de milhares 19 2 5 8" xfId="23512"/>
    <cellStyle name="Separador de milhares 19 2 5 9" xfId="11864"/>
    <cellStyle name="Separador de milhares 19 2 6" xfId="947"/>
    <cellStyle name="Separador de milhares 19 2 6 2" xfId="1583"/>
    <cellStyle name="Separador de milhares 19 2 6 2 2" xfId="3339"/>
    <cellStyle name="Separador de milhares 19 2 6 2 2 2" xfId="9243"/>
    <cellStyle name="Separador de milhares 19 2 6 2 2 2 2" xfId="32224"/>
    <cellStyle name="Separador de milhares 19 2 6 2 2 2 3" xfId="20415"/>
    <cellStyle name="Separador de milhares 19 2 6 2 2 3" xfId="26320"/>
    <cellStyle name="Separador de milhares 19 2 6 2 2 4" xfId="16903"/>
    <cellStyle name="Separador de milhares 19 2 6 2 3" xfId="7487"/>
    <cellStyle name="Separador de milhares 19 2 6 2 3 2" xfId="10999"/>
    <cellStyle name="Separador de milhares 19 2 6 2 3 2 2" xfId="33980"/>
    <cellStyle name="Separador de milhares 19 2 6 2 3 2 3" xfId="22808"/>
    <cellStyle name="Separador de milhares 19 2 6 2 3 3" xfId="30468"/>
    <cellStyle name="Separador de milhares 19 2 6 2 3 4" xfId="15147"/>
    <cellStyle name="Separador de milhares 19 2 6 2 4" xfId="4611"/>
    <cellStyle name="Separador de milhares 19 2 6 2 4 2" xfId="27592"/>
    <cellStyle name="Separador de milhares 19 2 6 2 4 3" xfId="18659"/>
    <cellStyle name="Separador de milhares 19 2 6 2 5" xfId="24564"/>
    <cellStyle name="Separador de milhares 19 2 6 2 6" xfId="13391"/>
    <cellStyle name="Separador de milhares 19 2 6 3" xfId="2703"/>
    <cellStyle name="Separador de milhares 19 2 6 3 2" xfId="8607"/>
    <cellStyle name="Separador de milhares 19 2 6 3 2 2" xfId="31588"/>
    <cellStyle name="Separador de milhares 19 2 6 3 2 3" xfId="19779"/>
    <cellStyle name="Separador de milhares 19 2 6 3 3" xfId="25684"/>
    <cellStyle name="Separador de milhares 19 2 6 3 4" xfId="16267"/>
    <cellStyle name="Separador de milhares 19 2 6 4" xfId="6851"/>
    <cellStyle name="Separador de milhares 19 2 6 4 2" xfId="10363"/>
    <cellStyle name="Separador de milhares 19 2 6 4 2 2" xfId="33344"/>
    <cellStyle name="Separador de milhares 19 2 6 4 2 3" xfId="22172"/>
    <cellStyle name="Separador de milhares 19 2 6 4 3" xfId="29832"/>
    <cellStyle name="Separador de milhares 19 2 6 4 4" xfId="14511"/>
    <cellStyle name="Separador de milhares 19 2 6 5" xfId="5655"/>
    <cellStyle name="Separador de milhares 19 2 6 5 2" xfId="21289"/>
    <cellStyle name="Separador de milhares 19 2 6 5 3" xfId="28636"/>
    <cellStyle name="Separador de milhares 19 2 6 5 4" xfId="12755"/>
    <cellStyle name="Separador de milhares 19 2 6 6" xfId="3975"/>
    <cellStyle name="Separador de milhares 19 2 6 6 2" xfId="26956"/>
    <cellStyle name="Separador de milhares 19 2 6 6 3" xfId="18023"/>
    <cellStyle name="Separador de milhares 19 2 6 7" xfId="23928"/>
    <cellStyle name="Separador de milhares 19 2 6 8" xfId="11635"/>
    <cellStyle name="Separador de milhares 19 2 7" xfId="1337"/>
    <cellStyle name="Separador de milhares 19 2 7 2" xfId="1973"/>
    <cellStyle name="Separador de milhares 19 2 7 2 2" xfId="3729"/>
    <cellStyle name="Separador de milhares 19 2 7 2 2 2" xfId="9633"/>
    <cellStyle name="Separador de milhares 19 2 7 2 2 2 2" xfId="32614"/>
    <cellStyle name="Separador de milhares 19 2 7 2 2 2 3" xfId="20805"/>
    <cellStyle name="Separador de milhares 19 2 7 2 2 3" xfId="26710"/>
    <cellStyle name="Separador de milhares 19 2 7 2 2 4" xfId="17293"/>
    <cellStyle name="Separador de milhares 19 2 7 2 3" xfId="7877"/>
    <cellStyle name="Separador de milhares 19 2 7 2 3 2" xfId="11389"/>
    <cellStyle name="Separador de milhares 19 2 7 2 3 2 2" xfId="34370"/>
    <cellStyle name="Separador de milhares 19 2 7 2 3 2 3" xfId="23198"/>
    <cellStyle name="Separador de milhares 19 2 7 2 3 3" xfId="30858"/>
    <cellStyle name="Separador de milhares 19 2 7 2 3 4" xfId="15537"/>
    <cellStyle name="Separador de milhares 19 2 7 2 4" xfId="5001"/>
    <cellStyle name="Separador de milhares 19 2 7 2 4 2" xfId="27982"/>
    <cellStyle name="Separador de milhares 19 2 7 2 4 3" xfId="19049"/>
    <cellStyle name="Separador de milhares 19 2 7 2 5" xfId="24954"/>
    <cellStyle name="Separador de milhares 19 2 7 2 6" xfId="13781"/>
    <cellStyle name="Separador de milhares 19 2 7 3" xfId="3093"/>
    <cellStyle name="Separador de milhares 19 2 7 3 2" xfId="8997"/>
    <cellStyle name="Separador de milhares 19 2 7 3 2 2" xfId="31978"/>
    <cellStyle name="Separador de milhares 19 2 7 3 2 3" xfId="20169"/>
    <cellStyle name="Separador de milhares 19 2 7 3 3" xfId="26074"/>
    <cellStyle name="Separador de milhares 19 2 7 3 4" xfId="16657"/>
    <cellStyle name="Separador de milhares 19 2 7 4" xfId="7241"/>
    <cellStyle name="Separador de milhares 19 2 7 4 2" xfId="10753"/>
    <cellStyle name="Separador de milhares 19 2 7 4 2 2" xfId="33734"/>
    <cellStyle name="Separador de milhares 19 2 7 4 2 3" xfId="22562"/>
    <cellStyle name="Separador de milhares 19 2 7 4 3" xfId="30222"/>
    <cellStyle name="Separador de milhares 19 2 7 4 4" xfId="14901"/>
    <cellStyle name="Separador de milhares 19 2 7 5" xfId="6045"/>
    <cellStyle name="Separador de milhares 19 2 7 5 2" xfId="21442"/>
    <cellStyle name="Separador de milhares 19 2 7 5 3" xfId="29026"/>
    <cellStyle name="Separador de milhares 19 2 7 5 4" xfId="13145"/>
    <cellStyle name="Separador de milhares 19 2 7 6" xfId="4365"/>
    <cellStyle name="Separador de milhares 19 2 7 6 2" xfId="27346"/>
    <cellStyle name="Separador de milhares 19 2 7 6 3" xfId="18413"/>
    <cellStyle name="Separador de milhares 19 2 7 7" xfId="24318"/>
    <cellStyle name="Separador de milhares 19 2 7 8" xfId="12025"/>
    <cellStyle name="Separador de milhares 19 2 8" xfId="777"/>
    <cellStyle name="Separador de milhares 19 2 8 2" xfId="2533"/>
    <cellStyle name="Separador de milhares 19 2 8 2 2" xfId="8437"/>
    <cellStyle name="Separador de milhares 19 2 8 2 2 2" xfId="31418"/>
    <cellStyle name="Separador de milhares 19 2 8 2 2 3" xfId="19609"/>
    <cellStyle name="Separador de milhares 19 2 8 2 3" xfId="25514"/>
    <cellStyle name="Separador de milhares 19 2 8 2 4" xfId="16097"/>
    <cellStyle name="Separador de milhares 19 2 8 3" xfId="6681"/>
    <cellStyle name="Separador de milhares 19 2 8 3 2" xfId="10193"/>
    <cellStyle name="Separador de milhares 19 2 8 3 2 2" xfId="33174"/>
    <cellStyle name="Separador de milhares 19 2 8 3 2 3" xfId="22002"/>
    <cellStyle name="Separador de milhares 19 2 8 3 3" xfId="29662"/>
    <cellStyle name="Separador de milhares 19 2 8 3 4" xfId="14341"/>
    <cellStyle name="Separador de milhares 19 2 8 4" xfId="4441"/>
    <cellStyle name="Separador de milhares 19 2 8 4 2" xfId="27422"/>
    <cellStyle name="Separador de milhares 19 2 8 4 3" xfId="17853"/>
    <cellStyle name="Separador de milhares 19 2 8 5" xfId="23758"/>
    <cellStyle name="Separador de milhares 19 2 8 6" xfId="12585"/>
    <cellStyle name="Separador de milhares 19 2 9" xfId="1413"/>
    <cellStyle name="Separador de milhares 19 2 9 2" xfId="3169"/>
    <cellStyle name="Separador de milhares 19 2 9 2 2" xfId="9073"/>
    <cellStyle name="Separador de milhares 19 2 9 2 2 2" xfId="32054"/>
    <cellStyle name="Separador de milhares 19 2 9 2 2 3" xfId="20245"/>
    <cellStyle name="Separador de milhares 19 2 9 2 3" xfId="26150"/>
    <cellStyle name="Separador de milhares 19 2 9 2 4" xfId="16733"/>
    <cellStyle name="Separador de milhares 19 2 9 3" xfId="7317"/>
    <cellStyle name="Separador de milhares 19 2 9 3 2" xfId="10829"/>
    <cellStyle name="Separador de milhares 19 2 9 3 2 2" xfId="33810"/>
    <cellStyle name="Separador de milhares 19 2 9 3 2 3" xfId="22638"/>
    <cellStyle name="Separador de milhares 19 2 9 3 3" xfId="30298"/>
    <cellStyle name="Separador de milhares 19 2 9 3 4" xfId="14977"/>
    <cellStyle name="Separador de milhares 19 2 9 4" xfId="6121"/>
    <cellStyle name="Separador de milhares 19 2 9 4 2" xfId="29102"/>
    <cellStyle name="Separador de milhares 19 2 9 4 3" xfId="18489"/>
    <cellStyle name="Separador de milhares 19 2 9 5" xfId="24394"/>
    <cellStyle name="Separador de milhares 19 2 9 6" xfId="13221"/>
    <cellStyle name="Separador de milhares 19 20" xfId="5031"/>
    <cellStyle name="Separador de milhares 19 20 2" xfId="20835"/>
    <cellStyle name="Separador de milhares 19 20 3" xfId="28012"/>
    <cellStyle name="Separador de milhares 19 20 4" xfId="12055"/>
    <cellStyle name="Separador de milhares 19 21" xfId="3759"/>
    <cellStyle name="Separador de milhares 19 21 2" xfId="26740"/>
    <cellStyle name="Separador de milhares 19 21 3" xfId="17323"/>
    <cellStyle name="Separador de milhares 19 22" xfId="23228"/>
    <cellStyle name="Separador de milhares 19 23" xfId="11419"/>
    <cellStyle name="Separador de milhares 19 3" xfId="245"/>
    <cellStyle name="Separador de milhares 19 3 10" xfId="2036"/>
    <cellStyle name="Separador de milhares 19 3 10 2" xfId="7940"/>
    <cellStyle name="Separador de milhares 19 3 10 2 2" xfId="30921"/>
    <cellStyle name="Separador de milhares 19 3 10 2 3" xfId="19112"/>
    <cellStyle name="Separador de milhares 19 3 10 3" xfId="25017"/>
    <cellStyle name="Separador de milhares 19 3 10 4" xfId="15600"/>
    <cellStyle name="Separador de milhares 19 3 11" xfId="6184"/>
    <cellStyle name="Separador de milhares 19 3 11 2" xfId="9696"/>
    <cellStyle name="Separador de milhares 19 3 11 2 2" xfId="32677"/>
    <cellStyle name="Separador de milhares 19 3 11 2 3" xfId="21505"/>
    <cellStyle name="Separador de milhares 19 3 11 3" xfId="29165"/>
    <cellStyle name="Separador de milhares 19 3 11 4" xfId="13844"/>
    <cellStyle name="Separador de milhares 19 3 12" xfId="5064"/>
    <cellStyle name="Separador de milhares 19 3 12 2" xfId="20868"/>
    <cellStyle name="Separador de milhares 19 3 12 3" xfId="28045"/>
    <cellStyle name="Separador de milhares 19 3 12 4" xfId="12088"/>
    <cellStyle name="Separador de milhares 19 3 13" xfId="3783"/>
    <cellStyle name="Separador de milhares 19 3 13 2" xfId="26764"/>
    <cellStyle name="Separador de milhares 19 3 13 3" xfId="17356"/>
    <cellStyle name="Separador de milhares 19 3 14" xfId="23261"/>
    <cellStyle name="Separador de milhares 19 3 15" xfId="11443"/>
    <cellStyle name="Separador de milhares 19 3 2" xfId="431"/>
    <cellStyle name="Separador de milhares 19 3 2 10" xfId="23414"/>
    <cellStyle name="Separador de milhares 19 3 2 11" xfId="11528"/>
    <cellStyle name="Separador de milhares 19 3 2 2" xfId="592"/>
    <cellStyle name="Separador de milhares 19 3 2 2 2" xfId="1875"/>
    <cellStyle name="Separador de milhares 19 3 2 2 2 2" xfId="3631"/>
    <cellStyle name="Separador de milhares 19 3 2 2 2 2 2" xfId="9535"/>
    <cellStyle name="Separador de milhares 19 3 2 2 2 2 2 2" xfId="32516"/>
    <cellStyle name="Separador de milhares 19 3 2 2 2 2 2 3" xfId="20707"/>
    <cellStyle name="Separador de milhares 19 3 2 2 2 2 3" xfId="26612"/>
    <cellStyle name="Separador de milhares 19 3 2 2 2 2 4" xfId="17195"/>
    <cellStyle name="Separador de milhares 19 3 2 2 2 3" xfId="7779"/>
    <cellStyle name="Separador de milhares 19 3 2 2 2 3 2" xfId="11291"/>
    <cellStyle name="Separador de milhares 19 3 2 2 2 3 2 2" xfId="34272"/>
    <cellStyle name="Separador de milhares 19 3 2 2 2 3 2 3" xfId="23100"/>
    <cellStyle name="Separador de milhares 19 3 2 2 2 3 3" xfId="30760"/>
    <cellStyle name="Separador de milhares 19 3 2 2 2 3 4" xfId="15439"/>
    <cellStyle name="Separador de milhares 19 3 2 2 2 4" xfId="4903"/>
    <cellStyle name="Separador de milhares 19 3 2 2 2 4 2" xfId="27884"/>
    <cellStyle name="Separador de milhares 19 3 2 2 2 4 3" xfId="18951"/>
    <cellStyle name="Separador de milhares 19 3 2 2 2 5" xfId="24856"/>
    <cellStyle name="Separador de milhares 19 3 2 2 2 6" xfId="13683"/>
    <cellStyle name="Separador de milhares 19 3 2 2 3" xfId="1239"/>
    <cellStyle name="Separador de milhares 19 3 2 2 3 2" xfId="2995"/>
    <cellStyle name="Separador de milhares 19 3 2 2 3 2 2" xfId="8899"/>
    <cellStyle name="Separador de milhares 19 3 2 2 3 2 2 2" xfId="31880"/>
    <cellStyle name="Separador de milhares 19 3 2 2 3 2 2 3" xfId="20071"/>
    <cellStyle name="Separador de milhares 19 3 2 2 3 2 3" xfId="25976"/>
    <cellStyle name="Separador de milhares 19 3 2 2 3 2 4" xfId="16559"/>
    <cellStyle name="Separador de milhares 19 3 2 2 3 3" xfId="7143"/>
    <cellStyle name="Separador de milhares 19 3 2 2 3 3 2" xfId="10655"/>
    <cellStyle name="Separador de milhares 19 3 2 2 3 3 2 2" xfId="33636"/>
    <cellStyle name="Separador de milhares 19 3 2 2 3 3 2 3" xfId="22464"/>
    <cellStyle name="Separador de milhares 19 3 2 2 3 3 3" xfId="30124"/>
    <cellStyle name="Separador de milhares 19 3 2 2 3 3 4" xfId="14803"/>
    <cellStyle name="Separador de milhares 19 3 2 2 3 4" xfId="5947"/>
    <cellStyle name="Separador de milhares 19 3 2 2 3 4 2" xfId="28928"/>
    <cellStyle name="Separador de milhares 19 3 2 2 3 4 3" xfId="18315"/>
    <cellStyle name="Separador de milhares 19 3 2 2 3 5" xfId="24220"/>
    <cellStyle name="Separador de milhares 19 3 2 2 3 6" xfId="13047"/>
    <cellStyle name="Separador de milhares 19 3 2 2 4" xfId="2350"/>
    <cellStyle name="Separador de milhares 19 3 2 2 4 2" xfId="8254"/>
    <cellStyle name="Separador de milhares 19 3 2 2 4 2 2" xfId="31235"/>
    <cellStyle name="Separador de milhares 19 3 2 2 4 2 3" xfId="19426"/>
    <cellStyle name="Separador de milhares 19 3 2 2 4 3" xfId="25331"/>
    <cellStyle name="Separador de milhares 19 3 2 2 4 4" xfId="15914"/>
    <cellStyle name="Separador de milhares 19 3 2 2 5" xfId="6498"/>
    <cellStyle name="Separador de milhares 19 3 2 2 5 2" xfId="10010"/>
    <cellStyle name="Separador de milhares 19 3 2 2 5 2 2" xfId="32991"/>
    <cellStyle name="Separador de milhares 19 3 2 2 5 2 3" xfId="21819"/>
    <cellStyle name="Separador de milhares 19 3 2 2 5 3" xfId="29479"/>
    <cellStyle name="Separador de milhares 19 3 2 2 5 4" xfId="14158"/>
    <cellStyle name="Separador de milhares 19 3 2 2 6" xfId="5378"/>
    <cellStyle name="Separador de milhares 19 3 2 2 6 2" xfId="21182"/>
    <cellStyle name="Separador de milhares 19 3 2 2 6 3" xfId="28359"/>
    <cellStyle name="Separador de milhares 19 3 2 2 6 4" xfId="12402"/>
    <cellStyle name="Separador de milhares 19 3 2 2 7" xfId="4267"/>
    <cellStyle name="Separador de milhares 19 3 2 2 7 2" xfId="27248"/>
    <cellStyle name="Separador de milhares 19 3 2 2 7 3" xfId="17670"/>
    <cellStyle name="Separador de milhares 19 3 2 2 8" xfId="23575"/>
    <cellStyle name="Separador de milhares 19 3 2 2 9" xfId="11927"/>
    <cellStyle name="Separador de milhares 19 3 2 3" xfId="1078"/>
    <cellStyle name="Separador de milhares 19 3 2 3 2" xfId="1714"/>
    <cellStyle name="Separador de milhares 19 3 2 3 2 2" xfId="3470"/>
    <cellStyle name="Separador de milhares 19 3 2 3 2 2 2" xfId="9374"/>
    <cellStyle name="Separador de milhares 19 3 2 3 2 2 2 2" xfId="32355"/>
    <cellStyle name="Separador de milhares 19 3 2 3 2 2 2 3" xfId="20546"/>
    <cellStyle name="Separador de milhares 19 3 2 3 2 2 3" xfId="26451"/>
    <cellStyle name="Separador de milhares 19 3 2 3 2 2 4" xfId="17034"/>
    <cellStyle name="Separador de milhares 19 3 2 3 2 3" xfId="7618"/>
    <cellStyle name="Separador de milhares 19 3 2 3 2 3 2" xfId="11130"/>
    <cellStyle name="Separador de milhares 19 3 2 3 2 3 2 2" xfId="34111"/>
    <cellStyle name="Separador de milhares 19 3 2 3 2 3 2 3" xfId="22939"/>
    <cellStyle name="Separador de milhares 19 3 2 3 2 3 3" xfId="30599"/>
    <cellStyle name="Separador de milhares 19 3 2 3 2 3 4" xfId="15278"/>
    <cellStyle name="Separador de milhares 19 3 2 3 2 4" xfId="4742"/>
    <cellStyle name="Separador de milhares 19 3 2 3 2 4 2" xfId="27723"/>
    <cellStyle name="Separador de milhares 19 3 2 3 2 4 3" xfId="18790"/>
    <cellStyle name="Separador de milhares 19 3 2 3 2 5" xfId="24695"/>
    <cellStyle name="Separador de milhares 19 3 2 3 2 6" xfId="13522"/>
    <cellStyle name="Separador de milhares 19 3 2 3 3" xfId="2834"/>
    <cellStyle name="Separador de milhares 19 3 2 3 3 2" xfId="8738"/>
    <cellStyle name="Separador de milhares 19 3 2 3 3 2 2" xfId="31719"/>
    <cellStyle name="Separador de milhares 19 3 2 3 3 2 3" xfId="19910"/>
    <cellStyle name="Separador de milhares 19 3 2 3 3 3" xfId="25815"/>
    <cellStyle name="Separador de milhares 19 3 2 3 3 4" xfId="16398"/>
    <cellStyle name="Separador de milhares 19 3 2 3 4" xfId="6982"/>
    <cellStyle name="Separador de milhares 19 3 2 3 4 2" xfId="10494"/>
    <cellStyle name="Separador de milhares 19 3 2 3 4 2 2" xfId="33475"/>
    <cellStyle name="Separador de milhares 19 3 2 3 4 2 3" xfId="22303"/>
    <cellStyle name="Separador de milhares 19 3 2 3 4 3" xfId="29963"/>
    <cellStyle name="Separador de milhares 19 3 2 3 4 4" xfId="14642"/>
    <cellStyle name="Separador de milhares 19 3 2 3 5" xfId="5786"/>
    <cellStyle name="Separador de milhares 19 3 2 3 5 2" xfId="21344"/>
    <cellStyle name="Separador de milhares 19 3 2 3 5 3" xfId="28767"/>
    <cellStyle name="Separador de milhares 19 3 2 3 5 4" xfId="12886"/>
    <cellStyle name="Separador de milhares 19 3 2 3 6" xfId="4106"/>
    <cellStyle name="Separador de milhares 19 3 2 3 6 2" xfId="27087"/>
    <cellStyle name="Separador de milhares 19 3 2 3 6 3" xfId="18154"/>
    <cellStyle name="Separador de milhares 19 3 2 3 7" xfId="24059"/>
    <cellStyle name="Separador de milhares 19 3 2 3 8" xfId="11766"/>
    <cellStyle name="Separador de milhares 19 3 2 4" xfId="1476"/>
    <cellStyle name="Separador de milhares 19 3 2 4 2" xfId="3232"/>
    <cellStyle name="Separador de milhares 19 3 2 4 2 2" xfId="9136"/>
    <cellStyle name="Separador de milhares 19 3 2 4 2 2 2" xfId="32117"/>
    <cellStyle name="Separador de milhares 19 3 2 4 2 2 3" xfId="20308"/>
    <cellStyle name="Separador de milhares 19 3 2 4 2 3" xfId="26213"/>
    <cellStyle name="Separador de milhares 19 3 2 4 2 4" xfId="16796"/>
    <cellStyle name="Separador de milhares 19 3 2 4 3" xfId="7380"/>
    <cellStyle name="Separador de milhares 19 3 2 4 3 2" xfId="10892"/>
    <cellStyle name="Separador de milhares 19 3 2 4 3 2 2" xfId="33873"/>
    <cellStyle name="Separador de milhares 19 3 2 4 3 2 3" xfId="22701"/>
    <cellStyle name="Separador de milhares 19 3 2 4 3 3" xfId="30361"/>
    <cellStyle name="Separador de milhares 19 3 2 4 3 4" xfId="15040"/>
    <cellStyle name="Separador de milhares 19 3 2 4 4" xfId="4504"/>
    <cellStyle name="Separador de milhares 19 3 2 4 4 2" xfId="27485"/>
    <cellStyle name="Separador de milhares 19 3 2 4 4 3" xfId="18552"/>
    <cellStyle name="Separador de milhares 19 3 2 4 5" xfId="24457"/>
    <cellStyle name="Separador de milhares 19 3 2 4 6" xfId="13284"/>
    <cellStyle name="Separador de milhares 19 3 2 5" xfId="840"/>
    <cellStyle name="Separador de milhares 19 3 2 5 2" xfId="2596"/>
    <cellStyle name="Separador de milhares 19 3 2 5 2 2" xfId="8500"/>
    <cellStyle name="Separador de milhares 19 3 2 5 2 2 2" xfId="31481"/>
    <cellStyle name="Separador de milhares 19 3 2 5 2 2 3" xfId="19672"/>
    <cellStyle name="Separador de milhares 19 3 2 5 2 3" xfId="25577"/>
    <cellStyle name="Separador de milhares 19 3 2 5 2 4" xfId="16160"/>
    <cellStyle name="Separador de milhares 19 3 2 5 3" xfId="6744"/>
    <cellStyle name="Separador de milhares 19 3 2 5 3 2" xfId="10256"/>
    <cellStyle name="Separador de milhares 19 3 2 5 3 2 2" xfId="33237"/>
    <cellStyle name="Separador de milhares 19 3 2 5 3 2 3" xfId="22065"/>
    <cellStyle name="Separador de milhares 19 3 2 5 3 3" xfId="29725"/>
    <cellStyle name="Separador de milhares 19 3 2 5 3 4" xfId="14404"/>
    <cellStyle name="Separador de milhares 19 3 2 5 4" xfId="5548"/>
    <cellStyle name="Separador de milhares 19 3 2 5 4 2" xfId="28529"/>
    <cellStyle name="Separador de milhares 19 3 2 5 4 3" xfId="17916"/>
    <cellStyle name="Separador de milhares 19 3 2 5 5" xfId="23821"/>
    <cellStyle name="Separador de milhares 19 3 2 5 6" xfId="12648"/>
    <cellStyle name="Separador de milhares 19 3 2 6" xfId="2189"/>
    <cellStyle name="Separador de milhares 19 3 2 6 2" xfId="8093"/>
    <cellStyle name="Separador de milhares 19 3 2 6 2 2" xfId="31074"/>
    <cellStyle name="Separador de milhares 19 3 2 6 2 3" xfId="19265"/>
    <cellStyle name="Separador de milhares 19 3 2 6 3" xfId="25170"/>
    <cellStyle name="Separador de milhares 19 3 2 6 4" xfId="15753"/>
    <cellStyle name="Separador de milhares 19 3 2 7" xfId="6337"/>
    <cellStyle name="Separador de milhares 19 3 2 7 2" xfId="9849"/>
    <cellStyle name="Separador de milhares 19 3 2 7 2 2" xfId="32830"/>
    <cellStyle name="Separador de milhares 19 3 2 7 2 3" xfId="21658"/>
    <cellStyle name="Separador de milhares 19 3 2 7 3" xfId="29318"/>
    <cellStyle name="Separador de milhares 19 3 2 7 4" xfId="13997"/>
    <cellStyle name="Separador de milhares 19 3 2 8" xfId="5217"/>
    <cellStyle name="Separador de milhares 19 3 2 8 2" xfId="21021"/>
    <cellStyle name="Separador de milhares 19 3 2 8 3" xfId="28198"/>
    <cellStyle name="Separador de milhares 19 3 2 8 4" xfId="12241"/>
    <cellStyle name="Separador de milhares 19 3 2 9" xfId="3868"/>
    <cellStyle name="Separador de milhares 19 3 2 9 2" xfId="26849"/>
    <cellStyle name="Separador de milhares 19 3 2 9 3" xfId="17509"/>
    <cellStyle name="Separador de milhares 19 3 3" xfId="351"/>
    <cellStyle name="Separador de milhares 19 3 3 2" xfId="1635"/>
    <cellStyle name="Separador de milhares 19 3 3 2 2" xfId="3391"/>
    <cellStyle name="Separador de milhares 19 3 3 2 2 2" xfId="9295"/>
    <cellStyle name="Separador de milhares 19 3 3 2 2 2 2" xfId="32276"/>
    <cellStyle name="Separador de milhares 19 3 3 2 2 2 3" xfId="20467"/>
    <cellStyle name="Separador de milhares 19 3 3 2 2 3" xfId="26372"/>
    <cellStyle name="Separador de milhares 19 3 3 2 2 4" xfId="16955"/>
    <cellStyle name="Separador de milhares 19 3 3 2 3" xfId="7539"/>
    <cellStyle name="Separador de milhares 19 3 3 2 3 2" xfId="11051"/>
    <cellStyle name="Separador de milhares 19 3 3 2 3 2 2" xfId="34032"/>
    <cellStyle name="Separador de milhares 19 3 3 2 3 2 3" xfId="22860"/>
    <cellStyle name="Separador de milhares 19 3 3 2 3 3" xfId="30520"/>
    <cellStyle name="Separador de milhares 19 3 3 2 3 4" xfId="15199"/>
    <cellStyle name="Separador de milhares 19 3 3 2 4" xfId="4663"/>
    <cellStyle name="Separador de milhares 19 3 3 2 4 2" xfId="27644"/>
    <cellStyle name="Separador de milhares 19 3 3 2 4 3" xfId="18711"/>
    <cellStyle name="Separador de milhares 19 3 3 2 5" xfId="24616"/>
    <cellStyle name="Separador de milhares 19 3 3 2 6" xfId="13443"/>
    <cellStyle name="Separador de milhares 19 3 3 3" xfId="999"/>
    <cellStyle name="Separador de milhares 19 3 3 3 2" xfId="2755"/>
    <cellStyle name="Separador de milhares 19 3 3 3 2 2" xfId="8659"/>
    <cellStyle name="Separador de milhares 19 3 3 3 2 2 2" xfId="31640"/>
    <cellStyle name="Separador de milhares 19 3 3 3 2 2 3" xfId="19831"/>
    <cellStyle name="Separador de milhares 19 3 3 3 2 3" xfId="25736"/>
    <cellStyle name="Separador de milhares 19 3 3 3 2 4" xfId="16319"/>
    <cellStyle name="Separador de milhares 19 3 3 3 3" xfId="6903"/>
    <cellStyle name="Separador de milhares 19 3 3 3 3 2" xfId="10415"/>
    <cellStyle name="Separador de milhares 19 3 3 3 3 2 2" xfId="33396"/>
    <cellStyle name="Separador de milhares 19 3 3 3 3 2 3" xfId="22224"/>
    <cellStyle name="Separador de milhares 19 3 3 3 3 3" xfId="29884"/>
    <cellStyle name="Separador de milhares 19 3 3 3 3 4" xfId="14563"/>
    <cellStyle name="Separador de milhares 19 3 3 3 4" xfId="5707"/>
    <cellStyle name="Separador de milhares 19 3 3 3 4 2" xfId="28688"/>
    <cellStyle name="Separador de milhares 19 3 3 3 4 3" xfId="18075"/>
    <cellStyle name="Separador de milhares 19 3 3 3 5" xfId="23980"/>
    <cellStyle name="Separador de milhares 19 3 3 3 6" xfId="12807"/>
    <cellStyle name="Separador de milhares 19 3 3 4" xfId="2110"/>
    <cellStyle name="Separador de milhares 19 3 3 4 2" xfId="8014"/>
    <cellStyle name="Separador de milhares 19 3 3 4 2 2" xfId="30995"/>
    <cellStyle name="Separador de milhares 19 3 3 4 2 3" xfId="19186"/>
    <cellStyle name="Separador de milhares 19 3 3 4 3" xfId="25091"/>
    <cellStyle name="Separador de milhares 19 3 3 4 4" xfId="15674"/>
    <cellStyle name="Separador de milhares 19 3 3 5" xfId="6258"/>
    <cellStyle name="Separador de milhares 19 3 3 5 2" xfId="9770"/>
    <cellStyle name="Separador de milhares 19 3 3 5 2 2" xfId="32751"/>
    <cellStyle name="Separador de milhares 19 3 3 5 2 3" xfId="21579"/>
    <cellStyle name="Separador de milhares 19 3 3 5 3" xfId="29239"/>
    <cellStyle name="Separador de milhares 19 3 3 5 4" xfId="13918"/>
    <cellStyle name="Separador de milhares 19 3 3 6" xfId="5138"/>
    <cellStyle name="Separador de milhares 19 3 3 6 2" xfId="20942"/>
    <cellStyle name="Separador de milhares 19 3 3 6 3" xfId="28119"/>
    <cellStyle name="Separador de milhares 19 3 3 6 4" xfId="12162"/>
    <cellStyle name="Separador de milhares 19 3 3 7" xfId="4027"/>
    <cellStyle name="Separador de milhares 19 3 3 7 2" xfId="27008"/>
    <cellStyle name="Separador de milhares 19 3 3 7 3" xfId="17430"/>
    <cellStyle name="Separador de milhares 19 3 3 8" xfId="23335"/>
    <cellStyle name="Separador de milhares 19 3 3 9" xfId="11687"/>
    <cellStyle name="Separador de milhares 19 3 4" xfId="507"/>
    <cellStyle name="Separador de milhares 19 3 4 2" xfId="1790"/>
    <cellStyle name="Separador de milhares 19 3 4 2 2" xfId="3546"/>
    <cellStyle name="Separador de milhares 19 3 4 2 2 2" xfId="9450"/>
    <cellStyle name="Separador de milhares 19 3 4 2 2 2 2" xfId="32431"/>
    <cellStyle name="Separador de milhares 19 3 4 2 2 2 3" xfId="20622"/>
    <cellStyle name="Separador de milhares 19 3 4 2 2 3" xfId="26527"/>
    <cellStyle name="Separador de milhares 19 3 4 2 2 4" xfId="17110"/>
    <cellStyle name="Separador de milhares 19 3 4 2 3" xfId="7694"/>
    <cellStyle name="Separador de milhares 19 3 4 2 3 2" xfId="11206"/>
    <cellStyle name="Separador de milhares 19 3 4 2 3 2 2" xfId="34187"/>
    <cellStyle name="Separador de milhares 19 3 4 2 3 2 3" xfId="23015"/>
    <cellStyle name="Separador de milhares 19 3 4 2 3 3" xfId="30675"/>
    <cellStyle name="Separador de milhares 19 3 4 2 3 4" xfId="15354"/>
    <cellStyle name="Separador de milhares 19 3 4 2 4" xfId="4818"/>
    <cellStyle name="Separador de milhares 19 3 4 2 4 2" xfId="27799"/>
    <cellStyle name="Separador de milhares 19 3 4 2 4 3" xfId="18866"/>
    <cellStyle name="Separador de milhares 19 3 4 2 5" xfId="24771"/>
    <cellStyle name="Separador de milhares 19 3 4 2 6" xfId="13598"/>
    <cellStyle name="Separador de milhares 19 3 4 3" xfId="1154"/>
    <cellStyle name="Separador de milhares 19 3 4 3 2" xfId="2910"/>
    <cellStyle name="Separador de milhares 19 3 4 3 2 2" xfId="8814"/>
    <cellStyle name="Separador de milhares 19 3 4 3 2 2 2" xfId="31795"/>
    <cellStyle name="Separador de milhares 19 3 4 3 2 2 3" xfId="19986"/>
    <cellStyle name="Separador de milhares 19 3 4 3 2 3" xfId="25891"/>
    <cellStyle name="Separador de milhares 19 3 4 3 2 4" xfId="16474"/>
    <cellStyle name="Separador de milhares 19 3 4 3 3" xfId="7058"/>
    <cellStyle name="Separador de milhares 19 3 4 3 3 2" xfId="10570"/>
    <cellStyle name="Separador de milhares 19 3 4 3 3 2 2" xfId="33551"/>
    <cellStyle name="Separador de milhares 19 3 4 3 3 2 3" xfId="22379"/>
    <cellStyle name="Separador de milhares 19 3 4 3 3 3" xfId="30039"/>
    <cellStyle name="Separador de milhares 19 3 4 3 3 4" xfId="14718"/>
    <cellStyle name="Separador de milhares 19 3 4 3 4" xfId="5862"/>
    <cellStyle name="Separador de milhares 19 3 4 3 4 2" xfId="28843"/>
    <cellStyle name="Separador de milhares 19 3 4 3 4 3" xfId="18230"/>
    <cellStyle name="Separador de milhares 19 3 4 3 5" xfId="24135"/>
    <cellStyle name="Separador de milhares 19 3 4 3 6" xfId="12962"/>
    <cellStyle name="Separador de milhares 19 3 4 4" xfId="2265"/>
    <cellStyle name="Separador de milhares 19 3 4 4 2" xfId="8169"/>
    <cellStyle name="Separador de milhares 19 3 4 4 2 2" xfId="31150"/>
    <cellStyle name="Separador de milhares 19 3 4 4 2 3" xfId="19341"/>
    <cellStyle name="Separador de milhares 19 3 4 4 3" xfId="25246"/>
    <cellStyle name="Separador de milhares 19 3 4 4 4" xfId="15829"/>
    <cellStyle name="Separador de milhares 19 3 4 5" xfId="6413"/>
    <cellStyle name="Separador de milhares 19 3 4 5 2" xfId="9925"/>
    <cellStyle name="Separador de milhares 19 3 4 5 2 2" xfId="32906"/>
    <cellStyle name="Separador de milhares 19 3 4 5 2 3" xfId="21734"/>
    <cellStyle name="Separador de milhares 19 3 4 5 3" xfId="29394"/>
    <cellStyle name="Separador de milhares 19 3 4 5 4" xfId="14073"/>
    <cellStyle name="Separador de milhares 19 3 4 6" xfId="5293"/>
    <cellStyle name="Separador de milhares 19 3 4 6 2" xfId="21097"/>
    <cellStyle name="Separador de milhares 19 3 4 6 3" xfId="28274"/>
    <cellStyle name="Separador de milhares 19 3 4 6 4" xfId="12317"/>
    <cellStyle name="Separador de milhares 19 3 4 7" xfId="4182"/>
    <cellStyle name="Separador de milhares 19 3 4 7 2" xfId="27163"/>
    <cellStyle name="Separador de milhares 19 3 4 7 3" xfId="17585"/>
    <cellStyle name="Separador de milhares 19 3 4 8" xfId="23490"/>
    <cellStyle name="Separador de milhares 19 3 4 9" xfId="11842"/>
    <cellStyle name="Separador de milhares 19 3 5" xfId="925"/>
    <cellStyle name="Separador de milhares 19 3 5 2" xfId="1561"/>
    <cellStyle name="Separador de milhares 19 3 5 2 2" xfId="3317"/>
    <cellStyle name="Separador de milhares 19 3 5 2 2 2" xfId="9221"/>
    <cellStyle name="Separador de milhares 19 3 5 2 2 2 2" xfId="32202"/>
    <cellStyle name="Separador de milhares 19 3 5 2 2 2 3" xfId="20393"/>
    <cellStyle name="Separador de milhares 19 3 5 2 2 3" xfId="26298"/>
    <cellStyle name="Separador de milhares 19 3 5 2 2 4" xfId="16881"/>
    <cellStyle name="Separador de milhares 19 3 5 2 3" xfId="7465"/>
    <cellStyle name="Separador de milhares 19 3 5 2 3 2" xfId="10977"/>
    <cellStyle name="Separador de milhares 19 3 5 2 3 2 2" xfId="33958"/>
    <cellStyle name="Separador de milhares 19 3 5 2 3 2 3" xfId="22786"/>
    <cellStyle name="Separador de milhares 19 3 5 2 3 3" xfId="30446"/>
    <cellStyle name="Separador de milhares 19 3 5 2 3 4" xfId="15125"/>
    <cellStyle name="Separador de milhares 19 3 5 2 4" xfId="4589"/>
    <cellStyle name="Separador de milhares 19 3 5 2 4 2" xfId="27570"/>
    <cellStyle name="Separador de milhares 19 3 5 2 4 3" xfId="18637"/>
    <cellStyle name="Separador de milhares 19 3 5 2 5" xfId="24542"/>
    <cellStyle name="Separador de milhares 19 3 5 2 6" xfId="13369"/>
    <cellStyle name="Separador de milhares 19 3 5 3" xfId="2681"/>
    <cellStyle name="Separador de milhares 19 3 5 3 2" xfId="8585"/>
    <cellStyle name="Separador de milhares 19 3 5 3 2 2" xfId="31566"/>
    <cellStyle name="Separador de milhares 19 3 5 3 2 3" xfId="19757"/>
    <cellStyle name="Separador de milhares 19 3 5 3 3" xfId="25662"/>
    <cellStyle name="Separador de milhares 19 3 5 3 4" xfId="16245"/>
    <cellStyle name="Separador de milhares 19 3 5 4" xfId="6829"/>
    <cellStyle name="Separador de milhares 19 3 5 4 2" xfId="10341"/>
    <cellStyle name="Separador de milhares 19 3 5 4 2 2" xfId="33322"/>
    <cellStyle name="Separador de milhares 19 3 5 4 2 3" xfId="22150"/>
    <cellStyle name="Separador de milhares 19 3 5 4 3" xfId="29810"/>
    <cellStyle name="Separador de milhares 19 3 5 4 4" xfId="14489"/>
    <cellStyle name="Separador de milhares 19 3 5 5" xfId="5633"/>
    <cellStyle name="Separador de milhares 19 3 5 5 2" xfId="21267"/>
    <cellStyle name="Separador de milhares 19 3 5 5 3" xfId="28614"/>
    <cellStyle name="Separador de milhares 19 3 5 5 4" xfId="12733"/>
    <cellStyle name="Separador de milhares 19 3 5 6" xfId="3953"/>
    <cellStyle name="Separador de milhares 19 3 5 6 2" xfId="26934"/>
    <cellStyle name="Separador de milhares 19 3 5 6 3" xfId="18001"/>
    <cellStyle name="Separador de milhares 19 3 5 7" xfId="23906"/>
    <cellStyle name="Separador de milhares 19 3 5 8" xfId="11613"/>
    <cellStyle name="Separador de milhares 19 3 6" xfId="1315"/>
    <cellStyle name="Separador de milhares 19 3 6 2" xfId="1951"/>
    <cellStyle name="Separador de milhares 19 3 6 2 2" xfId="3707"/>
    <cellStyle name="Separador de milhares 19 3 6 2 2 2" xfId="9611"/>
    <cellStyle name="Separador de milhares 19 3 6 2 2 2 2" xfId="32592"/>
    <cellStyle name="Separador de milhares 19 3 6 2 2 2 3" xfId="20783"/>
    <cellStyle name="Separador de milhares 19 3 6 2 2 3" xfId="26688"/>
    <cellStyle name="Separador de milhares 19 3 6 2 2 4" xfId="17271"/>
    <cellStyle name="Separador de milhares 19 3 6 2 3" xfId="7855"/>
    <cellStyle name="Separador de milhares 19 3 6 2 3 2" xfId="11367"/>
    <cellStyle name="Separador de milhares 19 3 6 2 3 2 2" xfId="34348"/>
    <cellStyle name="Separador de milhares 19 3 6 2 3 2 3" xfId="23176"/>
    <cellStyle name="Separador de milhares 19 3 6 2 3 3" xfId="30836"/>
    <cellStyle name="Separador de milhares 19 3 6 2 3 4" xfId="15515"/>
    <cellStyle name="Separador de milhares 19 3 6 2 4" xfId="4979"/>
    <cellStyle name="Separador de milhares 19 3 6 2 4 2" xfId="27960"/>
    <cellStyle name="Separador de milhares 19 3 6 2 4 3" xfId="19027"/>
    <cellStyle name="Separador de milhares 19 3 6 2 5" xfId="24932"/>
    <cellStyle name="Separador de milhares 19 3 6 2 6" xfId="13759"/>
    <cellStyle name="Separador de milhares 19 3 6 3" xfId="3071"/>
    <cellStyle name="Separador de milhares 19 3 6 3 2" xfId="8975"/>
    <cellStyle name="Separador de milhares 19 3 6 3 2 2" xfId="31956"/>
    <cellStyle name="Separador de milhares 19 3 6 3 2 3" xfId="20147"/>
    <cellStyle name="Separador de milhares 19 3 6 3 3" xfId="26052"/>
    <cellStyle name="Separador de milhares 19 3 6 3 4" xfId="16635"/>
    <cellStyle name="Separador de milhares 19 3 6 4" xfId="7219"/>
    <cellStyle name="Separador de milhares 19 3 6 4 2" xfId="10731"/>
    <cellStyle name="Separador de milhares 19 3 6 4 2 2" xfId="33712"/>
    <cellStyle name="Separador de milhares 19 3 6 4 2 3" xfId="22540"/>
    <cellStyle name="Separador de milhares 19 3 6 4 3" xfId="30200"/>
    <cellStyle name="Separador de milhares 19 3 6 4 4" xfId="14879"/>
    <cellStyle name="Separador de milhares 19 3 6 5" xfId="6023"/>
    <cellStyle name="Separador de milhares 19 3 6 5 2" xfId="21420"/>
    <cellStyle name="Separador de milhares 19 3 6 5 3" xfId="29004"/>
    <cellStyle name="Separador de milhares 19 3 6 5 4" xfId="13123"/>
    <cellStyle name="Separador de milhares 19 3 6 6" xfId="4343"/>
    <cellStyle name="Separador de milhares 19 3 6 6 2" xfId="27324"/>
    <cellStyle name="Separador de milhares 19 3 6 6 3" xfId="18391"/>
    <cellStyle name="Separador de milhares 19 3 6 7" xfId="24296"/>
    <cellStyle name="Separador de milhares 19 3 6 8" xfId="12003"/>
    <cellStyle name="Separador de milhares 19 3 7" xfId="755"/>
    <cellStyle name="Separador de milhares 19 3 7 2" xfId="2511"/>
    <cellStyle name="Separador de milhares 19 3 7 2 2" xfId="8415"/>
    <cellStyle name="Separador de milhares 19 3 7 2 2 2" xfId="31396"/>
    <cellStyle name="Separador de milhares 19 3 7 2 2 3" xfId="19587"/>
    <cellStyle name="Separador de milhares 19 3 7 2 3" xfId="25492"/>
    <cellStyle name="Separador de milhares 19 3 7 2 4" xfId="16075"/>
    <cellStyle name="Separador de milhares 19 3 7 3" xfId="6659"/>
    <cellStyle name="Separador de milhares 19 3 7 3 2" xfId="10171"/>
    <cellStyle name="Separador de milhares 19 3 7 3 2 2" xfId="33152"/>
    <cellStyle name="Separador de milhares 19 3 7 3 2 3" xfId="21980"/>
    <cellStyle name="Separador de milhares 19 3 7 3 3" xfId="29640"/>
    <cellStyle name="Separador de milhares 19 3 7 3 4" xfId="14319"/>
    <cellStyle name="Separador de milhares 19 3 7 4" xfId="4419"/>
    <cellStyle name="Separador de milhares 19 3 7 4 2" xfId="27400"/>
    <cellStyle name="Separador de milhares 19 3 7 4 3" xfId="17831"/>
    <cellStyle name="Separador de milhares 19 3 7 5" xfId="23736"/>
    <cellStyle name="Separador de milhares 19 3 7 6" xfId="12563"/>
    <cellStyle name="Separador de milhares 19 3 8" xfId="1391"/>
    <cellStyle name="Separador de milhares 19 3 8 2" xfId="3147"/>
    <cellStyle name="Separador de milhares 19 3 8 2 2" xfId="9051"/>
    <cellStyle name="Separador de milhares 19 3 8 2 2 2" xfId="32032"/>
    <cellStyle name="Separador de milhares 19 3 8 2 2 3" xfId="20223"/>
    <cellStyle name="Separador de milhares 19 3 8 2 3" xfId="26128"/>
    <cellStyle name="Separador de milhares 19 3 8 2 4" xfId="16711"/>
    <cellStyle name="Separador de milhares 19 3 8 3" xfId="7295"/>
    <cellStyle name="Separador de milhares 19 3 8 3 2" xfId="10807"/>
    <cellStyle name="Separador de milhares 19 3 8 3 2 2" xfId="33788"/>
    <cellStyle name="Separador de milhares 19 3 8 3 2 3" xfId="22616"/>
    <cellStyle name="Separador de milhares 19 3 8 3 3" xfId="30276"/>
    <cellStyle name="Separador de milhares 19 3 8 3 4" xfId="14955"/>
    <cellStyle name="Separador de milhares 19 3 8 4" xfId="6099"/>
    <cellStyle name="Separador de milhares 19 3 8 4 2" xfId="29080"/>
    <cellStyle name="Separador de milhares 19 3 8 4 3" xfId="18467"/>
    <cellStyle name="Separador de milhares 19 3 8 5" xfId="24372"/>
    <cellStyle name="Separador de milhares 19 3 8 6" xfId="13199"/>
    <cellStyle name="Separador de milhares 19 3 9" xfId="678"/>
    <cellStyle name="Separador de milhares 19 3 9 2" xfId="2435"/>
    <cellStyle name="Separador de milhares 19 3 9 2 2" xfId="8339"/>
    <cellStyle name="Separador de milhares 19 3 9 2 2 2" xfId="31320"/>
    <cellStyle name="Separador de milhares 19 3 9 2 2 3" xfId="19511"/>
    <cellStyle name="Separador de milhares 19 3 9 2 3" xfId="25416"/>
    <cellStyle name="Separador de milhares 19 3 9 2 4" xfId="15999"/>
    <cellStyle name="Separador de milhares 19 3 9 3" xfId="6583"/>
    <cellStyle name="Separador de milhares 19 3 9 3 2" xfId="10095"/>
    <cellStyle name="Separador de milhares 19 3 9 3 2 2" xfId="33076"/>
    <cellStyle name="Separador de milhares 19 3 9 3 2 3" xfId="21904"/>
    <cellStyle name="Separador de milhares 19 3 9 3 3" xfId="29564"/>
    <cellStyle name="Separador de milhares 19 3 9 3 4" xfId="14243"/>
    <cellStyle name="Separador de milhares 19 3 9 4" xfId="5463"/>
    <cellStyle name="Separador de milhares 19 3 9 4 2" xfId="28444"/>
    <cellStyle name="Separador de milhares 19 3 9 4 3" xfId="17755"/>
    <cellStyle name="Separador de milhares 19 3 9 5" xfId="23660"/>
    <cellStyle name="Separador de milhares 19 3 9 6" xfId="12487"/>
    <cellStyle name="Separador de milhares 19 4" xfId="304"/>
    <cellStyle name="Separador de milhares 19 4 10" xfId="2063"/>
    <cellStyle name="Separador de milhares 19 4 10 2" xfId="7967"/>
    <cellStyle name="Separador de milhares 19 4 10 2 2" xfId="30948"/>
    <cellStyle name="Separador de milhares 19 4 10 2 3" xfId="19139"/>
    <cellStyle name="Separador de milhares 19 4 10 3" xfId="25044"/>
    <cellStyle name="Separador de milhares 19 4 10 4" xfId="15627"/>
    <cellStyle name="Separador de milhares 19 4 11" xfId="6211"/>
    <cellStyle name="Separador de milhares 19 4 11 2" xfId="9723"/>
    <cellStyle name="Separador de milhares 19 4 11 2 2" xfId="32704"/>
    <cellStyle name="Separador de milhares 19 4 11 2 3" xfId="21532"/>
    <cellStyle name="Separador de milhares 19 4 11 3" xfId="29192"/>
    <cellStyle name="Separador de milhares 19 4 11 4" xfId="13871"/>
    <cellStyle name="Separador de milhares 19 4 12" xfId="5091"/>
    <cellStyle name="Separador de milhares 19 4 12 2" xfId="20895"/>
    <cellStyle name="Separador de milhares 19 4 12 3" xfId="28072"/>
    <cellStyle name="Separador de milhares 19 4 12 4" xfId="12115"/>
    <cellStyle name="Separador de milhares 19 4 13" xfId="3810"/>
    <cellStyle name="Separador de milhares 19 4 13 2" xfId="26791"/>
    <cellStyle name="Separador de milhares 19 4 13 3" xfId="17383"/>
    <cellStyle name="Separador de milhares 19 4 14" xfId="23288"/>
    <cellStyle name="Separador de milhares 19 4 15" xfId="11470"/>
    <cellStyle name="Separador de milhares 19 4 2" xfId="458"/>
    <cellStyle name="Separador de milhares 19 4 2 10" xfId="23441"/>
    <cellStyle name="Separador de milhares 19 4 2 11" xfId="11555"/>
    <cellStyle name="Separador de milhares 19 4 2 2" xfId="619"/>
    <cellStyle name="Separador de milhares 19 4 2 2 2" xfId="1902"/>
    <cellStyle name="Separador de milhares 19 4 2 2 2 2" xfId="3658"/>
    <cellStyle name="Separador de milhares 19 4 2 2 2 2 2" xfId="9562"/>
    <cellStyle name="Separador de milhares 19 4 2 2 2 2 2 2" xfId="32543"/>
    <cellStyle name="Separador de milhares 19 4 2 2 2 2 2 3" xfId="20734"/>
    <cellStyle name="Separador de milhares 19 4 2 2 2 2 3" xfId="26639"/>
    <cellStyle name="Separador de milhares 19 4 2 2 2 2 4" xfId="17222"/>
    <cellStyle name="Separador de milhares 19 4 2 2 2 3" xfId="7806"/>
    <cellStyle name="Separador de milhares 19 4 2 2 2 3 2" xfId="11318"/>
    <cellStyle name="Separador de milhares 19 4 2 2 2 3 2 2" xfId="34299"/>
    <cellStyle name="Separador de milhares 19 4 2 2 2 3 2 3" xfId="23127"/>
    <cellStyle name="Separador de milhares 19 4 2 2 2 3 3" xfId="30787"/>
    <cellStyle name="Separador de milhares 19 4 2 2 2 3 4" xfId="15466"/>
    <cellStyle name="Separador de milhares 19 4 2 2 2 4" xfId="4930"/>
    <cellStyle name="Separador de milhares 19 4 2 2 2 4 2" xfId="27911"/>
    <cellStyle name="Separador de milhares 19 4 2 2 2 4 3" xfId="18978"/>
    <cellStyle name="Separador de milhares 19 4 2 2 2 5" xfId="24883"/>
    <cellStyle name="Separador de milhares 19 4 2 2 2 6" xfId="13710"/>
    <cellStyle name="Separador de milhares 19 4 2 2 3" xfId="1266"/>
    <cellStyle name="Separador de milhares 19 4 2 2 3 2" xfId="3022"/>
    <cellStyle name="Separador de milhares 19 4 2 2 3 2 2" xfId="8926"/>
    <cellStyle name="Separador de milhares 19 4 2 2 3 2 2 2" xfId="31907"/>
    <cellStyle name="Separador de milhares 19 4 2 2 3 2 2 3" xfId="20098"/>
    <cellStyle name="Separador de milhares 19 4 2 2 3 2 3" xfId="26003"/>
    <cellStyle name="Separador de milhares 19 4 2 2 3 2 4" xfId="16586"/>
    <cellStyle name="Separador de milhares 19 4 2 2 3 3" xfId="7170"/>
    <cellStyle name="Separador de milhares 19 4 2 2 3 3 2" xfId="10682"/>
    <cellStyle name="Separador de milhares 19 4 2 2 3 3 2 2" xfId="33663"/>
    <cellStyle name="Separador de milhares 19 4 2 2 3 3 2 3" xfId="22491"/>
    <cellStyle name="Separador de milhares 19 4 2 2 3 3 3" xfId="30151"/>
    <cellStyle name="Separador de milhares 19 4 2 2 3 3 4" xfId="14830"/>
    <cellStyle name="Separador de milhares 19 4 2 2 3 4" xfId="5974"/>
    <cellStyle name="Separador de milhares 19 4 2 2 3 4 2" xfId="28955"/>
    <cellStyle name="Separador de milhares 19 4 2 2 3 4 3" xfId="18342"/>
    <cellStyle name="Separador de milhares 19 4 2 2 3 5" xfId="24247"/>
    <cellStyle name="Separador de milhares 19 4 2 2 3 6" xfId="13074"/>
    <cellStyle name="Separador de milhares 19 4 2 2 4" xfId="2377"/>
    <cellStyle name="Separador de milhares 19 4 2 2 4 2" xfId="8281"/>
    <cellStyle name="Separador de milhares 19 4 2 2 4 2 2" xfId="31262"/>
    <cellStyle name="Separador de milhares 19 4 2 2 4 2 3" xfId="19453"/>
    <cellStyle name="Separador de milhares 19 4 2 2 4 3" xfId="25358"/>
    <cellStyle name="Separador de milhares 19 4 2 2 4 4" xfId="15941"/>
    <cellStyle name="Separador de milhares 19 4 2 2 5" xfId="6525"/>
    <cellStyle name="Separador de milhares 19 4 2 2 5 2" xfId="10037"/>
    <cellStyle name="Separador de milhares 19 4 2 2 5 2 2" xfId="33018"/>
    <cellStyle name="Separador de milhares 19 4 2 2 5 2 3" xfId="21846"/>
    <cellStyle name="Separador de milhares 19 4 2 2 5 3" xfId="29506"/>
    <cellStyle name="Separador de milhares 19 4 2 2 5 4" xfId="14185"/>
    <cellStyle name="Separador de milhares 19 4 2 2 6" xfId="5405"/>
    <cellStyle name="Separador de milhares 19 4 2 2 6 2" xfId="21209"/>
    <cellStyle name="Separador de milhares 19 4 2 2 6 3" xfId="28386"/>
    <cellStyle name="Separador de milhares 19 4 2 2 6 4" xfId="12429"/>
    <cellStyle name="Separador de milhares 19 4 2 2 7" xfId="4294"/>
    <cellStyle name="Separador de milhares 19 4 2 2 7 2" xfId="27275"/>
    <cellStyle name="Separador de milhares 19 4 2 2 7 3" xfId="17697"/>
    <cellStyle name="Separador de milhares 19 4 2 2 8" xfId="23602"/>
    <cellStyle name="Separador de milhares 19 4 2 2 9" xfId="11954"/>
    <cellStyle name="Separador de milhares 19 4 2 3" xfId="1105"/>
    <cellStyle name="Separador de milhares 19 4 2 3 2" xfId="1741"/>
    <cellStyle name="Separador de milhares 19 4 2 3 2 2" xfId="3497"/>
    <cellStyle name="Separador de milhares 19 4 2 3 2 2 2" xfId="9401"/>
    <cellStyle name="Separador de milhares 19 4 2 3 2 2 2 2" xfId="32382"/>
    <cellStyle name="Separador de milhares 19 4 2 3 2 2 2 3" xfId="20573"/>
    <cellStyle name="Separador de milhares 19 4 2 3 2 2 3" xfId="26478"/>
    <cellStyle name="Separador de milhares 19 4 2 3 2 2 4" xfId="17061"/>
    <cellStyle name="Separador de milhares 19 4 2 3 2 3" xfId="7645"/>
    <cellStyle name="Separador de milhares 19 4 2 3 2 3 2" xfId="11157"/>
    <cellStyle name="Separador de milhares 19 4 2 3 2 3 2 2" xfId="34138"/>
    <cellStyle name="Separador de milhares 19 4 2 3 2 3 2 3" xfId="22966"/>
    <cellStyle name="Separador de milhares 19 4 2 3 2 3 3" xfId="30626"/>
    <cellStyle name="Separador de milhares 19 4 2 3 2 3 4" xfId="15305"/>
    <cellStyle name="Separador de milhares 19 4 2 3 2 4" xfId="4769"/>
    <cellStyle name="Separador de milhares 19 4 2 3 2 4 2" xfId="27750"/>
    <cellStyle name="Separador de milhares 19 4 2 3 2 4 3" xfId="18817"/>
    <cellStyle name="Separador de milhares 19 4 2 3 2 5" xfId="24722"/>
    <cellStyle name="Separador de milhares 19 4 2 3 2 6" xfId="13549"/>
    <cellStyle name="Separador de milhares 19 4 2 3 3" xfId="2861"/>
    <cellStyle name="Separador de milhares 19 4 2 3 3 2" xfId="8765"/>
    <cellStyle name="Separador de milhares 19 4 2 3 3 2 2" xfId="31746"/>
    <cellStyle name="Separador de milhares 19 4 2 3 3 2 3" xfId="19937"/>
    <cellStyle name="Separador de milhares 19 4 2 3 3 3" xfId="25842"/>
    <cellStyle name="Separador de milhares 19 4 2 3 3 4" xfId="16425"/>
    <cellStyle name="Separador de milhares 19 4 2 3 4" xfId="7009"/>
    <cellStyle name="Separador de milhares 19 4 2 3 4 2" xfId="10521"/>
    <cellStyle name="Separador de milhares 19 4 2 3 4 2 2" xfId="33502"/>
    <cellStyle name="Separador de milhares 19 4 2 3 4 2 3" xfId="22330"/>
    <cellStyle name="Separador de milhares 19 4 2 3 4 3" xfId="29990"/>
    <cellStyle name="Separador de milhares 19 4 2 3 4 4" xfId="14669"/>
    <cellStyle name="Separador de milhares 19 4 2 3 5" xfId="5813"/>
    <cellStyle name="Separador de milhares 19 4 2 3 5 2" xfId="21371"/>
    <cellStyle name="Separador de milhares 19 4 2 3 5 3" xfId="28794"/>
    <cellStyle name="Separador de milhares 19 4 2 3 5 4" xfId="12913"/>
    <cellStyle name="Separador de milhares 19 4 2 3 6" xfId="4133"/>
    <cellStyle name="Separador de milhares 19 4 2 3 6 2" xfId="27114"/>
    <cellStyle name="Separador de milhares 19 4 2 3 6 3" xfId="18181"/>
    <cellStyle name="Separador de milhares 19 4 2 3 7" xfId="24086"/>
    <cellStyle name="Separador de milhares 19 4 2 3 8" xfId="11793"/>
    <cellStyle name="Separador de milhares 19 4 2 4" xfId="1503"/>
    <cellStyle name="Separador de milhares 19 4 2 4 2" xfId="3259"/>
    <cellStyle name="Separador de milhares 19 4 2 4 2 2" xfId="9163"/>
    <cellStyle name="Separador de milhares 19 4 2 4 2 2 2" xfId="32144"/>
    <cellStyle name="Separador de milhares 19 4 2 4 2 2 3" xfId="20335"/>
    <cellStyle name="Separador de milhares 19 4 2 4 2 3" xfId="26240"/>
    <cellStyle name="Separador de milhares 19 4 2 4 2 4" xfId="16823"/>
    <cellStyle name="Separador de milhares 19 4 2 4 3" xfId="7407"/>
    <cellStyle name="Separador de milhares 19 4 2 4 3 2" xfId="10919"/>
    <cellStyle name="Separador de milhares 19 4 2 4 3 2 2" xfId="33900"/>
    <cellStyle name="Separador de milhares 19 4 2 4 3 2 3" xfId="22728"/>
    <cellStyle name="Separador de milhares 19 4 2 4 3 3" xfId="30388"/>
    <cellStyle name="Separador de milhares 19 4 2 4 3 4" xfId="15067"/>
    <cellStyle name="Separador de milhares 19 4 2 4 4" xfId="4531"/>
    <cellStyle name="Separador de milhares 19 4 2 4 4 2" xfId="27512"/>
    <cellStyle name="Separador de milhares 19 4 2 4 4 3" xfId="18579"/>
    <cellStyle name="Separador de milhares 19 4 2 4 5" xfId="24484"/>
    <cellStyle name="Separador de milhares 19 4 2 4 6" xfId="13311"/>
    <cellStyle name="Separador de milhares 19 4 2 5" xfId="867"/>
    <cellStyle name="Separador de milhares 19 4 2 5 2" xfId="2623"/>
    <cellStyle name="Separador de milhares 19 4 2 5 2 2" xfId="8527"/>
    <cellStyle name="Separador de milhares 19 4 2 5 2 2 2" xfId="31508"/>
    <cellStyle name="Separador de milhares 19 4 2 5 2 2 3" xfId="19699"/>
    <cellStyle name="Separador de milhares 19 4 2 5 2 3" xfId="25604"/>
    <cellStyle name="Separador de milhares 19 4 2 5 2 4" xfId="16187"/>
    <cellStyle name="Separador de milhares 19 4 2 5 3" xfId="6771"/>
    <cellStyle name="Separador de milhares 19 4 2 5 3 2" xfId="10283"/>
    <cellStyle name="Separador de milhares 19 4 2 5 3 2 2" xfId="33264"/>
    <cellStyle name="Separador de milhares 19 4 2 5 3 2 3" xfId="22092"/>
    <cellStyle name="Separador de milhares 19 4 2 5 3 3" xfId="29752"/>
    <cellStyle name="Separador de milhares 19 4 2 5 3 4" xfId="14431"/>
    <cellStyle name="Separador de milhares 19 4 2 5 4" xfId="5575"/>
    <cellStyle name="Separador de milhares 19 4 2 5 4 2" xfId="28556"/>
    <cellStyle name="Separador de milhares 19 4 2 5 4 3" xfId="17943"/>
    <cellStyle name="Separador de milhares 19 4 2 5 5" xfId="23848"/>
    <cellStyle name="Separador de milhares 19 4 2 5 6" xfId="12675"/>
    <cellStyle name="Separador de milhares 19 4 2 6" xfId="2216"/>
    <cellStyle name="Separador de milhares 19 4 2 6 2" xfId="8120"/>
    <cellStyle name="Separador de milhares 19 4 2 6 2 2" xfId="31101"/>
    <cellStyle name="Separador de milhares 19 4 2 6 2 3" xfId="19292"/>
    <cellStyle name="Separador de milhares 19 4 2 6 3" xfId="25197"/>
    <cellStyle name="Separador de milhares 19 4 2 6 4" xfId="15780"/>
    <cellStyle name="Separador de milhares 19 4 2 7" xfId="6364"/>
    <cellStyle name="Separador de milhares 19 4 2 7 2" xfId="9876"/>
    <cellStyle name="Separador de milhares 19 4 2 7 2 2" xfId="32857"/>
    <cellStyle name="Separador de milhares 19 4 2 7 2 3" xfId="21685"/>
    <cellStyle name="Separador de milhares 19 4 2 7 3" xfId="29345"/>
    <cellStyle name="Separador de milhares 19 4 2 7 4" xfId="14024"/>
    <cellStyle name="Separador de milhares 19 4 2 8" xfId="5244"/>
    <cellStyle name="Separador de milhares 19 4 2 8 2" xfId="21048"/>
    <cellStyle name="Separador de milhares 19 4 2 8 3" xfId="28225"/>
    <cellStyle name="Separador de milhares 19 4 2 8 4" xfId="12268"/>
    <cellStyle name="Separador de milhares 19 4 2 9" xfId="3895"/>
    <cellStyle name="Separador de milhares 19 4 2 9 2" xfId="26876"/>
    <cellStyle name="Separador de milhares 19 4 2 9 3" xfId="17536"/>
    <cellStyle name="Separador de milhares 19 4 3" xfId="374"/>
    <cellStyle name="Separador de milhares 19 4 3 2" xfId="1658"/>
    <cellStyle name="Separador de milhares 19 4 3 2 2" xfId="3414"/>
    <cellStyle name="Separador de milhares 19 4 3 2 2 2" xfId="9318"/>
    <cellStyle name="Separador de milhares 19 4 3 2 2 2 2" xfId="32299"/>
    <cellStyle name="Separador de milhares 19 4 3 2 2 2 3" xfId="20490"/>
    <cellStyle name="Separador de milhares 19 4 3 2 2 3" xfId="26395"/>
    <cellStyle name="Separador de milhares 19 4 3 2 2 4" xfId="16978"/>
    <cellStyle name="Separador de milhares 19 4 3 2 3" xfId="7562"/>
    <cellStyle name="Separador de milhares 19 4 3 2 3 2" xfId="11074"/>
    <cellStyle name="Separador de milhares 19 4 3 2 3 2 2" xfId="34055"/>
    <cellStyle name="Separador de milhares 19 4 3 2 3 2 3" xfId="22883"/>
    <cellStyle name="Separador de milhares 19 4 3 2 3 3" xfId="30543"/>
    <cellStyle name="Separador de milhares 19 4 3 2 3 4" xfId="15222"/>
    <cellStyle name="Separador de milhares 19 4 3 2 4" xfId="4686"/>
    <cellStyle name="Separador de milhares 19 4 3 2 4 2" xfId="27667"/>
    <cellStyle name="Separador de milhares 19 4 3 2 4 3" xfId="18734"/>
    <cellStyle name="Separador de milhares 19 4 3 2 5" xfId="24639"/>
    <cellStyle name="Separador de milhares 19 4 3 2 6" xfId="13466"/>
    <cellStyle name="Separador de milhares 19 4 3 3" xfId="1022"/>
    <cellStyle name="Separador de milhares 19 4 3 3 2" xfId="2778"/>
    <cellStyle name="Separador de milhares 19 4 3 3 2 2" xfId="8682"/>
    <cellStyle name="Separador de milhares 19 4 3 3 2 2 2" xfId="31663"/>
    <cellStyle name="Separador de milhares 19 4 3 3 2 2 3" xfId="19854"/>
    <cellStyle name="Separador de milhares 19 4 3 3 2 3" xfId="25759"/>
    <cellStyle name="Separador de milhares 19 4 3 3 2 4" xfId="16342"/>
    <cellStyle name="Separador de milhares 19 4 3 3 3" xfId="6926"/>
    <cellStyle name="Separador de milhares 19 4 3 3 3 2" xfId="10438"/>
    <cellStyle name="Separador de milhares 19 4 3 3 3 2 2" xfId="33419"/>
    <cellStyle name="Separador de milhares 19 4 3 3 3 2 3" xfId="22247"/>
    <cellStyle name="Separador de milhares 19 4 3 3 3 3" xfId="29907"/>
    <cellStyle name="Separador de milhares 19 4 3 3 3 4" xfId="14586"/>
    <cellStyle name="Separador de milhares 19 4 3 3 4" xfId="5730"/>
    <cellStyle name="Separador de milhares 19 4 3 3 4 2" xfId="28711"/>
    <cellStyle name="Separador de milhares 19 4 3 3 4 3" xfId="18098"/>
    <cellStyle name="Separador de milhares 19 4 3 3 5" xfId="24003"/>
    <cellStyle name="Separador de milhares 19 4 3 3 6" xfId="12830"/>
    <cellStyle name="Separador de milhares 19 4 3 4" xfId="2133"/>
    <cellStyle name="Separador de milhares 19 4 3 4 2" xfId="8037"/>
    <cellStyle name="Separador de milhares 19 4 3 4 2 2" xfId="31018"/>
    <cellStyle name="Separador de milhares 19 4 3 4 2 3" xfId="19209"/>
    <cellStyle name="Separador de milhares 19 4 3 4 3" xfId="25114"/>
    <cellStyle name="Separador de milhares 19 4 3 4 4" xfId="15697"/>
    <cellStyle name="Separador de milhares 19 4 3 5" xfId="6281"/>
    <cellStyle name="Separador de milhares 19 4 3 5 2" xfId="9793"/>
    <cellStyle name="Separador de milhares 19 4 3 5 2 2" xfId="32774"/>
    <cellStyle name="Separador de milhares 19 4 3 5 2 3" xfId="21602"/>
    <cellStyle name="Separador de milhares 19 4 3 5 3" xfId="29262"/>
    <cellStyle name="Separador de milhares 19 4 3 5 4" xfId="13941"/>
    <cellStyle name="Separador de milhares 19 4 3 6" xfId="5161"/>
    <cellStyle name="Separador de milhares 19 4 3 6 2" xfId="20965"/>
    <cellStyle name="Separador de milhares 19 4 3 6 3" xfId="28142"/>
    <cellStyle name="Separador de milhares 19 4 3 6 4" xfId="12185"/>
    <cellStyle name="Separador de milhares 19 4 3 7" xfId="4050"/>
    <cellStyle name="Separador de milhares 19 4 3 7 2" xfId="27031"/>
    <cellStyle name="Separador de milhares 19 4 3 7 3" xfId="17453"/>
    <cellStyle name="Separador de milhares 19 4 3 8" xfId="23358"/>
    <cellStyle name="Separador de milhares 19 4 3 9" xfId="11710"/>
    <cellStyle name="Separador de milhares 19 4 4" xfId="534"/>
    <cellStyle name="Separador de milhares 19 4 4 2" xfId="1817"/>
    <cellStyle name="Separador de milhares 19 4 4 2 2" xfId="3573"/>
    <cellStyle name="Separador de milhares 19 4 4 2 2 2" xfId="9477"/>
    <cellStyle name="Separador de milhares 19 4 4 2 2 2 2" xfId="32458"/>
    <cellStyle name="Separador de milhares 19 4 4 2 2 2 3" xfId="20649"/>
    <cellStyle name="Separador de milhares 19 4 4 2 2 3" xfId="26554"/>
    <cellStyle name="Separador de milhares 19 4 4 2 2 4" xfId="17137"/>
    <cellStyle name="Separador de milhares 19 4 4 2 3" xfId="7721"/>
    <cellStyle name="Separador de milhares 19 4 4 2 3 2" xfId="11233"/>
    <cellStyle name="Separador de milhares 19 4 4 2 3 2 2" xfId="34214"/>
    <cellStyle name="Separador de milhares 19 4 4 2 3 2 3" xfId="23042"/>
    <cellStyle name="Separador de milhares 19 4 4 2 3 3" xfId="30702"/>
    <cellStyle name="Separador de milhares 19 4 4 2 3 4" xfId="15381"/>
    <cellStyle name="Separador de milhares 19 4 4 2 4" xfId="4845"/>
    <cellStyle name="Separador de milhares 19 4 4 2 4 2" xfId="27826"/>
    <cellStyle name="Separador de milhares 19 4 4 2 4 3" xfId="18893"/>
    <cellStyle name="Separador de milhares 19 4 4 2 5" xfId="24798"/>
    <cellStyle name="Separador de milhares 19 4 4 2 6" xfId="13625"/>
    <cellStyle name="Separador de milhares 19 4 4 3" xfId="1181"/>
    <cellStyle name="Separador de milhares 19 4 4 3 2" xfId="2937"/>
    <cellStyle name="Separador de milhares 19 4 4 3 2 2" xfId="8841"/>
    <cellStyle name="Separador de milhares 19 4 4 3 2 2 2" xfId="31822"/>
    <cellStyle name="Separador de milhares 19 4 4 3 2 2 3" xfId="20013"/>
    <cellStyle name="Separador de milhares 19 4 4 3 2 3" xfId="25918"/>
    <cellStyle name="Separador de milhares 19 4 4 3 2 4" xfId="16501"/>
    <cellStyle name="Separador de milhares 19 4 4 3 3" xfId="7085"/>
    <cellStyle name="Separador de milhares 19 4 4 3 3 2" xfId="10597"/>
    <cellStyle name="Separador de milhares 19 4 4 3 3 2 2" xfId="33578"/>
    <cellStyle name="Separador de milhares 19 4 4 3 3 2 3" xfId="22406"/>
    <cellStyle name="Separador de milhares 19 4 4 3 3 3" xfId="30066"/>
    <cellStyle name="Separador de milhares 19 4 4 3 3 4" xfId="14745"/>
    <cellStyle name="Separador de milhares 19 4 4 3 4" xfId="5889"/>
    <cellStyle name="Separador de milhares 19 4 4 3 4 2" xfId="28870"/>
    <cellStyle name="Separador de milhares 19 4 4 3 4 3" xfId="18257"/>
    <cellStyle name="Separador de milhares 19 4 4 3 5" xfId="24162"/>
    <cellStyle name="Separador de milhares 19 4 4 3 6" xfId="12989"/>
    <cellStyle name="Separador de milhares 19 4 4 4" xfId="2292"/>
    <cellStyle name="Separador de milhares 19 4 4 4 2" xfId="8196"/>
    <cellStyle name="Separador de milhares 19 4 4 4 2 2" xfId="31177"/>
    <cellStyle name="Separador de milhares 19 4 4 4 2 3" xfId="19368"/>
    <cellStyle name="Separador de milhares 19 4 4 4 3" xfId="25273"/>
    <cellStyle name="Separador de milhares 19 4 4 4 4" xfId="15856"/>
    <cellStyle name="Separador de milhares 19 4 4 5" xfId="6440"/>
    <cellStyle name="Separador de milhares 19 4 4 5 2" xfId="9952"/>
    <cellStyle name="Separador de milhares 19 4 4 5 2 2" xfId="32933"/>
    <cellStyle name="Separador de milhares 19 4 4 5 2 3" xfId="21761"/>
    <cellStyle name="Separador de milhares 19 4 4 5 3" xfId="29421"/>
    <cellStyle name="Separador de milhares 19 4 4 5 4" xfId="14100"/>
    <cellStyle name="Separador de milhares 19 4 4 6" xfId="5320"/>
    <cellStyle name="Separador de milhares 19 4 4 6 2" xfId="21124"/>
    <cellStyle name="Separador de milhares 19 4 4 6 3" xfId="28301"/>
    <cellStyle name="Separador de milhares 19 4 4 6 4" xfId="12344"/>
    <cellStyle name="Separador de milhares 19 4 4 7" xfId="4209"/>
    <cellStyle name="Separador de milhares 19 4 4 7 2" xfId="27190"/>
    <cellStyle name="Separador de milhares 19 4 4 7 3" xfId="17612"/>
    <cellStyle name="Separador de milhares 19 4 4 8" xfId="23517"/>
    <cellStyle name="Separador de milhares 19 4 4 9" xfId="11869"/>
    <cellStyle name="Separador de milhares 19 4 5" xfId="952"/>
    <cellStyle name="Separador de milhares 19 4 5 2" xfId="1588"/>
    <cellStyle name="Separador de milhares 19 4 5 2 2" xfId="3344"/>
    <cellStyle name="Separador de milhares 19 4 5 2 2 2" xfId="9248"/>
    <cellStyle name="Separador de milhares 19 4 5 2 2 2 2" xfId="32229"/>
    <cellStyle name="Separador de milhares 19 4 5 2 2 2 3" xfId="20420"/>
    <cellStyle name="Separador de milhares 19 4 5 2 2 3" xfId="26325"/>
    <cellStyle name="Separador de milhares 19 4 5 2 2 4" xfId="16908"/>
    <cellStyle name="Separador de milhares 19 4 5 2 3" xfId="7492"/>
    <cellStyle name="Separador de milhares 19 4 5 2 3 2" xfId="11004"/>
    <cellStyle name="Separador de milhares 19 4 5 2 3 2 2" xfId="33985"/>
    <cellStyle name="Separador de milhares 19 4 5 2 3 2 3" xfId="22813"/>
    <cellStyle name="Separador de milhares 19 4 5 2 3 3" xfId="30473"/>
    <cellStyle name="Separador de milhares 19 4 5 2 3 4" xfId="15152"/>
    <cellStyle name="Separador de milhares 19 4 5 2 4" xfId="4616"/>
    <cellStyle name="Separador de milhares 19 4 5 2 4 2" xfId="27597"/>
    <cellStyle name="Separador de milhares 19 4 5 2 4 3" xfId="18664"/>
    <cellStyle name="Separador de milhares 19 4 5 2 5" xfId="24569"/>
    <cellStyle name="Separador de milhares 19 4 5 2 6" xfId="13396"/>
    <cellStyle name="Separador de milhares 19 4 5 3" xfId="2708"/>
    <cellStyle name="Separador de milhares 19 4 5 3 2" xfId="8612"/>
    <cellStyle name="Separador de milhares 19 4 5 3 2 2" xfId="31593"/>
    <cellStyle name="Separador de milhares 19 4 5 3 2 3" xfId="19784"/>
    <cellStyle name="Separador de milhares 19 4 5 3 3" xfId="25689"/>
    <cellStyle name="Separador de milhares 19 4 5 3 4" xfId="16272"/>
    <cellStyle name="Separador de milhares 19 4 5 4" xfId="6856"/>
    <cellStyle name="Separador de milhares 19 4 5 4 2" xfId="10368"/>
    <cellStyle name="Separador de milhares 19 4 5 4 2 2" xfId="33349"/>
    <cellStyle name="Separador de milhares 19 4 5 4 2 3" xfId="22177"/>
    <cellStyle name="Separador de milhares 19 4 5 4 3" xfId="29837"/>
    <cellStyle name="Separador de milhares 19 4 5 4 4" xfId="14516"/>
    <cellStyle name="Separador de milhares 19 4 5 5" xfId="5660"/>
    <cellStyle name="Separador de milhares 19 4 5 5 2" xfId="21294"/>
    <cellStyle name="Separador de milhares 19 4 5 5 3" xfId="28641"/>
    <cellStyle name="Separador de milhares 19 4 5 5 4" xfId="12760"/>
    <cellStyle name="Separador de milhares 19 4 5 6" xfId="3980"/>
    <cellStyle name="Separador de milhares 19 4 5 6 2" xfId="26961"/>
    <cellStyle name="Separador de milhares 19 4 5 6 3" xfId="18028"/>
    <cellStyle name="Separador de milhares 19 4 5 7" xfId="23933"/>
    <cellStyle name="Separador de milhares 19 4 5 8" xfId="11640"/>
    <cellStyle name="Separador de milhares 19 4 6" xfId="1342"/>
    <cellStyle name="Separador de milhares 19 4 6 2" xfId="1978"/>
    <cellStyle name="Separador de milhares 19 4 6 2 2" xfId="3734"/>
    <cellStyle name="Separador de milhares 19 4 6 2 2 2" xfId="9638"/>
    <cellStyle name="Separador de milhares 19 4 6 2 2 2 2" xfId="32619"/>
    <cellStyle name="Separador de milhares 19 4 6 2 2 2 3" xfId="20810"/>
    <cellStyle name="Separador de milhares 19 4 6 2 2 3" xfId="26715"/>
    <cellStyle name="Separador de milhares 19 4 6 2 2 4" xfId="17298"/>
    <cellStyle name="Separador de milhares 19 4 6 2 3" xfId="7882"/>
    <cellStyle name="Separador de milhares 19 4 6 2 3 2" xfId="11394"/>
    <cellStyle name="Separador de milhares 19 4 6 2 3 2 2" xfId="34375"/>
    <cellStyle name="Separador de milhares 19 4 6 2 3 2 3" xfId="23203"/>
    <cellStyle name="Separador de milhares 19 4 6 2 3 3" xfId="30863"/>
    <cellStyle name="Separador de milhares 19 4 6 2 3 4" xfId="15542"/>
    <cellStyle name="Separador de milhares 19 4 6 2 4" xfId="5006"/>
    <cellStyle name="Separador de milhares 19 4 6 2 4 2" xfId="27987"/>
    <cellStyle name="Separador de milhares 19 4 6 2 4 3" xfId="19054"/>
    <cellStyle name="Separador de milhares 19 4 6 2 5" xfId="24959"/>
    <cellStyle name="Separador de milhares 19 4 6 2 6" xfId="13786"/>
    <cellStyle name="Separador de milhares 19 4 6 3" xfId="3098"/>
    <cellStyle name="Separador de milhares 19 4 6 3 2" xfId="9002"/>
    <cellStyle name="Separador de milhares 19 4 6 3 2 2" xfId="31983"/>
    <cellStyle name="Separador de milhares 19 4 6 3 2 3" xfId="20174"/>
    <cellStyle name="Separador de milhares 19 4 6 3 3" xfId="26079"/>
    <cellStyle name="Separador de milhares 19 4 6 3 4" xfId="16662"/>
    <cellStyle name="Separador de milhares 19 4 6 4" xfId="7246"/>
    <cellStyle name="Separador de milhares 19 4 6 4 2" xfId="10758"/>
    <cellStyle name="Separador de milhares 19 4 6 4 2 2" xfId="33739"/>
    <cellStyle name="Separador de milhares 19 4 6 4 2 3" xfId="22567"/>
    <cellStyle name="Separador de milhares 19 4 6 4 3" xfId="30227"/>
    <cellStyle name="Separador de milhares 19 4 6 4 4" xfId="14906"/>
    <cellStyle name="Separador de milhares 19 4 6 5" xfId="6050"/>
    <cellStyle name="Separador de milhares 19 4 6 5 2" xfId="21447"/>
    <cellStyle name="Separador de milhares 19 4 6 5 3" xfId="29031"/>
    <cellStyle name="Separador de milhares 19 4 6 5 4" xfId="13150"/>
    <cellStyle name="Separador de milhares 19 4 6 6" xfId="4370"/>
    <cellStyle name="Separador de milhares 19 4 6 6 2" xfId="27351"/>
    <cellStyle name="Separador de milhares 19 4 6 6 3" xfId="18418"/>
    <cellStyle name="Separador de milhares 19 4 6 7" xfId="24323"/>
    <cellStyle name="Separador de milhares 19 4 6 8" xfId="12030"/>
    <cellStyle name="Separador de milhares 19 4 7" xfId="782"/>
    <cellStyle name="Separador de milhares 19 4 7 2" xfId="2538"/>
    <cellStyle name="Separador de milhares 19 4 7 2 2" xfId="8442"/>
    <cellStyle name="Separador de milhares 19 4 7 2 2 2" xfId="31423"/>
    <cellStyle name="Separador de milhares 19 4 7 2 2 3" xfId="19614"/>
    <cellStyle name="Separador de milhares 19 4 7 2 3" xfId="25519"/>
    <cellStyle name="Separador de milhares 19 4 7 2 4" xfId="16102"/>
    <cellStyle name="Separador de milhares 19 4 7 3" xfId="6686"/>
    <cellStyle name="Separador de milhares 19 4 7 3 2" xfId="10198"/>
    <cellStyle name="Separador de milhares 19 4 7 3 2 2" xfId="33179"/>
    <cellStyle name="Separador de milhares 19 4 7 3 2 3" xfId="22007"/>
    <cellStyle name="Separador de milhares 19 4 7 3 3" xfId="29667"/>
    <cellStyle name="Separador de milhares 19 4 7 3 4" xfId="14346"/>
    <cellStyle name="Separador de milhares 19 4 7 4" xfId="4446"/>
    <cellStyle name="Separador de milhares 19 4 7 4 2" xfId="27427"/>
    <cellStyle name="Separador de milhares 19 4 7 4 3" xfId="17858"/>
    <cellStyle name="Separador de milhares 19 4 7 5" xfId="23763"/>
    <cellStyle name="Separador de milhares 19 4 7 6" xfId="12590"/>
    <cellStyle name="Separador de milhares 19 4 8" xfId="1418"/>
    <cellStyle name="Separador de milhares 19 4 8 2" xfId="3174"/>
    <cellStyle name="Separador de milhares 19 4 8 2 2" xfId="9078"/>
    <cellStyle name="Separador de milhares 19 4 8 2 2 2" xfId="32059"/>
    <cellStyle name="Separador de milhares 19 4 8 2 2 3" xfId="20250"/>
    <cellStyle name="Separador de milhares 19 4 8 2 3" xfId="26155"/>
    <cellStyle name="Separador de milhares 19 4 8 2 4" xfId="16738"/>
    <cellStyle name="Separador de milhares 19 4 8 3" xfId="7322"/>
    <cellStyle name="Separador de milhares 19 4 8 3 2" xfId="10834"/>
    <cellStyle name="Separador de milhares 19 4 8 3 2 2" xfId="33815"/>
    <cellStyle name="Separador de milhares 19 4 8 3 2 3" xfId="22643"/>
    <cellStyle name="Separador de milhares 19 4 8 3 3" xfId="30303"/>
    <cellStyle name="Separador de milhares 19 4 8 3 4" xfId="14982"/>
    <cellStyle name="Separador de milhares 19 4 8 4" xfId="6126"/>
    <cellStyle name="Separador de milhares 19 4 8 4 2" xfId="29107"/>
    <cellStyle name="Separador de milhares 19 4 8 4 3" xfId="18494"/>
    <cellStyle name="Separador de milhares 19 4 8 5" xfId="24399"/>
    <cellStyle name="Separador de milhares 19 4 8 6" xfId="13226"/>
    <cellStyle name="Separador de milhares 19 4 9" xfId="705"/>
    <cellStyle name="Separador de milhares 19 4 9 2" xfId="2462"/>
    <cellStyle name="Separador de milhares 19 4 9 2 2" xfId="8366"/>
    <cellStyle name="Separador de milhares 19 4 9 2 2 2" xfId="31347"/>
    <cellStyle name="Separador de milhares 19 4 9 2 2 3" xfId="19538"/>
    <cellStyle name="Separador de milhares 19 4 9 2 3" xfId="25443"/>
    <cellStyle name="Separador de milhares 19 4 9 2 4" xfId="16026"/>
    <cellStyle name="Separador de milhares 19 4 9 3" xfId="6610"/>
    <cellStyle name="Separador de milhares 19 4 9 3 2" xfId="10122"/>
    <cellStyle name="Separador de milhares 19 4 9 3 2 2" xfId="33103"/>
    <cellStyle name="Separador de milhares 19 4 9 3 2 3" xfId="21931"/>
    <cellStyle name="Separador de milhares 19 4 9 3 3" xfId="29591"/>
    <cellStyle name="Separador de milhares 19 4 9 3 4" xfId="14270"/>
    <cellStyle name="Separador de milhares 19 4 9 4" xfId="5490"/>
    <cellStyle name="Separador de milhares 19 4 9 4 2" xfId="28471"/>
    <cellStyle name="Separador de milhares 19 4 9 4 3" xfId="17782"/>
    <cellStyle name="Separador de milhares 19 4 9 5" xfId="23687"/>
    <cellStyle name="Separador de milhares 19 4 9 6" xfId="12514"/>
    <cellStyle name="Separador de milhares 19 5" xfId="314"/>
    <cellStyle name="Separador de milhares 19 5 10" xfId="2073"/>
    <cellStyle name="Separador de milhares 19 5 10 2" xfId="7977"/>
    <cellStyle name="Separador de milhares 19 5 10 2 2" xfId="30958"/>
    <cellStyle name="Separador de milhares 19 5 10 2 3" xfId="19149"/>
    <cellStyle name="Separador de milhares 19 5 10 3" xfId="25054"/>
    <cellStyle name="Separador de milhares 19 5 10 4" xfId="15637"/>
    <cellStyle name="Separador de milhares 19 5 11" xfId="6221"/>
    <cellStyle name="Separador de milhares 19 5 11 2" xfId="9733"/>
    <cellStyle name="Separador de milhares 19 5 11 2 2" xfId="32714"/>
    <cellStyle name="Separador de milhares 19 5 11 2 3" xfId="21542"/>
    <cellStyle name="Separador de milhares 19 5 11 3" xfId="29202"/>
    <cellStyle name="Separador de milhares 19 5 11 4" xfId="13881"/>
    <cellStyle name="Separador de milhares 19 5 12" xfId="5101"/>
    <cellStyle name="Separador de milhares 19 5 12 2" xfId="20905"/>
    <cellStyle name="Separador de milhares 19 5 12 3" xfId="28082"/>
    <cellStyle name="Separador de milhares 19 5 12 4" xfId="12125"/>
    <cellStyle name="Separador de milhares 19 5 13" xfId="3820"/>
    <cellStyle name="Separador de milhares 19 5 13 2" xfId="26801"/>
    <cellStyle name="Separador de milhares 19 5 13 3" xfId="17393"/>
    <cellStyle name="Separador de milhares 19 5 14" xfId="23298"/>
    <cellStyle name="Separador de milhares 19 5 15" xfId="11480"/>
    <cellStyle name="Separador de milhares 19 5 2" xfId="468"/>
    <cellStyle name="Separador de milhares 19 5 2 10" xfId="23451"/>
    <cellStyle name="Separador de milhares 19 5 2 11" xfId="11565"/>
    <cellStyle name="Separador de milhares 19 5 2 2" xfId="629"/>
    <cellStyle name="Separador de milhares 19 5 2 2 2" xfId="1912"/>
    <cellStyle name="Separador de milhares 19 5 2 2 2 2" xfId="3668"/>
    <cellStyle name="Separador de milhares 19 5 2 2 2 2 2" xfId="9572"/>
    <cellStyle name="Separador de milhares 19 5 2 2 2 2 2 2" xfId="32553"/>
    <cellStyle name="Separador de milhares 19 5 2 2 2 2 2 3" xfId="20744"/>
    <cellStyle name="Separador de milhares 19 5 2 2 2 2 3" xfId="26649"/>
    <cellStyle name="Separador de milhares 19 5 2 2 2 2 4" xfId="17232"/>
    <cellStyle name="Separador de milhares 19 5 2 2 2 3" xfId="7816"/>
    <cellStyle name="Separador de milhares 19 5 2 2 2 3 2" xfId="11328"/>
    <cellStyle name="Separador de milhares 19 5 2 2 2 3 2 2" xfId="34309"/>
    <cellStyle name="Separador de milhares 19 5 2 2 2 3 2 3" xfId="23137"/>
    <cellStyle name="Separador de milhares 19 5 2 2 2 3 3" xfId="30797"/>
    <cellStyle name="Separador de milhares 19 5 2 2 2 3 4" xfId="15476"/>
    <cellStyle name="Separador de milhares 19 5 2 2 2 4" xfId="4940"/>
    <cellStyle name="Separador de milhares 19 5 2 2 2 4 2" xfId="27921"/>
    <cellStyle name="Separador de milhares 19 5 2 2 2 4 3" xfId="18988"/>
    <cellStyle name="Separador de milhares 19 5 2 2 2 5" xfId="24893"/>
    <cellStyle name="Separador de milhares 19 5 2 2 2 6" xfId="13720"/>
    <cellStyle name="Separador de milhares 19 5 2 2 3" xfId="1276"/>
    <cellStyle name="Separador de milhares 19 5 2 2 3 2" xfId="3032"/>
    <cellStyle name="Separador de milhares 19 5 2 2 3 2 2" xfId="8936"/>
    <cellStyle name="Separador de milhares 19 5 2 2 3 2 2 2" xfId="31917"/>
    <cellStyle name="Separador de milhares 19 5 2 2 3 2 2 3" xfId="20108"/>
    <cellStyle name="Separador de milhares 19 5 2 2 3 2 3" xfId="26013"/>
    <cellStyle name="Separador de milhares 19 5 2 2 3 2 4" xfId="16596"/>
    <cellStyle name="Separador de milhares 19 5 2 2 3 3" xfId="7180"/>
    <cellStyle name="Separador de milhares 19 5 2 2 3 3 2" xfId="10692"/>
    <cellStyle name="Separador de milhares 19 5 2 2 3 3 2 2" xfId="33673"/>
    <cellStyle name="Separador de milhares 19 5 2 2 3 3 2 3" xfId="22501"/>
    <cellStyle name="Separador de milhares 19 5 2 2 3 3 3" xfId="30161"/>
    <cellStyle name="Separador de milhares 19 5 2 2 3 3 4" xfId="14840"/>
    <cellStyle name="Separador de milhares 19 5 2 2 3 4" xfId="5984"/>
    <cellStyle name="Separador de milhares 19 5 2 2 3 4 2" xfId="28965"/>
    <cellStyle name="Separador de milhares 19 5 2 2 3 4 3" xfId="18352"/>
    <cellStyle name="Separador de milhares 19 5 2 2 3 5" xfId="24257"/>
    <cellStyle name="Separador de milhares 19 5 2 2 3 6" xfId="13084"/>
    <cellStyle name="Separador de milhares 19 5 2 2 4" xfId="2387"/>
    <cellStyle name="Separador de milhares 19 5 2 2 4 2" xfId="8291"/>
    <cellStyle name="Separador de milhares 19 5 2 2 4 2 2" xfId="31272"/>
    <cellStyle name="Separador de milhares 19 5 2 2 4 2 3" xfId="19463"/>
    <cellStyle name="Separador de milhares 19 5 2 2 4 3" xfId="25368"/>
    <cellStyle name="Separador de milhares 19 5 2 2 4 4" xfId="15951"/>
    <cellStyle name="Separador de milhares 19 5 2 2 5" xfId="6535"/>
    <cellStyle name="Separador de milhares 19 5 2 2 5 2" xfId="10047"/>
    <cellStyle name="Separador de milhares 19 5 2 2 5 2 2" xfId="33028"/>
    <cellStyle name="Separador de milhares 19 5 2 2 5 2 3" xfId="21856"/>
    <cellStyle name="Separador de milhares 19 5 2 2 5 3" xfId="29516"/>
    <cellStyle name="Separador de milhares 19 5 2 2 5 4" xfId="14195"/>
    <cellStyle name="Separador de milhares 19 5 2 2 6" xfId="5415"/>
    <cellStyle name="Separador de milhares 19 5 2 2 6 2" xfId="21219"/>
    <cellStyle name="Separador de milhares 19 5 2 2 6 3" xfId="28396"/>
    <cellStyle name="Separador de milhares 19 5 2 2 6 4" xfId="12439"/>
    <cellStyle name="Separador de milhares 19 5 2 2 7" xfId="4304"/>
    <cellStyle name="Separador de milhares 19 5 2 2 7 2" xfId="27285"/>
    <cellStyle name="Separador de milhares 19 5 2 2 7 3" xfId="17707"/>
    <cellStyle name="Separador de milhares 19 5 2 2 8" xfId="23612"/>
    <cellStyle name="Separador de milhares 19 5 2 2 9" xfId="11964"/>
    <cellStyle name="Separador de milhares 19 5 2 3" xfId="1115"/>
    <cellStyle name="Separador de milhares 19 5 2 3 2" xfId="1751"/>
    <cellStyle name="Separador de milhares 19 5 2 3 2 2" xfId="3507"/>
    <cellStyle name="Separador de milhares 19 5 2 3 2 2 2" xfId="9411"/>
    <cellStyle name="Separador de milhares 19 5 2 3 2 2 2 2" xfId="32392"/>
    <cellStyle name="Separador de milhares 19 5 2 3 2 2 2 3" xfId="20583"/>
    <cellStyle name="Separador de milhares 19 5 2 3 2 2 3" xfId="26488"/>
    <cellStyle name="Separador de milhares 19 5 2 3 2 2 4" xfId="17071"/>
    <cellStyle name="Separador de milhares 19 5 2 3 2 3" xfId="7655"/>
    <cellStyle name="Separador de milhares 19 5 2 3 2 3 2" xfId="11167"/>
    <cellStyle name="Separador de milhares 19 5 2 3 2 3 2 2" xfId="34148"/>
    <cellStyle name="Separador de milhares 19 5 2 3 2 3 2 3" xfId="22976"/>
    <cellStyle name="Separador de milhares 19 5 2 3 2 3 3" xfId="30636"/>
    <cellStyle name="Separador de milhares 19 5 2 3 2 3 4" xfId="15315"/>
    <cellStyle name="Separador de milhares 19 5 2 3 2 4" xfId="4779"/>
    <cellStyle name="Separador de milhares 19 5 2 3 2 4 2" xfId="27760"/>
    <cellStyle name="Separador de milhares 19 5 2 3 2 4 3" xfId="18827"/>
    <cellStyle name="Separador de milhares 19 5 2 3 2 5" xfId="24732"/>
    <cellStyle name="Separador de milhares 19 5 2 3 2 6" xfId="13559"/>
    <cellStyle name="Separador de milhares 19 5 2 3 3" xfId="2871"/>
    <cellStyle name="Separador de milhares 19 5 2 3 3 2" xfId="8775"/>
    <cellStyle name="Separador de milhares 19 5 2 3 3 2 2" xfId="31756"/>
    <cellStyle name="Separador de milhares 19 5 2 3 3 2 3" xfId="19947"/>
    <cellStyle name="Separador de milhares 19 5 2 3 3 3" xfId="25852"/>
    <cellStyle name="Separador de milhares 19 5 2 3 3 4" xfId="16435"/>
    <cellStyle name="Separador de milhares 19 5 2 3 4" xfId="7019"/>
    <cellStyle name="Separador de milhares 19 5 2 3 4 2" xfId="10531"/>
    <cellStyle name="Separador de milhares 19 5 2 3 4 2 2" xfId="33512"/>
    <cellStyle name="Separador de milhares 19 5 2 3 4 2 3" xfId="22340"/>
    <cellStyle name="Separador de milhares 19 5 2 3 4 3" xfId="30000"/>
    <cellStyle name="Separador de milhares 19 5 2 3 4 4" xfId="14679"/>
    <cellStyle name="Separador de milhares 19 5 2 3 5" xfId="5823"/>
    <cellStyle name="Separador de milhares 19 5 2 3 5 2" xfId="21381"/>
    <cellStyle name="Separador de milhares 19 5 2 3 5 3" xfId="28804"/>
    <cellStyle name="Separador de milhares 19 5 2 3 5 4" xfId="12923"/>
    <cellStyle name="Separador de milhares 19 5 2 3 6" xfId="4143"/>
    <cellStyle name="Separador de milhares 19 5 2 3 6 2" xfId="27124"/>
    <cellStyle name="Separador de milhares 19 5 2 3 6 3" xfId="18191"/>
    <cellStyle name="Separador de milhares 19 5 2 3 7" xfId="24096"/>
    <cellStyle name="Separador de milhares 19 5 2 3 8" xfId="11803"/>
    <cellStyle name="Separador de milhares 19 5 2 4" xfId="1513"/>
    <cellStyle name="Separador de milhares 19 5 2 4 2" xfId="3269"/>
    <cellStyle name="Separador de milhares 19 5 2 4 2 2" xfId="9173"/>
    <cellStyle name="Separador de milhares 19 5 2 4 2 2 2" xfId="32154"/>
    <cellStyle name="Separador de milhares 19 5 2 4 2 2 3" xfId="20345"/>
    <cellStyle name="Separador de milhares 19 5 2 4 2 3" xfId="26250"/>
    <cellStyle name="Separador de milhares 19 5 2 4 2 4" xfId="16833"/>
    <cellStyle name="Separador de milhares 19 5 2 4 3" xfId="7417"/>
    <cellStyle name="Separador de milhares 19 5 2 4 3 2" xfId="10929"/>
    <cellStyle name="Separador de milhares 19 5 2 4 3 2 2" xfId="33910"/>
    <cellStyle name="Separador de milhares 19 5 2 4 3 2 3" xfId="22738"/>
    <cellStyle name="Separador de milhares 19 5 2 4 3 3" xfId="30398"/>
    <cellStyle name="Separador de milhares 19 5 2 4 3 4" xfId="15077"/>
    <cellStyle name="Separador de milhares 19 5 2 4 4" xfId="4541"/>
    <cellStyle name="Separador de milhares 19 5 2 4 4 2" xfId="27522"/>
    <cellStyle name="Separador de milhares 19 5 2 4 4 3" xfId="18589"/>
    <cellStyle name="Separador de milhares 19 5 2 4 5" xfId="24494"/>
    <cellStyle name="Separador de milhares 19 5 2 4 6" xfId="13321"/>
    <cellStyle name="Separador de milhares 19 5 2 5" xfId="877"/>
    <cellStyle name="Separador de milhares 19 5 2 5 2" xfId="2633"/>
    <cellStyle name="Separador de milhares 19 5 2 5 2 2" xfId="8537"/>
    <cellStyle name="Separador de milhares 19 5 2 5 2 2 2" xfId="31518"/>
    <cellStyle name="Separador de milhares 19 5 2 5 2 2 3" xfId="19709"/>
    <cellStyle name="Separador de milhares 19 5 2 5 2 3" xfId="25614"/>
    <cellStyle name="Separador de milhares 19 5 2 5 2 4" xfId="16197"/>
    <cellStyle name="Separador de milhares 19 5 2 5 3" xfId="6781"/>
    <cellStyle name="Separador de milhares 19 5 2 5 3 2" xfId="10293"/>
    <cellStyle name="Separador de milhares 19 5 2 5 3 2 2" xfId="33274"/>
    <cellStyle name="Separador de milhares 19 5 2 5 3 2 3" xfId="22102"/>
    <cellStyle name="Separador de milhares 19 5 2 5 3 3" xfId="29762"/>
    <cellStyle name="Separador de milhares 19 5 2 5 3 4" xfId="14441"/>
    <cellStyle name="Separador de milhares 19 5 2 5 4" xfId="5585"/>
    <cellStyle name="Separador de milhares 19 5 2 5 4 2" xfId="28566"/>
    <cellStyle name="Separador de milhares 19 5 2 5 4 3" xfId="17953"/>
    <cellStyle name="Separador de milhares 19 5 2 5 5" xfId="23858"/>
    <cellStyle name="Separador de milhares 19 5 2 5 6" xfId="12685"/>
    <cellStyle name="Separador de milhares 19 5 2 6" xfId="2226"/>
    <cellStyle name="Separador de milhares 19 5 2 6 2" xfId="8130"/>
    <cellStyle name="Separador de milhares 19 5 2 6 2 2" xfId="31111"/>
    <cellStyle name="Separador de milhares 19 5 2 6 2 3" xfId="19302"/>
    <cellStyle name="Separador de milhares 19 5 2 6 3" xfId="25207"/>
    <cellStyle name="Separador de milhares 19 5 2 6 4" xfId="15790"/>
    <cellStyle name="Separador de milhares 19 5 2 7" xfId="6374"/>
    <cellStyle name="Separador de milhares 19 5 2 7 2" xfId="9886"/>
    <cellStyle name="Separador de milhares 19 5 2 7 2 2" xfId="32867"/>
    <cellStyle name="Separador de milhares 19 5 2 7 2 3" xfId="21695"/>
    <cellStyle name="Separador de milhares 19 5 2 7 3" xfId="29355"/>
    <cellStyle name="Separador de milhares 19 5 2 7 4" xfId="14034"/>
    <cellStyle name="Separador de milhares 19 5 2 8" xfId="5254"/>
    <cellStyle name="Separador de milhares 19 5 2 8 2" xfId="21058"/>
    <cellStyle name="Separador de milhares 19 5 2 8 3" xfId="28235"/>
    <cellStyle name="Separador de milhares 19 5 2 8 4" xfId="12278"/>
    <cellStyle name="Separador de milhares 19 5 2 9" xfId="3905"/>
    <cellStyle name="Separador de milhares 19 5 2 9 2" xfId="26886"/>
    <cellStyle name="Separador de milhares 19 5 2 9 3" xfId="17546"/>
    <cellStyle name="Separador de milhares 19 5 3" xfId="382"/>
    <cellStyle name="Separador de milhares 19 5 3 2" xfId="1666"/>
    <cellStyle name="Separador de milhares 19 5 3 2 2" xfId="3422"/>
    <cellStyle name="Separador de milhares 19 5 3 2 2 2" xfId="9326"/>
    <cellStyle name="Separador de milhares 19 5 3 2 2 2 2" xfId="32307"/>
    <cellStyle name="Separador de milhares 19 5 3 2 2 2 3" xfId="20498"/>
    <cellStyle name="Separador de milhares 19 5 3 2 2 3" xfId="26403"/>
    <cellStyle name="Separador de milhares 19 5 3 2 2 4" xfId="16986"/>
    <cellStyle name="Separador de milhares 19 5 3 2 3" xfId="7570"/>
    <cellStyle name="Separador de milhares 19 5 3 2 3 2" xfId="11082"/>
    <cellStyle name="Separador de milhares 19 5 3 2 3 2 2" xfId="34063"/>
    <cellStyle name="Separador de milhares 19 5 3 2 3 2 3" xfId="22891"/>
    <cellStyle name="Separador de milhares 19 5 3 2 3 3" xfId="30551"/>
    <cellStyle name="Separador de milhares 19 5 3 2 3 4" xfId="15230"/>
    <cellStyle name="Separador de milhares 19 5 3 2 4" xfId="4694"/>
    <cellStyle name="Separador de milhares 19 5 3 2 4 2" xfId="27675"/>
    <cellStyle name="Separador de milhares 19 5 3 2 4 3" xfId="18742"/>
    <cellStyle name="Separador de milhares 19 5 3 2 5" xfId="24647"/>
    <cellStyle name="Separador de milhares 19 5 3 2 6" xfId="13474"/>
    <cellStyle name="Separador de milhares 19 5 3 3" xfId="1030"/>
    <cellStyle name="Separador de milhares 19 5 3 3 2" xfId="2786"/>
    <cellStyle name="Separador de milhares 19 5 3 3 2 2" xfId="8690"/>
    <cellStyle name="Separador de milhares 19 5 3 3 2 2 2" xfId="31671"/>
    <cellStyle name="Separador de milhares 19 5 3 3 2 2 3" xfId="19862"/>
    <cellStyle name="Separador de milhares 19 5 3 3 2 3" xfId="25767"/>
    <cellStyle name="Separador de milhares 19 5 3 3 2 4" xfId="16350"/>
    <cellStyle name="Separador de milhares 19 5 3 3 3" xfId="6934"/>
    <cellStyle name="Separador de milhares 19 5 3 3 3 2" xfId="10446"/>
    <cellStyle name="Separador de milhares 19 5 3 3 3 2 2" xfId="33427"/>
    <cellStyle name="Separador de milhares 19 5 3 3 3 2 3" xfId="22255"/>
    <cellStyle name="Separador de milhares 19 5 3 3 3 3" xfId="29915"/>
    <cellStyle name="Separador de milhares 19 5 3 3 3 4" xfId="14594"/>
    <cellStyle name="Separador de milhares 19 5 3 3 4" xfId="5738"/>
    <cellStyle name="Separador de milhares 19 5 3 3 4 2" xfId="28719"/>
    <cellStyle name="Separador de milhares 19 5 3 3 4 3" xfId="18106"/>
    <cellStyle name="Separador de milhares 19 5 3 3 5" xfId="24011"/>
    <cellStyle name="Separador de milhares 19 5 3 3 6" xfId="12838"/>
    <cellStyle name="Separador de milhares 19 5 3 4" xfId="2141"/>
    <cellStyle name="Separador de milhares 19 5 3 4 2" xfId="8045"/>
    <cellStyle name="Separador de milhares 19 5 3 4 2 2" xfId="31026"/>
    <cellStyle name="Separador de milhares 19 5 3 4 2 3" xfId="19217"/>
    <cellStyle name="Separador de milhares 19 5 3 4 3" xfId="25122"/>
    <cellStyle name="Separador de milhares 19 5 3 4 4" xfId="15705"/>
    <cellStyle name="Separador de milhares 19 5 3 5" xfId="6289"/>
    <cellStyle name="Separador de milhares 19 5 3 5 2" xfId="9801"/>
    <cellStyle name="Separador de milhares 19 5 3 5 2 2" xfId="32782"/>
    <cellStyle name="Separador de milhares 19 5 3 5 2 3" xfId="21610"/>
    <cellStyle name="Separador de milhares 19 5 3 5 3" xfId="29270"/>
    <cellStyle name="Separador de milhares 19 5 3 5 4" xfId="13949"/>
    <cellStyle name="Separador de milhares 19 5 3 6" xfId="5169"/>
    <cellStyle name="Separador de milhares 19 5 3 6 2" xfId="20973"/>
    <cellStyle name="Separador de milhares 19 5 3 6 3" xfId="28150"/>
    <cellStyle name="Separador de milhares 19 5 3 6 4" xfId="12193"/>
    <cellStyle name="Separador de milhares 19 5 3 7" xfId="4058"/>
    <cellStyle name="Separador de milhares 19 5 3 7 2" xfId="27039"/>
    <cellStyle name="Separador de milhares 19 5 3 7 3" xfId="17461"/>
    <cellStyle name="Separador de milhares 19 5 3 8" xfId="23366"/>
    <cellStyle name="Separador de milhares 19 5 3 9" xfId="11718"/>
    <cellStyle name="Separador de milhares 19 5 4" xfId="544"/>
    <cellStyle name="Separador de milhares 19 5 4 2" xfId="1827"/>
    <cellStyle name="Separador de milhares 19 5 4 2 2" xfId="3583"/>
    <cellStyle name="Separador de milhares 19 5 4 2 2 2" xfId="9487"/>
    <cellStyle name="Separador de milhares 19 5 4 2 2 2 2" xfId="32468"/>
    <cellStyle name="Separador de milhares 19 5 4 2 2 2 3" xfId="20659"/>
    <cellStyle name="Separador de milhares 19 5 4 2 2 3" xfId="26564"/>
    <cellStyle name="Separador de milhares 19 5 4 2 2 4" xfId="17147"/>
    <cellStyle name="Separador de milhares 19 5 4 2 3" xfId="7731"/>
    <cellStyle name="Separador de milhares 19 5 4 2 3 2" xfId="11243"/>
    <cellStyle name="Separador de milhares 19 5 4 2 3 2 2" xfId="34224"/>
    <cellStyle name="Separador de milhares 19 5 4 2 3 2 3" xfId="23052"/>
    <cellStyle name="Separador de milhares 19 5 4 2 3 3" xfId="30712"/>
    <cellStyle name="Separador de milhares 19 5 4 2 3 4" xfId="15391"/>
    <cellStyle name="Separador de milhares 19 5 4 2 4" xfId="4855"/>
    <cellStyle name="Separador de milhares 19 5 4 2 4 2" xfId="27836"/>
    <cellStyle name="Separador de milhares 19 5 4 2 4 3" xfId="18903"/>
    <cellStyle name="Separador de milhares 19 5 4 2 5" xfId="24808"/>
    <cellStyle name="Separador de milhares 19 5 4 2 6" xfId="13635"/>
    <cellStyle name="Separador de milhares 19 5 4 3" xfId="1191"/>
    <cellStyle name="Separador de milhares 19 5 4 3 2" xfId="2947"/>
    <cellStyle name="Separador de milhares 19 5 4 3 2 2" xfId="8851"/>
    <cellStyle name="Separador de milhares 19 5 4 3 2 2 2" xfId="31832"/>
    <cellStyle name="Separador de milhares 19 5 4 3 2 2 3" xfId="20023"/>
    <cellStyle name="Separador de milhares 19 5 4 3 2 3" xfId="25928"/>
    <cellStyle name="Separador de milhares 19 5 4 3 2 4" xfId="16511"/>
    <cellStyle name="Separador de milhares 19 5 4 3 3" xfId="7095"/>
    <cellStyle name="Separador de milhares 19 5 4 3 3 2" xfId="10607"/>
    <cellStyle name="Separador de milhares 19 5 4 3 3 2 2" xfId="33588"/>
    <cellStyle name="Separador de milhares 19 5 4 3 3 2 3" xfId="22416"/>
    <cellStyle name="Separador de milhares 19 5 4 3 3 3" xfId="30076"/>
    <cellStyle name="Separador de milhares 19 5 4 3 3 4" xfId="14755"/>
    <cellStyle name="Separador de milhares 19 5 4 3 4" xfId="5899"/>
    <cellStyle name="Separador de milhares 19 5 4 3 4 2" xfId="28880"/>
    <cellStyle name="Separador de milhares 19 5 4 3 4 3" xfId="18267"/>
    <cellStyle name="Separador de milhares 19 5 4 3 5" xfId="24172"/>
    <cellStyle name="Separador de milhares 19 5 4 3 6" xfId="12999"/>
    <cellStyle name="Separador de milhares 19 5 4 4" xfId="2302"/>
    <cellStyle name="Separador de milhares 19 5 4 4 2" xfId="8206"/>
    <cellStyle name="Separador de milhares 19 5 4 4 2 2" xfId="31187"/>
    <cellStyle name="Separador de milhares 19 5 4 4 2 3" xfId="19378"/>
    <cellStyle name="Separador de milhares 19 5 4 4 3" xfId="25283"/>
    <cellStyle name="Separador de milhares 19 5 4 4 4" xfId="15866"/>
    <cellStyle name="Separador de milhares 19 5 4 5" xfId="6450"/>
    <cellStyle name="Separador de milhares 19 5 4 5 2" xfId="9962"/>
    <cellStyle name="Separador de milhares 19 5 4 5 2 2" xfId="32943"/>
    <cellStyle name="Separador de milhares 19 5 4 5 2 3" xfId="21771"/>
    <cellStyle name="Separador de milhares 19 5 4 5 3" xfId="29431"/>
    <cellStyle name="Separador de milhares 19 5 4 5 4" xfId="14110"/>
    <cellStyle name="Separador de milhares 19 5 4 6" xfId="5330"/>
    <cellStyle name="Separador de milhares 19 5 4 6 2" xfId="21134"/>
    <cellStyle name="Separador de milhares 19 5 4 6 3" xfId="28311"/>
    <cellStyle name="Separador de milhares 19 5 4 6 4" xfId="12354"/>
    <cellStyle name="Separador de milhares 19 5 4 7" xfId="4219"/>
    <cellStyle name="Separador de milhares 19 5 4 7 2" xfId="27200"/>
    <cellStyle name="Separador de milhares 19 5 4 7 3" xfId="17622"/>
    <cellStyle name="Separador de milhares 19 5 4 8" xfId="23527"/>
    <cellStyle name="Separador de milhares 19 5 4 9" xfId="11879"/>
    <cellStyle name="Separador de milhares 19 5 5" xfId="962"/>
    <cellStyle name="Separador de milhares 19 5 5 2" xfId="1598"/>
    <cellStyle name="Separador de milhares 19 5 5 2 2" xfId="3354"/>
    <cellStyle name="Separador de milhares 19 5 5 2 2 2" xfId="9258"/>
    <cellStyle name="Separador de milhares 19 5 5 2 2 2 2" xfId="32239"/>
    <cellStyle name="Separador de milhares 19 5 5 2 2 2 3" xfId="20430"/>
    <cellStyle name="Separador de milhares 19 5 5 2 2 3" xfId="26335"/>
    <cellStyle name="Separador de milhares 19 5 5 2 2 4" xfId="16918"/>
    <cellStyle name="Separador de milhares 19 5 5 2 3" xfId="7502"/>
    <cellStyle name="Separador de milhares 19 5 5 2 3 2" xfId="11014"/>
    <cellStyle name="Separador de milhares 19 5 5 2 3 2 2" xfId="33995"/>
    <cellStyle name="Separador de milhares 19 5 5 2 3 2 3" xfId="22823"/>
    <cellStyle name="Separador de milhares 19 5 5 2 3 3" xfId="30483"/>
    <cellStyle name="Separador de milhares 19 5 5 2 3 4" xfId="15162"/>
    <cellStyle name="Separador de milhares 19 5 5 2 4" xfId="4626"/>
    <cellStyle name="Separador de milhares 19 5 5 2 4 2" xfId="27607"/>
    <cellStyle name="Separador de milhares 19 5 5 2 4 3" xfId="18674"/>
    <cellStyle name="Separador de milhares 19 5 5 2 5" xfId="24579"/>
    <cellStyle name="Separador de milhares 19 5 5 2 6" xfId="13406"/>
    <cellStyle name="Separador de milhares 19 5 5 3" xfId="2718"/>
    <cellStyle name="Separador de milhares 19 5 5 3 2" xfId="8622"/>
    <cellStyle name="Separador de milhares 19 5 5 3 2 2" xfId="31603"/>
    <cellStyle name="Separador de milhares 19 5 5 3 2 3" xfId="19794"/>
    <cellStyle name="Separador de milhares 19 5 5 3 3" xfId="25699"/>
    <cellStyle name="Separador de milhares 19 5 5 3 4" xfId="16282"/>
    <cellStyle name="Separador de milhares 19 5 5 4" xfId="6866"/>
    <cellStyle name="Separador de milhares 19 5 5 4 2" xfId="10378"/>
    <cellStyle name="Separador de milhares 19 5 5 4 2 2" xfId="33359"/>
    <cellStyle name="Separador de milhares 19 5 5 4 2 3" xfId="22187"/>
    <cellStyle name="Separador de milhares 19 5 5 4 3" xfId="29847"/>
    <cellStyle name="Separador de milhares 19 5 5 4 4" xfId="14526"/>
    <cellStyle name="Separador de milhares 19 5 5 5" xfId="5670"/>
    <cellStyle name="Separador de milhares 19 5 5 5 2" xfId="21304"/>
    <cellStyle name="Separador de milhares 19 5 5 5 3" xfId="28651"/>
    <cellStyle name="Separador de milhares 19 5 5 5 4" xfId="12770"/>
    <cellStyle name="Separador de milhares 19 5 5 6" xfId="3990"/>
    <cellStyle name="Separador de milhares 19 5 5 6 2" xfId="26971"/>
    <cellStyle name="Separador de milhares 19 5 5 6 3" xfId="18038"/>
    <cellStyle name="Separador de milhares 19 5 5 7" xfId="23943"/>
    <cellStyle name="Separador de milhares 19 5 5 8" xfId="11650"/>
    <cellStyle name="Separador de milhares 19 5 6" xfId="1352"/>
    <cellStyle name="Separador de milhares 19 5 6 2" xfId="1988"/>
    <cellStyle name="Separador de milhares 19 5 6 2 2" xfId="3744"/>
    <cellStyle name="Separador de milhares 19 5 6 2 2 2" xfId="9648"/>
    <cellStyle name="Separador de milhares 19 5 6 2 2 2 2" xfId="32629"/>
    <cellStyle name="Separador de milhares 19 5 6 2 2 2 3" xfId="20820"/>
    <cellStyle name="Separador de milhares 19 5 6 2 2 3" xfId="26725"/>
    <cellStyle name="Separador de milhares 19 5 6 2 2 4" xfId="17308"/>
    <cellStyle name="Separador de milhares 19 5 6 2 3" xfId="7892"/>
    <cellStyle name="Separador de milhares 19 5 6 2 3 2" xfId="11404"/>
    <cellStyle name="Separador de milhares 19 5 6 2 3 2 2" xfId="34385"/>
    <cellStyle name="Separador de milhares 19 5 6 2 3 2 3" xfId="23213"/>
    <cellStyle name="Separador de milhares 19 5 6 2 3 3" xfId="30873"/>
    <cellStyle name="Separador de milhares 19 5 6 2 3 4" xfId="15552"/>
    <cellStyle name="Separador de milhares 19 5 6 2 4" xfId="5016"/>
    <cellStyle name="Separador de milhares 19 5 6 2 4 2" xfId="27997"/>
    <cellStyle name="Separador de milhares 19 5 6 2 4 3" xfId="19064"/>
    <cellStyle name="Separador de milhares 19 5 6 2 5" xfId="24969"/>
    <cellStyle name="Separador de milhares 19 5 6 2 6" xfId="13796"/>
    <cellStyle name="Separador de milhares 19 5 6 3" xfId="3108"/>
    <cellStyle name="Separador de milhares 19 5 6 3 2" xfId="9012"/>
    <cellStyle name="Separador de milhares 19 5 6 3 2 2" xfId="31993"/>
    <cellStyle name="Separador de milhares 19 5 6 3 2 3" xfId="20184"/>
    <cellStyle name="Separador de milhares 19 5 6 3 3" xfId="26089"/>
    <cellStyle name="Separador de milhares 19 5 6 3 4" xfId="16672"/>
    <cellStyle name="Separador de milhares 19 5 6 4" xfId="7256"/>
    <cellStyle name="Separador de milhares 19 5 6 4 2" xfId="10768"/>
    <cellStyle name="Separador de milhares 19 5 6 4 2 2" xfId="33749"/>
    <cellStyle name="Separador de milhares 19 5 6 4 2 3" xfId="22577"/>
    <cellStyle name="Separador de milhares 19 5 6 4 3" xfId="30237"/>
    <cellStyle name="Separador de milhares 19 5 6 4 4" xfId="14916"/>
    <cellStyle name="Separador de milhares 19 5 6 5" xfId="6060"/>
    <cellStyle name="Separador de milhares 19 5 6 5 2" xfId="21457"/>
    <cellStyle name="Separador de milhares 19 5 6 5 3" xfId="29041"/>
    <cellStyle name="Separador de milhares 19 5 6 5 4" xfId="13160"/>
    <cellStyle name="Separador de milhares 19 5 6 6" xfId="4380"/>
    <cellStyle name="Separador de milhares 19 5 6 6 2" xfId="27361"/>
    <cellStyle name="Separador de milhares 19 5 6 6 3" xfId="18428"/>
    <cellStyle name="Separador de milhares 19 5 6 7" xfId="24333"/>
    <cellStyle name="Separador de milhares 19 5 6 8" xfId="12040"/>
    <cellStyle name="Separador de milhares 19 5 7" xfId="792"/>
    <cellStyle name="Separador de milhares 19 5 7 2" xfId="2548"/>
    <cellStyle name="Separador de milhares 19 5 7 2 2" xfId="8452"/>
    <cellStyle name="Separador de milhares 19 5 7 2 2 2" xfId="31433"/>
    <cellStyle name="Separador de milhares 19 5 7 2 2 3" xfId="19624"/>
    <cellStyle name="Separador de milhares 19 5 7 2 3" xfId="25529"/>
    <cellStyle name="Separador de milhares 19 5 7 2 4" xfId="16112"/>
    <cellStyle name="Separador de milhares 19 5 7 3" xfId="6696"/>
    <cellStyle name="Separador de milhares 19 5 7 3 2" xfId="10208"/>
    <cellStyle name="Separador de milhares 19 5 7 3 2 2" xfId="33189"/>
    <cellStyle name="Separador de milhares 19 5 7 3 2 3" xfId="22017"/>
    <cellStyle name="Separador de milhares 19 5 7 3 3" xfId="29677"/>
    <cellStyle name="Separador de milhares 19 5 7 3 4" xfId="14356"/>
    <cellStyle name="Separador de milhares 19 5 7 4" xfId="4456"/>
    <cellStyle name="Separador de milhares 19 5 7 4 2" xfId="27437"/>
    <cellStyle name="Separador de milhares 19 5 7 4 3" xfId="17868"/>
    <cellStyle name="Separador de milhares 19 5 7 5" xfId="23773"/>
    <cellStyle name="Separador de milhares 19 5 7 6" xfId="12600"/>
    <cellStyle name="Separador de milhares 19 5 8" xfId="1428"/>
    <cellStyle name="Separador de milhares 19 5 8 2" xfId="3184"/>
    <cellStyle name="Separador de milhares 19 5 8 2 2" xfId="9088"/>
    <cellStyle name="Separador de milhares 19 5 8 2 2 2" xfId="32069"/>
    <cellStyle name="Separador de milhares 19 5 8 2 2 3" xfId="20260"/>
    <cellStyle name="Separador de milhares 19 5 8 2 3" xfId="26165"/>
    <cellStyle name="Separador de milhares 19 5 8 2 4" xfId="16748"/>
    <cellStyle name="Separador de milhares 19 5 8 3" xfId="7332"/>
    <cellStyle name="Separador de milhares 19 5 8 3 2" xfId="10844"/>
    <cellStyle name="Separador de milhares 19 5 8 3 2 2" xfId="33825"/>
    <cellStyle name="Separador de milhares 19 5 8 3 2 3" xfId="22653"/>
    <cellStyle name="Separador de milhares 19 5 8 3 3" xfId="30313"/>
    <cellStyle name="Separador de milhares 19 5 8 3 4" xfId="14992"/>
    <cellStyle name="Separador de milhares 19 5 8 4" xfId="6136"/>
    <cellStyle name="Separador de milhares 19 5 8 4 2" xfId="29117"/>
    <cellStyle name="Separador de milhares 19 5 8 4 3" xfId="18504"/>
    <cellStyle name="Separador de milhares 19 5 8 5" xfId="24409"/>
    <cellStyle name="Separador de milhares 19 5 8 6" xfId="13236"/>
    <cellStyle name="Separador de milhares 19 5 9" xfId="715"/>
    <cellStyle name="Separador de milhares 19 5 9 2" xfId="2472"/>
    <cellStyle name="Separador de milhares 19 5 9 2 2" xfId="8376"/>
    <cellStyle name="Separador de milhares 19 5 9 2 2 2" xfId="31357"/>
    <cellStyle name="Separador de milhares 19 5 9 2 2 3" xfId="19548"/>
    <cellStyle name="Separador de milhares 19 5 9 2 3" xfId="25453"/>
    <cellStyle name="Separador de milhares 19 5 9 2 4" xfId="16036"/>
    <cellStyle name="Separador de milhares 19 5 9 3" xfId="6620"/>
    <cellStyle name="Separador de milhares 19 5 9 3 2" xfId="10132"/>
    <cellStyle name="Separador de milhares 19 5 9 3 2 2" xfId="33113"/>
    <cellStyle name="Separador de milhares 19 5 9 3 2 3" xfId="21941"/>
    <cellStyle name="Separador de milhares 19 5 9 3 3" xfId="29601"/>
    <cellStyle name="Separador de milhares 19 5 9 3 4" xfId="14280"/>
    <cellStyle name="Separador de milhares 19 5 9 4" xfId="5500"/>
    <cellStyle name="Separador de milhares 19 5 9 4 2" xfId="28481"/>
    <cellStyle name="Separador de milhares 19 5 9 4 3" xfId="17792"/>
    <cellStyle name="Separador de milhares 19 5 9 5" xfId="23697"/>
    <cellStyle name="Separador de milhares 19 5 9 6" xfId="12524"/>
    <cellStyle name="Separador de milhares 19 6" xfId="319"/>
    <cellStyle name="Separador de milhares 19 6 10" xfId="2078"/>
    <cellStyle name="Separador de milhares 19 6 10 2" xfId="7982"/>
    <cellStyle name="Separador de milhares 19 6 10 2 2" xfId="30963"/>
    <cellStyle name="Separador de milhares 19 6 10 2 3" xfId="19154"/>
    <cellStyle name="Separador de milhares 19 6 10 3" xfId="25059"/>
    <cellStyle name="Separador de milhares 19 6 10 4" xfId="15642"/>
    <cellStyle name="Separador de milhares 19 6 11" xfId="6226"/>
    <cellStyle name="Separador de milhares 19 6 11 2" xfId="9738"/>
    <cellStyle name="Separador de milhares 19 6 11 2 2" xfId="32719"/>
    <cellStyle name="Separador de milhares 19 6 11 2 3" xfId="21547"/>
    <cellStyle name="Separador de milhares 19 6 11 3" xfId="29207"/>
    <cellStyle name="Separador de milhares 19 6 11 4" xfId="13886"/>
    <cellStyle name="Separador de milhares 19 6 12" xfId="5106"/>
    <cellStyle name="Separador de milhares 19 6 12 2" xfId="20910"/>
    <cellStyle name="Separador de milhares 19 6 12 3" xfId="28087"/>
    <cellStyle name="Separador de milhares 19 6 12 4" xfId="12130"/>
    <cellStyle name="Separador de milhares 19 6 13" xfId="3825"/>
    <cellStyle name="Separador de milhares 19 6 13 2" xfId="26806"/>
    <cellStyle name="Separador de milhares 19 6 13 3" xfId="17398"/>
    <cellStyle name="Separador de milhares 19 6 14" xfId="23303"/>
    <cellStyle name="Separador de milhares 19 6 15" xfId="11485"/>
    <cellStyle name="Separador de milhares 19 6 2" xfId="473"/>
    <cellStyle name="Separador de milhares 19 6 2 10" xfId="23456"/>
    <cellStyle name="Separador de milhares 19 6 2 11" xfId="11570"/>
    <cellStyle name="Separador de milhares 19 6 2 2" xfId="634"/>
    <cellStyle name="Separador de milhares 19 6 2 2 2" xfId="1917"/>
    <cellStyle name="Separador de milhares 19 6 2 2 2 2" xfId="3673"/>
    <cellStyle name="Separador de milhares 19 6 2 2 2 2 2" xfId="9577"/>
    <cellStyle name="Separador de milhares 19 6 2 2 2 2 2 2" xfId="32558"/>
    <cellStyle name="Separador de milhares 19 6 2 2 2 2 2 3" xfId="20749"/>
    <cellStyle name="Separador de milhares 19 6 2 2 2 2 3" xfId="26654"/>
    <cellStyle name="Separador de milhares 19 6 2 2 2 2 4" xfId="17237"/>
    <cellStyle name="Separador de milhares 19 6 2 2 2 3" xfId="7821"/>
    <cellStyle name="Separador de milhares 19 6 2 2 2 3 2" xfId="11333"/>
    <cellStyle name="Separador de milhares 19 6 2 2 2 3 2 2" xfId="34314"/>
    <cellStyle name="Separador de milhares 19 6 2 2 2 3 2 3" xfId="23142"/>
    <cellStyle name="Separador de milhares 19 6 2 2 2 3 3" xfId="30802"/>
    <cellStyle name="Separador de milhares 19 6 2 2 2 3 4" xfId="15481"/>
    <cellStyle name="Separador de milhares 19 6 2 2 2 4" xfId="4945"/>
    <cellStyle name="Separador de milhares 19 6 2 2 2 4 2" xfId="27926"/>
    <cellStyle name="Separador de milhares 19 6 2 2 2 4 3" xfId="18993"/>
    <cellStyle name="Separador de milhares 19 6 2 2 2 5" xfId="24898"/>
    <cellStyle name="Separador de milhares 19 6 2 2 2 6" xfId="13725"/>
    <cellStyle name="Separador de milhares 19 6 2 2 3" xfId="1281"/>
    <cellStyle name="Separador de milhares 19 6 2 2 3 2" xfId="3037"/>
    <cellStyle name="Separador de milhares 19 6 2 2 3 2 2" xfId="8941"/>
    <cellStyle name="Separador de milhares 19 6 2 2 3 2 2 2" xfId="31922"/>
    <cellStyle name="Separador de milhares 19 6 2 2 3 2 2 3" xfId="20113"/>
    <cellStyle name="Separador de milhares 19 6 2 2 3 2 3" xfId="26018"/>
    <cellStyle name="Separador de milhares 19 6 2 2 3 2 4" xfId="16601"/>
    <cellStyle name="Separador de milhares 19 6 2 2 3 3" xfId="7185"/>
    <cellStyle name="Separador de milhares 19 6 2 2 3 3 2" xfId="10697"/>
    <cellStyle name="Separador de milhares 19 6 2 2 3 3 2 2" xfId="33678"/>
    <cellStyle name="Separador de milhares 19 6 2 2 3 3 2 3" xfId="22506"/>
    <cellStyle name="Separador de milhares 19 6 2 2 3 3 3" xfId="30166"/>
    <cellStyle name="Separador de milhares 19 6 2 2 3 3 4" xfId="14845"/>
    <cellStyle name="Separador de milhares 19 6 2 2 3 4" xfId="5989"/>
    <cellStyle name="Separador de milhares 19 6 2 2 3 4 2" xfId="28970"/>
    <cellStyle name="Separador de milhares 19 6 2 2 3 4 3" xfId="18357"/>
    <cellStyle name="Separador de milhares 19 6 2 2 3 5" xfId="24262"/>
    <cellStyle name="Separador de milhares 19 6 2 2 3 6" xfId="13089"/>
    <cellStyle name="Separador de milhares 19 6 2 2 4" xfId="2392"/>
    <cellStyle name="Separador de milhares 19 6 2 2 4 2" xfId="8296"/>
    <cellStyle name="Separador de milhares 19 6 2 2 4 2 2" xfId="31277"/>
    <cellStyle name="Separador de milhares 19 6 2 2 4 2 3" xfId="19468"/>
    <cellStyle name="Separador de milhares 19 6 2 2 4 3" xfId="25373"/>
    <cellStyle name="Separador de milhares 19 6 2 2 4 4" xfId="15956"/>
    <cellStyle name="Separador de milhares 19 6 2 2 5" xfId="6540"/>
    <cellStyle name="Separador de milhares 19 6 2 2 5 2" xfId="10052"/>
    <cellStyle name="Separador de milhares 19 6 2 2 5 2 2" xfId="33033"/>
    <cellStyle name="Separador de milhares 19 6 2 2 5 2 3" xfId="21861"/>
    <cellStyle name="Separador de milhares 19 6 2 2 5 3" xfId="29521"/>
    <cellStyle name="Separador de milhares 19 6 2 2 5 4" xfId="14200"/>
    <cellStyle name="Separador de milhares 19 6 2 2 6" xfId="5420"/>
    <cellStyle name="Separador de milhares 19 6 2 2 6 2" xfId="21224"/>
    <cellStyle name="Separador de milhares 19 6 2 2 6 3" xfId="28401"/>
    <cellStyle name="Separador de milhares 19 6 2 2 6 4" xfId="12444"/>
    <cellStyle name="Separador de milhares 19 6 2 2 7" xfId="4309"/>
    <cellStyle name="Separador de milhares 19 6 2 2 7 2" xfId="27290"/>
    <cellStyle name="Separador de milhares 19 6 2 2 7 3" xfId="17712"/>
    <cellStyle name="Separador de milhares 19 6 2 2 8" xfId="23617"/>
    <cellStyle name="Separador de milhares 19 6 2 2 9" xfId="11969"/>
    <cellStyle name="Separador de milhares 19 6 2 3" xfId="1120"/>
    <cellStyle name="Separador de milhares 19 6 2 3 2" xfId="1756"/>
    <cellStyle name="Separador de milhares 19 6 2 3 2 2" xfId="3512"/>
    <cellStyle name="Separador de milhares 19 6 2 3 2 2 2" xfId="9416"/>
    <cellStyle name="Separador de milhares 19 6 2 3 2 2 2 2" xfId="32397"/>
    <cellStyle name="Separador de milhares 19 6 2 3 2 2 2 3" xfId="20588"/>
    <cellStyle name="Separador de milhares 19 6 2 3 2 2 3" xfId="26493"/>
    <cellStyle name="Separador de milhares 19 6 2 3 2 2 4" xfId="17076"/>
    <cellStyle name="Separador de milhares 19 6 2 3 2 3" xfId="7660"/>
    <cellStyle name="Separador de milhares 19 6 2 3 2 3 2" xfId="11172"/>
    <cellStyle name="Separador de milhares 19 6 2 3 2 3 2 2" xfId="34153"/>
    <cellStyle name="Separador de milhares 19 6 2 3 2 3 2 3" xfId="22981"/>
    <cellStyle name="Separador de milhares 19 6 2 3 2 3 3" xfId="30641"/>
    <cellStyle name="Separador de milhares 19 6 2 3 2 3 4" xfId="15320"/>
    <cellStyle name="Separador de milhares 19 6 2 3 2 4" xfId="4784"/>
    <cellStyle name="Separador de milhares 19 6 2 3 2 4 2" xfId="27765"/>
    <cellStyle name="Separador de milhares 19 6 2 3 2 4 3" xfId="18832"/>
    <cellStyle name="Separador de milhares 19 6 2 3 2 5" xfId="24737"/>
    <cellStyle name="Separador de milhares 19 6 2 3 2 6" xfId="13564"/>
    <cellStyle name="Separador de milhares 19 6 2 3 3" xfId="2876"/>
    <cellStyle name="Separador de milhares 19 6 2 3 3 2" xfId="8780"/>
    <cellStyle name="Separador de milhares 19 6 2 3 3 2 2" xfId="31761"/>
    <cellStyle name="Separador de milhares 19 6 2 3 3 2 3" xfId="19952"/>
    <cellStyle name="Separador de milhares 19 6 2 3 3 3" xfId="25857"/>
    <cellStyle name="Separador de milhares 19 6 2 3 3 4" xfId="16440"/>
    <cellStyle name="Separador de milhares 19 6 2 3 4" xfId="7024"/>
    <cellStyle name="Separador de milhares 19 6 2 3 4 2" xfId="10536"/>
    <cellStyle name="Separador de milhares 19 6 2 3 4 2 2" xfId="33517"/>
    <cellStyle name="Separador de milhares 19 6 2 3 4 2 3" xfId="22345"/>
    <cellStyle name="Separador de milhares 19 6 2 3 4 3" xfId="30005"/>
    <cellStyle name="Separador de milhares 19 6 2 3 4 4" xfId="14684"/>
    <cellStyle name="Separador de milhares 19 6 2 3 5" xfId="5828"/>
    <cellStyle name="Separador de milhares 19 6 2 3 5 2" xfId="21386"/>
    <cellStyle name="Separador de milhares 19 6 2 3 5 3" xfId="28809"/>
    <cellStyle name="Separador de milhares 19 6 2 3 5 4" xfId="12928"/>
    <cellStyle name="Separador de milhares 19 6 2 3 6" xfId="4148"/>
    <cellStyle name="Separador de milhares 19 6 2 3 6 2" xfId="27129"/>
    <cellStyle name="Separador de milhares 19 6 2 3 6 3" xfId="18196"/>
    <cellStyle name="Separador de milhares 19 6 2 3 7" xfId="24101"/>
    <cellStyle name="Separador de milhares 19 6 2 3 8" xfId="11808"/>
    <cellStyle name="Separador de milhares 19 6 2 4" xfId="1518"/>
    <cellStyle name="Separador de milhares 19 6 2 4 2" xfId="3274"/>
    <cellStyle name="Separador de milhares 19 6 2 4 2 2" xfId="9178"/>
    <cellStyle name="Separador de milhares 19 6 2 4 2 2 2" xfId="32159"/>
    <cellStyle name="Separador de milhares 19 6 2 4 2 2 3" xfId="20350"/>
    <cellStyle name="Separador de milhares 19 6 2 4 2 3" xfId="26255"/>
    <cellStyle name="Separador de milhares 19 6 2 4 2 4" xfId="16838"/>
    <cellStyle name="Separador de milhares 19 6 2 4 3" xfId="7422"/>
    <cellStyle name="Separador de milhares 19 6 2 4 3 2" xfId="10934"/>
    <cellStyle name="Separador de milhares 19 6 2 4 3 2 2" xfId="33915"/>
    <cellStyle name="Separador de milhares 19 6 2 4 3 2 3" xfId="22743"/>
    <cellStyle name="Separador de milhares 19 6 2 4 3 3" xfId="30403"/>
    <cellStyle name="Separador de milhares 19 6 2 4 3 4" xfId="15082"/>
    <cellStyle name="Separador de milhares 19 6 2 4 4" xfId="4546"/>
    <cellStyle name="Separador de milhares 19 6 2 4 4 2" xfId="27527"/>
    <cellStyle name="Separador de milhares 19 6 2 4 4 3" xfId="18594"/>
    <cellStyle name="Separador de milhares 19 6 2 4 5" xfId="24499"/>
    <cellStyle name="Separador de milhares 19 6 2 4 6" xfId="13326"/>
    <cellStyle name="Separador de milhares 19 6 2 5" xfId="882"/>
    <cellStyle name="Separador de milhares 19 6 2 5 2" xfId="2638"/>
    <cellStyle name="Separador de milhares 19 6 2 5 2 2" xfId="8542"/>
    <cellStyle name="Separador de milhares 19 6 2 5 2 2 2" xfId="31523"/>
    <cellStyle name="Separador de milhares 19 6 2 5 2 2 3" xfId="19714"/>
    <cellStyle name="Separador de milhares 19 6 2 5 2 3" xfId="25619"/>
    <cellStyle name="Separador de milhares 19 6 2 5 2 4" xfId="16202"/>
    <cellStyle name="Separador de milhares 19 6 2 5 3" xfId="6786"/>
    <cellStyle name="Separador de milhares 19 6 2 5 3 2" xfId="10298"/>
    <cellStyle name="Separador de milhares 19 6 2 5 3 2 2" xfId="33279"/>
    <cellStyle name="Separador de milhares 19 6 2 5 3 2 3" xfId="22107"/>
    <cellStyle name="Separador de milhares 19 6 2 5 3 3" xfId="29767"/>
    <cellStyle name="Separador de milhares 19 6 2 5 3 4" xfId="14446"/>
    <cellStyle name="Separador de milhares 19 6 2 5 4" xfId="5590"/>
    <cellStyle name="Separador de milhares 19 6 2 5 4 2" xfId="28571"/>
    <cellStyle name="Separador de milhares 19 6 2 5 4 3" xfId="17958"/>
    <cellStyle name="Separador de milhares 19 6 2 5 5" xfId="23863"/>
    <cellStyle name="Separador de milhares 19 6 2 5 6" xfId="12690"/>
    <cellStyle name="Separador de milhares 19 6 2 6" xfId="2231"/>
    <cellStyle name="Separador de milhares 19 6 2 6 2" xfId="8135"/>
    <cellStyle name="Separador de milhares 19 6 2 6 2 2" xfId="31116"/>
    <cellStyle name="Separador de milhares 19 6 2 6 2 3" xfId="19307"/>
    <cellStyle name="Separador de milhares 19 6 2 6 3" xfId="25212"/>
    <cellStyle name="Separador de milhares 19 6 2 6 4" xfId="15795"/>
    <cellStyle name="Separador de milhares 19 6 2 7" xfId="6379"/>
    <cellStyle name="Separador de milhares 19 6 2 7 2" xfId="9891"/>
    <cellStyle name="Separador de milhares 19 6 2 7 2 2" xfId="32872"/>
    <cellStyle name="Separador de milhares 19 6 2 7 2 3" xfId="21700"/>
    <cellStyle name="Separador de milhares 19 6 2 7 3" xfId="29360"/>
    <cellStyle name="Separador de milhares 19 6 2 7 4" xfId="14039"/>
    <cellStyle name="Separador de milhares 19 6 2 8" xfId="5259"/>
    <cellStyle name="Separador de milhares 19 6 2 8 2" xfId="21063"/>
    <cellStyle name="Separador de milhares 19 6 2 8 3" xfId="28240"/>
    <cellStyle name="Separador de milhares 19 6 2 8 4" xfId="12283"/>
    <cellStyle name="Separador de milhares 19 6 2 9" xfId="3910"/>
    <cellStyle name="Separador de milhares 19 6 2 9 2" xfId="26891"/>
    <cellStyle name="Separador de milhares 19 6 2 9 3" xfId="17551"/>
    <cellStyle name="Separador de milhares 19 6 3" xfId="387"/>
    <cellStyle name="Separador de milhares 19 6 3 2" xfId="1671"/>
    <cellStyle name="Separador de milhares 19 6 3 2 2" xfId="3427"/>
    <cellStyle name="Separador de milhares 19 6 3 2 2 2" xfId="9331"/>
    <cellStyle name="Separador de milhares 19 6 3 2 2 2 2" xfId="32312"/>
    <cellStyle name="Separador de milhares 19 6 3 2 2 2 3" xfId="20503"/>
    <cellStyle name="Separador de milhares 19 6 3 2 2 3" xfId="26408"/>
    <cellStyle name="Separador de milhares 19 6 3 2 2 4" xfId="16991"/>
    <cellStyle name="Separador de milhares 19 6 3 2 3" xfId="7575"/>
    <cellStyle name="Separador de milhares 19 6 3 2 3 2" xfId="11087"/>
    <cellStyle name="Separador de milhares 19 6 3 2 3 2 2" xfId="34068"/>
    <cellStyle name="Separador de milhares 19 6 3 2 3 2 3" xfId="22896"/>
    <cellStyle name="Separador de milhares 19 6 3 2 3 3" xfId="30556"/>
    <cellStyle name="Separador de milhares 19 6 3 2 3 4" xfId="15235"/>
    <cellStyle name="Separador de milhares 19 6 3 2 4" xfId="4699"/>
    <cellStyle name="Separador de milhares 19 6 3 2 4 2" xfId="27680"/>
    <cellStyle name="Separador de milhares 19 6 3 2 4 3" xfId="18747"/>
    <cellStyle name="Separador de milhares 19 6 3 2 5" xfId="24652"/>
    <cellStyle name="Separador de milhares 19 6 3 2 6" xfId="13479"/>
    <cellStyle name="Separador de milhares 19 6 3 3" xfId="1035"/>
    <cellStyle name="Separador de milhares 19 6 3 3 2" xfId="2791"/>
    <cellStyle name="Separador de milhares 19 6 3 3 2 2" xfId="8695"/>
    <cellStyle name="Separador de milhares 19 6 3 3 2 2 2" xfId="31676"/>
    <cellStyle name="Separador de milhares 19 6 3 3 2 2 3" xfId="19867"/>
    <cellStyle name="Separador de milhares 19 6 3 3 2 3" xfId="25772"/>
    <cellStyle name="Separador de milhares 19 6 3 3 2 4" xfId="16355"/>
    <cellStyle name="Separador de milhares 19 6 3 3 3" xfId="6939"/>
    <cellStyle name="Separador de milhares 19 6 3 3 3 2" xfId="10451"/>
    <cellStyle name="Separador de milhares 19 6 3 3 3 2 2" xfId="33432"/>
    <cellStyle name="Separador de milhares 19 6 3 3 3 2 3" xfId="22260"/>
    <cellStyle name="Separador de milhares 19 6 3 3 3 3" xfId="29920"/>
    <cellStyle name="Separador de milhares 19 6 3 3 3 4" xfId="14599"/>
    <cellStyle name="Separador de milhares 19 6 3 3 4" xfId="5743"/>
    <cellStyle name="Separador de milhares 19 6 3 3 4 2" xfId="28724"/>
    <cellStyle name="Separador de milhares 19 6 3 3 4 3" xfId="18111"/>
    <cellStyle name="Separador de milhares 19 6 3 3 5" xfId="24016"/>
    <cellStyle name="Separador de milhares 19 6 3 3 6" xfId="12843"/>
    <cellStyle name="Separador de milhares 19 6 3 4" xfId="2146"/>
    <cellStyle name="Separador de milhares 19 6 3 4 2" xfId="8050"/>
    <cellStyle name="Separador de milhares 19 6 3 4 2 2" xfId="31031"/>
    <cellStyle name="Separador de milhares 19 6 3 4 2 3" xfId="19222"/>
    <cellStyle name="Separador de milhares 19 6 3 4 3" xfId="25127"/>
    <cellStyle name="Separador de milhares 19 6 3 4 4" xfId="15710"/>
    <cellStyle name="Separador de milhares 19 6 3 5" xfId="6294"/>
    <cellStyle name="Separador de milhares 19 6 3 5 2" xfId="9806"/>
    <cellStyle name="Separador de milhares 19 6 3 5 2 2" xfId="32787"/>
    <cellStyle name="Separador de milhares 19 6 3 5 2 3" xfId="21615"/>
    <cellStyle name="Separador de milhares 19 6 3 5 3" xfId="29275"/>
    <cellStyle name="Separador de milhares 19 6 3 5 4" xfId="13954"/>
    <cellStyle name="Separador de milhares 19 6 3 6" xfId="5174"/>
    <cellStyle name="Separador de milhares 19 6 3 6 2" xfId="20978"/>
    <cellStyle name="Separador de milhares 19 6 3 6 3" xfId="28155"/>
    <cellStyle name="Separador de milhares 19 6 3 6 4" xfId="12198"/>
    <cellStyle name="Separador de milhares 19 6 3 7" xfId="4063"/>
    <cellStyle name="Separador de milhares 19 6 3 7 2" xfId="27044"/>
    <cellStyle name="Separador de milhares 19 6 3 7 3" xfId="17466"/>
    <cellStyle name="Separador de milhares 19 6 3 8" xfId="23371"/>
    <cellStyle name="Separador de milhares 19 6 3 9" xfId="11723"/>
    <cellStyle name="Separador de milhares 19 6 4" xfId="549"/>
    <cellStyle name="Separador de milhares 19 6 4 2" xfId="1832"/>
    <cellStyle name="Separador de milhares 19 6 4 2 2" xfId="3588"/>
    <cellStyle name="Separador de milhares 19 6 4 2 2 2" xfId="9492"/>
    <cellStyle name="Separador de milhares 19 6 4 2 2 2 2" xfId="32473"/>
    <cellStyle name="Separador de milhares 19 6 4 2 2 2 3" xfId="20664"/>
    <cellStyle name="Separador de milhares 19 6 4 2 2 3" xfId="26569"/>
    <cellStyle name="Separador de milhares 19 6 4 2 2 4" xfId="17152"/>
    <cellStyle name="Separador de milhares 19 6 4 2 3" xfId="7736"/>
    <cellStyle name="Separador de milhares 19 6 4 2 3 2" xfId="11248"/>
    <cellStyle name="Separador de milhares 19 6 4 2 3 2 2" xfId="34229"/>
    <cellStyle name="Separador de milhares 19 6 4 2 3 2 3" xfId="23057"/>
    <cellStyle name="Separador de milhares 19 6 4 2 3 3" xfId="30717"/>
    <cellStyle name="Separador de milhares 19 6 4 2 3 4" xfId="15396"/>
    <cellStyle name="Separador de milhares 19 6 4 2 4" xfId="4860"/>
    <cellStyle name="Separador de milhares 19 6 4 2 4 2" xfId="27841"/>
    <cellStyle name="Separador de milhares 19 6 4 2 4 3" xfId="18908"/>
    <cellStyle name="Separador de milhares 19 6 4 2 5" xfId="24813"/>
    <cellStyle name="Separador de milhares 19 6 4 2 6" xfId="13640"/>
    <cellStyle name="Separador de milhares 19 6 4 3" xfId="1196"/>
    <cellStyle name="Separador de milhares 19 6 4 3 2" xfId="2952"/>
    <cellStyle name="Separador de milhares 19 6 4 3 2 2" xfId="8856"/>
    <cellStyle name="Separador de milhares 19 6 4 3 2 2 2" xfId="31837"/>
    <cellStyle name="Separador de milhares 19 6 4 3 2 2 3" xfId="20028"/>
    <cellStyle name="Separador de milhares 19 6 4 3 2 3" xfId="25933"/>
    <cellStyle name="Separador de milhares 19 6 4 3 2 4" xfId="16516"/>
    <cellStyle name="Separador de milhares 19 6 4 3 3" xfId="7100"/>
    <cellStyle name="Separador de milhares 19 6 4 3 3 2" xfId="10612"/>
    <cellStyle name="Separador de milhares 19 6 4 3 3 2 2" xfId="33593"/>
    <cellStyle name="Separador de milhares 19 6 4 3 3 2 3" xfId="22421"/>
    <cellStyle name="Separador de milhares 19 6 4 3 3 3" xfId="30081"/>
    <cellStyle name="Separador de milhares 19 6 4 3 3 4" xfId="14760"/>
    <cellStyle name="Separador de milhares 19 6 4 3 4" xfId="5904"/>
    <cellStyle name="Separador de milhares 19 6 4 3 4 2" xfId="28885"/>
    <cellStyle name="Separador de milhares 19 6 4 3 4 3" xfId="18272"/>
    <cellStyle name="Separador de milhares 19 6 4 3 5" xfId="24177"/>
    <cellStyle name="Separador de milhares 19 6 4 3 6" xfId="13004"/>
    <cellStyle name="Separador de milhares 19 6 4 4" xfId="2307"/>
    <cellStyle name="Separador de milhares 19 6 4 4 2" xfId="8211"/>
    <cellStyle name="Separador de milhares 19 6 4 4 2 2" xfId="31192"/>
    <cellStyle name="Separador de milhares 19 6 4 4 2 3" xfId="19383"/>
    <cellStyle name="Separador de milhares 19 6 4 4 3" xfId="25288"/>
    <cellStyle name="Separador de milhares 19 6 4 4 4" xfId="15871"/>
    <cellStyle name="Separador de milhares 19 6 4 5" xfId="6455"/>
    <cellStyle name="Separador de milhares 19 6 4 5 2" xfId="9967"/>
    <cellStyle name="Separador de milhares 19 6 4 5 2 2" xfId="32948"/>
    <cellStyle name="Separador de milhares 19 6 4 5 2 3" xfId="21776"/>
    <cellStyle name="Separador de milhares 19 6 4 5 3" xfId="29436"/>
    <cellStyle name="Separador de milhares 19 6 4 5 4" xfId="14115"/>
    <cellStyle name="Separador de milhares 19 6 4 6" xfId="5335"/>
    <cellStyle name="Separador de milhares 19 6 4 6 2" xfId="21139"/>
    <cellStyle name="Separador de milhares 19 6 4 6 3" xfId="28316"/>
    <cellStyle name="Separador de milhares 19 6 4 6 4" xfId="12359"/>
    <cellStyle name="Separador de milhares 19 6 4 7" xfId="4224"/>
    <cellStyle name="Separador de milhares 19 6 4 7 2" xfId="27205"/>
    <cellStyle name="Separador de milhares 19 6 4 7 3" xfId="17627"/>
    <cellStyle name="Separador de milhares 19 6 4 8" xfId="23532"/>
    <cellStyle name="Separador de milhares 19 6 4 9" xfId="11884"/>
    <cellStyle name="Separador de milhares 19 6 5" xfId="967"/>
    <cellStyle name="Separador de milhares 19 6 5 2" xfId="1603"/>
    <cellStyle name="Separador de milhares 19 6 5 2 2" xfId="3359"/>
    <cellStyle name="Separador de milhares 19 6 5 2 2 2" xfId="9263"/>
    <cellStyle name="Separador de milhares 19 6 5 2 2 2 2" xfId="32244"/>
    <cellStyle name="Separador de milhares 19 6 5 2 2 2 3" xfId="20435"/>
    <cellStyle name="Separador de milhares 19 6 5 2 2 3" xfId="26340"/>
    <cellStyle name="Separador de milhares 19 6 5 2 2 4" xfId="16923"/>
    <cellStyle name="Separador de milhares 19 6 5 2 3" xfId="7507"/>
    <cellStyle name="Separador de milhares 19 6 5 2 3 2" xfId="11019"/>
    <cellStyle name="Separador de milhares 19 6 5 2 3 2 2" xfId="34000"/>
    <cellStyle name="Separador de milhares 19 6 5 2 3 2 3" xfId="22828"/>
    <cellStyle name="Separador de milhares 19 6 5 2 3 3" xfId="30488"/>
    <cellStyle name="Separador de milhares 19 6 5 2 3 4" xfId="15167"/>
    <cellStyle name="Separador de milhares 19 6 5 2 4" xfId="4631"/>
    <cellStyle name="Separador de milhares 19 6 5 2 4 2" xfId="27612"/>
    <cellStyle name="Separador de milhares 19 6 5 2 4 3" xfId="18679"/>
    <cellStyle name="Separador de milhares 19 6 5 2 5" xfId="24584"/>
    <cellStyle name="Separador de milhares 19 6 5 2 6" xfId="13411"/>
    <cellStyle name="Separador de milhares 19 6 5 3" xfId="2723"/>
    <cellStyle name="Separador de milhares 19 6 5 3 2" xfId="8627"/>
    <cellStyle name="Separador de milhares 19 6 5 3 2 2" xfId="31608"/>
    <cellStyle name="Separador de milhares 19 6 5 3 2 3" xfId="19799"/>
    <cellStyle name="Separador de milhares 19 6 5 3 3" xfId="25704"/>
    <cellStyle name="Separador de milhares 19 6 5 3 4" xfId="16287"/>
    <cellStyle name="Separador de milhares 19 6 5 4" xfId="6871"/>
    <cellStyle name="Separador de milhares 19 6 5 4 2" xfId="10383"/>
    <cellStyle name="Separador de milhares 19 6 5 4 2 2" xfId="33364"/>
    <cellStyle name="Separador de milhares 19 6 5 4 2 3" xfId="22192"/>
    <cellStyle name="Separador de milhares 19 6 5 4 3" xfId="29852"/>
    <cellStyle name="Separador de milhares 19 6 5 4 4" xfId="14531"/>
    <cellStyle name="Separador de milhares 19 6 5 5" xfId="5675"/>
    <cellStyle name="Separador de milhares 19 6 5 5 2" xfId="21309"/>
    <cellStyle name="Separador de milhares 19 6 5 5 3" xfId="28656"/>
    <cellStyle name="Separador de milhares 19 6 5 5 4" xfId="12775"/>
    <cellStyle name="Separador de milhares 19 6 5 6" xfId="3995"/>
    <cellStyle name="Separador de milhares 19 6 5 6 2" xfId="26976"/>
    <cellStyle name="Separador de milhares 19 6 5 6 3" xfId="18043"/>
    <cellStyle name="Separador de milhares 19 6 5 7" xfId="23948"/>
    <cellStyle name="Separador de milhares 19 6 5 8" xfId="11655"/>
    <cellStyle name="Separador de milhares 19 6 6" xfId="1357"/>
    <cellStyle name="Separador de milhares 19 6 6 2" xfId="1993"/>
    <cellStyle name="Separador de milhares 19 6 6 2 2" xfId="3749"/>
    <cellStyle name="Separador de milhares 19 6 6 2 2 2" xfId="9653"/>
    <cellStyle name="Separador de milhares 19 6 6 2 2 2 2" xfId="32634"/>
    <cellStyle name="Separador de milhares 19 6 6 2 2 2 3" xfId="20825"/>
    <cellStyle name="Separador de milhares 19 6 6 2 2 3" xfId="26730"/>
    <cellStyle name="Separador de milhares 19 6 6 2 2 4" xfId="17313"/>
    <cellStyle name="Separador de milhares 19 6 6 2 3" xfId="7897"/>
    <cellStyle name="Separador de milhares 19 6 6 2 3 2" xfId="11409"/>
    <cellStyle name="Separador de milhares 19 6 6 2 3 2 2" xfId="34390"/>
    <cellStyle name="Separador de milhares 19 6 6 2 3 2 3" xfId="23218"/>
    <cellStyle name="Separador de milhares 19 6 6 2 3 3" xfId="30878"/>
    <cellStyle name="Separador de milhares 19 6 6 2 3 4" xfId="15557"/>
    <cellStyle name="Separador de milhares 19 6 6 2 4" xfId="5021"/>
    <cellStyle name="Separador de milhares 19 6 6 2 4 2" xfId="28002"/>
    <cellStyle name="Separador de milhares 19 6 6 2 4 3" xfId="19069"/>
    <cellStyle name="Separador de milhares 19 6 6 2 5" xfId="24974"/>
    <cellStyle name="Separador de milhares 19 6 6 2 6" xfId="13801"/>
    <cellStyle name="Separador de milhares 19 6 6 3" xfId="3113"/>
    <cellStyle name="Separador de milhares 19 6 6 3 2" xfId="9017"/>
    <cellStyle name="Separador de milhares 19 6 6 3 2 2" xfId="31998"/>
    <cellStyle name="Separador de milhares 19 6 6 3 2 3" xfId="20189"/>
    <cellStyle name="Separador de milhares 19 6 6 3 3" xfId="26094"/>
    <cellStyle name="Separador de milhares 19 6 6 3 4" xfId="16677"/>
    <cellStyle name="Separador de milhares 19 6 6 4" xfId="7261"/>
    <cellStyle name="Separador de milhares 19 6 6 4 2" xfId="10773"/>
    <cellStyle name="Separador de milhares 19 6 6 4 2 2" xfId="33754"/>
    <cellStyle name="Separador de milhares 19 6 6 4 2 3" xfId="22582"/>
    <cellStyle name="Separador de milhares 19 6 6 4 3" xfId="30242"/>
    <cellStyle name="Separador de milhares 19 6 6 4 4" xfId="14921"/>
    <cellStyle name="Separador de milhares 19 6 6 5" xfId="6065"/>
    <cellStyle name="Separador de milhares 19 6 6 5 2" xfId="21462"/>
    <cellStyle name="Separador de milhares 19 6 6 5 3" xfId="29046"/>
    <cellStyle name="Separador de milhares 19 6 6 5 4" xfId="13165"/>
    <cellStyle name="Separador de milhares 19 6 6 6" xfId="4385"/>
    <cellStyle name="Separador de milhares 19 6 6 6 2" xfId="27366"/>
    <cellStyle name="Separador de milhares 19 6 6 6 3" xfId="18433"/>
    <cellStyle name="Separador de milhares 19 6 6 7" xfId="24338"/>
    <cellStyle name="Separador de milhares 19 6 6 8" xfId="12045"/>
    <cellStyle name="Separador de milhares 19 6 7" xfId="797"/>
    <cellStyle name="Separador de milhares 19 6 7 2" xfId="2553"/>
    <cellStyle name="Separador de milhares 19 6 7 2 2" xfId="8457"/>
    <cellStyle name="Separador de milhares 19 6 7 2 2 2" xfId="31438"/>
    <cellStyle name="Separador de milhares 19 6 7 2 2 3" xfId="19629"/>
    <cellStyle name="Separador de milhares 19 6 7 2 3" xfId="25534"/>
    <cellStyle name="Separador de milhares 19 6 7 2 4" xfId="16117"/>
    <cellStyle name="Separador de milhares 19 6 7 3" xfId="6701"/>
    <cellStyle name="Separador de milhares 19 6 7 3 2" xfId="10213"/>
    <cellStyle name="Separador de milhares 19 6 7 3 2 2" xfId="33194"/>
    <cellStyle name="Separador de milhares 19 6 7 3 2 3" xfId="22022"/>
    <cellStyle name="Separador de milhares 19 6 7 3 3" xfId="29682"/>
    <cellStyle name="Separador de milhares 19 6 7 3 4" xfId="14361"/>
    <cellStyle name="Separador de milhares 19 6 7 4" xfId="4461"/>
    <cellStyle name="Separador de milhares 19 6 7 4 2" xfId="27442"/>
    <cellStyle name="Separador de milhares 19 6 7 4 3" xfId="17873"/>
    <cellStyle name="Separador de milhares 19 6 7 5" xfId="23778"/>
    <cellStyle name="Separador de milhares 19 6 7 6" xfId="12605"/>
    <cellStyle name="Separador de milhares 19 6 8" xfId="1433"/>
    <cellStyle name="Separador de milhares 19 6 8 2" xfId="3189"/>
    <cellStyle name="Separador de milhares 19 6 8 2 2" xfId="9093"/>
    <cellStyle name="Separador de milhares 19 6 8 2 2 2" xfId="32074"/>
    <cellStyle name="Separador de milhares 19 6 8 2 2 3" xfId="20265"/>
    <cellStyle name="Separador de milhares 19 6 8 2 3" xfId="26170"/>
    <cellStyle name="Separador de milhares 19 6 8 2 4" xfId="16753"/>
    <cellStyle name="Separador de milhares 19 6 8 3" xfId="7337"/>
    <cellStyle name="Separador de milhares 19 6 8 3 2" xfId="10849"/>
    <cellStyle name="Separador de milhares 19 6 8 3 2 2" xfId="33830"/>
    <cellStyle name="Separador de milhares 19 6 8 3 2 3" xfId="22658"/>
    <cellStyle name="Separador de milhares 19 6 8 3 3" xfId="30318"/>
    <cellStyle name="Separador de milhares 19 6 8 3 4" xfId="14997"/>
    <cellStyle name="Separador de milhares 19 6 8 4" xfId="6141"/>
    <cellStyle name="Separador de milhares 19 6 8 4 2" xfId="29122"/>
    <cellStyle name="Separador de milhares 19 6 8 4 3" xfId="18509"/>
    <cellStyle name="Separador de milhares 19 6 8 5" xfId="24414"/>
    <cellStyle name="Separador de milhares 19 6 8 6" xfId="13241"/>
    <cellStyle name="Separador de milhares 19 6 9" xfId="720"/>
    <cellStyle name="Separador de milhares 19 6 9 2" xfId="2477"/>
    <cellStyle name="Separador de milhares 19 6 9 2 2" xfId="8381"/>
    <cellStyle name="Separador de milhares 19 6 9 2 2 2" xfId="31362"/>
    <cellStyle name="Separador de milhares 19 6 9 2 2 3" xfId="19553"/>
    <cellStyle name="Separador de milhares 19 6 9 2 3" xfId="25458"/>
    <cellStyle name="Separador de milhares 19 6 9 2 4" xfId="16041"/>
    <cellStyle name="Separador de milhares 19 6 9 3" xfId="6625"/>
    <cellStyle name="Separador de milhares 19 6 9 3 2" xfId="10137"/>
    <cellStyle name="Separador de milhares 19 6 9 3 2 2" xfId="33118"/>
    <cellStyle name="Separador de milhares 19 6 9 3 2 3" xfId="21946"/>
    <cellStyle name="Separador de milhares 19 6 9 3 3" xfId="29606"/>
    <cellStyle name="Separador de milhares 19 6 9 3 4" xfId="14285"/>
    <cellStyle name="Separador de milhares 19 6 9 4" xfId="5505"/>
    <cellStyle name="Separador de milhares 19 6 9 4 2" xfId="28486"/>
    <cellStyle name="Separador de milhares 19 6 9 4 3" xfId="17797"/>
    <cellStyle name="Separador de milhares 19 6 9 5" xfId="23702"/>
    <cellStyle name="Separador de milhares 19 6 9 6" xfId="12529"/>
    <cellStyle name="Separador de milhares 19 7" xfId="324"/>
    <cellStyle name="Separador de milhares 19 7 10" xfId="2083"/>
    <cellStyle name="Separador de milhares 19 7 10 2" xfId="7987"/>
    <cellStyle name="Separador de milhares 19 7 10 2 2" xfId="30968"/>
    <cellStyle name="Separador de milhares 19 7 10 2 3" xfId="19159"/>
    <cellStyle name="Separador de milhares 19 7 10 3" xfId="25064"/>
    <cellStyle name="Separador de milhares 19 7 10 4" xfId="15647"/>
    <cellStyle name="Separador de milhares 19 7 11" xfId="6231"/>
    <cellStyle name="Separador de milhares 19 7 11 2" xfId="9743"/>
    <cellStyle name="Separador de milhares 19 7 11 2 2" xfId="32724"/>
    <cellStyle name="Separador de milhares 19 7 11 2 3" xfId="21552"/>
    <cellStyle name="Separador de milhares 19 7 11 3" xfId="29212"/>
    <cellStyle name="Separador de milhares 19 7 11 4" xfId="13891"/>
    <cellStyle name="Separador de milhares 19 7 12" xfId="5111"/>
    <cellStyle name="Separador de milhares 19 7 12 2" xfId="20915"/>
    <cellStyle name="Separador de milhares 19 7 12 3" xfId="28092"/>
    <cellStyle name="Separador de milhares 19 7 12 4" xfId="12135"/>
    <cellStyle name="Separador de milhares 19 7 13" xfId="3830"/>
    <cellStyle name="Separador de milhares 19 7 13 2" xfId="26811"/>
    <cellStyle name="Separador de milhares 19 7 13 3" xfId="17403"/>
    <cellStyle name="Separador de milhares 19 7 14" xfId="23308"/>
    <cellStyle name="Separador de milhares 19 7 15" xfId="11490"/>
    <cellStyle name="Separador de milhares 19 7 2" xfId="478"/>
    <cellStyle name="Separador de milhares 19 7 2 10" xfId="23461"/>
    <cellStyle name="Separador de milhares 19 7 2 11" xfId="11575"/>
    <cellStyle name="Separador de milhares 19 7 2 2" xfId="639"/>
    <cellStyle name="Separador de milhares 19 7 2 2 2" xfId="1922"/>
    <cellStyle name="Separador de milhares 19 7 2 2 2 2" xfId="3678"/>
    <cellStyle name="Separador de milhares 19 7 2 2 2 2 2" xfId="9582"/>
    <cellStyle name="Separador de milhares 19 7 2 2 2 2 2 2" xfId="32563"/>
    <cellStyle name="Separador de milhares 19 7 2 2 2 2 2 3" xfId="20754"/>
    <cellStyle name="Separador de milhares 19 7 2 2 2 2 3" xfId="26659"/>
    <cellStyle name="Separador de milhares 19 7 2 2 2 2 4" xfId="17242"/>
    <cellStyle name="Separador de milhares 19 7 2 2 2 3" xfId="7826"/>
    <cellStyle name="Separador de milhares 19 7 2 2 2 3 2" xfId="11338"/>
    <cellStyle name="Separador de milhares 19 7 2 2 2 3 2 2" xfId="34319"/>
    <cellStyle name="Separador de milhares 19 7 2 2 2 3 2 3" xfId="23147"/>
    <cellStyle name="Separador de milhares 19 7 2 2 2 3 3" xfId="30807"/>
    <cellStyle name="Separador de milhares 19 7 2 2 2 3 4" xfId="15486"/>
    <cellStyle name="Separador de milhares 19 7 2 2 2 4" xfId="4950"/>
    <cellStyle name="Separador de milhares 19 7 2 2 2 4 2" xfId="27931"/>
    <cellStyle name="Separador de milhares 19 7 2 2 2 4 3" xfId="18998"/>
    <cellStyle name="Separador de milhares 19 7 2 2 2 5" xfId="24903"/>
    <cellStyle name="Separador de milhares 19 7 2 2 2 6" xfId="13730"/>
    <cellStyle name="Separador de milhares 19 7 2 2 3" xfId="1286"/>
    <cellStyle name="Separador de milhares 19 7 2 2 3 2" xfId="3042"/>
    <cellStyle name="Separador de milhares 19 7 2 2 3 2 2" xfId="8946"/>
    <cellStyle name="Separador de milhares 19 7 2 2 3 2 2 2" xfId="31927"/>
    <cellStyle name="Separador de milhares 19 7 2 2 3 2 2 3" xfId="20118"/>
    <cellStyle name="Separador de milhares 19 7 2 2 3 2 3" xfId="26023"/>
    <cellStyle name="Separador de milhares 19 7 2 2 3 2 4" xfId="16606"/>
    <cellStyle name="Separador de milhares 19 7 2 2 3 3" xfId="7190"/>
    <cellStyle name="Separador de milhares 19 7 2 2 3 3 2" xfId="10702"/>
    <cellStyle name="Separador de milhares 19 7 2 2 3 3 2 2" xfId="33683"/>
    <cellStyle name="Separador de milhares 19 7 2 2 3 3 2 3" xfId="22511"/>
    <cellStyle name="Separador de milhares 19 7 2 2 3 3 3" xfId="30171"/>
    <cellStyle name="Separador de milhares 19 7 2 2 3 3 4" xfId="14850"/>
    <cellStyle name="Separador de milhares 19 7 2 2 3 4" xfId="5994"/>
    <cellStyle name="Separador de milhares 19 7 2 2 3 4 2" xfId="28975"/>
    <cellStyle name="Separador de milhares 19 7 2 2 3 4 3" xfId="18362"/>
    <cellStyle name="Separador de milhares 19 7 2 2 3 5" xfId="24267"/>
    <cellStyle name="Separador de milhares 19 7 2 2 3 6" xfId="13094"/>
    <cellStyle name="Separador de milhares 19 7 2 2 4" xfId="2397"/>
    <cellStyle name="Separador de milhares 19 7 2 2 4 2" xfId="8301"/>
    <cellStyle name="Separador de milhares 19 7 2 2 4 2 2" xfId="31282"/>
    <cellStyle name="Separador de milhares 19 7 2 2 4 2 3" xfId="19473"/>
    <cellStyle name="Separador de milhares 19 7 2 2 4 3" xfId="25378"/>
    <cellStyle name="Separador de milhares 19 7 2 2 4 4" xfId="15961"/>
    <cellStyle name="Separador de milhares 19 7 2 2 5" xfId="6545"/>
    <cellStyle name="Separador de milhares 19 7 2 2 5 2" xfId="10057"/>
    <cellStyle name="Separador de milhares 19 7 2 2 5 2 2" xfId="33038"/>
    <cellStyle name="Separador de milhares 19 7 2 2 5 2 3" xfId="21866"/>
    <cellStyle name="Separador de milhares 19 7 2 2 5 3" xfId="29526"/>
    <cellStyle name="Separador de milhares 19 7 2 2 5 4" xfId="14205"/>
    <cellStyle name="Separador de milhares 19 7 2 2 6" xfId="5425"/>
    <cellStyle name="Separador de milhares 19 7 2 2 6 2" xfId="21229"/>
    <cellStyle name="Separador de milhares 19 7 2 2 6 3" xfId="28406"/>
    <cellStyle name="Separador de milhares 19 7 2 2 6 4" xfId="12449"/>
    <cellStyle name="Separador de milhares 19 7 2 2 7" xfId="4314"/>
    <cellStyle name="Separador de milhares 19 7 2 2 7 2" xfId="27295"/>
    <cellStyle name="Separador de milhares 19 7 2 2 7 3" xfId="17717"/>
    <cellStyle name="Separador de milhares 19 7 2 2 8" xfId="23622"/>
    <cellStyle name="Separador de milhares 19 7 2 2 9" xfId="11974"/>
    <cellStyle name="Separador de milhares 19 7 2 3" xfId="1125"/>
    <cellStyle name="Separador de milhares 19 7 2 3 2" xfId="1761"/>
    <cellStyle name="Separador de milhares 19 7 2 3 2 2" xfId="3517"/>
    <cellStyle name="Separador de milhares 19 7 2 3 2 2 2" xfId="9421"/>
    <cellStyle name="Separador de milhares 19 7 2 3 2 2 2 2" xfId="32402"/>
    <cellStyle name="Separador de milhares 19 7 2 3 2 2 2 3" xfId="20593"/>
    <cellStyle name="Separador de milhares 19 7 2 3 2 2 3" xfId="26498"/>
    <cellStyle name="Separador de milhares 19 7 2 3 2 2 4" xfId="17081"/>
    <cellStyle name="Separador de milhares 19 7 2 3 2 3" xfId="7665"/>
    <cellStyle name="Separador de milhares 19 7 2 3 2 3 2" xfId="11177"/>
    <cellStyle name="Separador de milhares 19 7 2 3 2 3 2 2" xfId="34158"/>
    <cellStyle name="Separador de milhares 19 7 2 3 2 3 2 3" xfId="22986"/>
    <cellStyle name="Separador de milhares 19 7 2 3 2 3 3" xfId="30646"/>
    <cellStyle name="Separador de milhares 19 7 2 3 2 3 4" xfId="15325"/>
    <cellStyle name="Separador de milhares 19 7 2 3 2 4" xfId="4789"/>
    <cellStyle name="Separador de milhares 19 7 2 3 2 4 2" xfId="27770"/>
    <cellStyle name="Separador de milhares 19 7 2 3 2 4 3" xfId="18837"/>
    <cellStyle name="Separador de milhares 19 7 2 3 2 5" xfId="24742"/>
    <cellStyle name="Separador de milhares 19 7 2 3 2 6" xfId="13569"/>
    <cellStyle name="Separador de milhares 19 7 2 3 3" xfId="2881"/>
    <cellStyle name="Separador de milhares 19 7 2 3 3 2" xfId="8785"/>
    <cellStyle name="Separador de milhares 19 7 2 3 3 2 2" xfId="31766"/>
    <cellStyle name="Separador de milhares 19 7 2 3 3 2 3" xfId="19957"/>
    <cellStyle name="Separador de milhares 19 7 2 3 3 3" xfId="25862"/>
    <cellStyle name="Separador de milhares 19 7 2 3 3 4" xfId="16445"/>
    <cellStyle name="Separador de milhares 19 7 2 3 4" xfId="7029"/>
    <cellStyle name="Separador de milhares 19 7 2 3 4 2" xfId="10541"/>
    <cellStyle name="Separador de milhares 19 7 2 3 4 2 2" xfId="33522"/>
    <cellStyle name="Separador de milhares 19 7 2 3 4 2 3" xfId="22350"/>
    <cellStyle name="Separador de milhares 19 7 2 3 4 3" xfId="30010"/>
    <cellStyle name="Separador de milhares 19 7 2 3 4 4" xfId="14689"/>
    <cellStyle name="Separador de milhares 19 7 2 3 5" xfId="5833"/>
    <cellStyle name="Separador de milhares 19 7 2 3 5 2" xfId="21391"/>
    <cellStyle name="Separador de milhares 19 7 2 3 5 3" xfId="28814"/>
    <cellStyle name="Separador de milhares 19 7 2 3 5 4" xfId="12933"/>
    <cellStyle name="Separador de milhares 19 7 2 3 6" xfId="4153"/>
    <cellStyle name="Separador de milhares 19 7 2 3 6 2" xfId="27134"/>
    <cellStyle name="Separador de milhares 19 7 2 3 6 3" xfId="18201"/>
    <cellStyle name="Separador de milhares 19 7 2 3 7" xfId="24106"/>
    <cellStyle name="Separador de milhares 19 7 2 3 8" xfId="11813"/>
    <cellStyle name="Separador de milhares 19 7 2 4" xfId="1523"/>
    <cellStyle name="Separador de milhares 19 7 2 4 2" xfId="3279"/>
    <cellStyle name="Separador de milhares 19 7 2 4 2 2" xfId="9183"/>
    <cellStyle name="Separador de milhares 19 7 2 4 2 2 2" xfId="32164"/>
    <cellStyle name="Separador de milhares 19 7 2 4 2 2 3" xfId="20355"/>
    <cellStyle name="Separador de milhares 19 7 2 4 2 3" xfId="26260"/>
    <cellStyle name="Separador de milhares 19 7 2 4 2 4" xfId="16843"/>
    <cellStyle name="Separador de milhares 19 7 2 4 3" xfId="7427"/>
    <cellStyle name="Separador de milhares 19 7 2 4 3 2" xfId="10939"/>
    <cellStyle name="Separador de milhares 19 7 2 4 3 2 2" xfId="33920"/>
    <cellStyle name="Separador de milhares 19 7 2 4 3 2 3" xfId="22748"/>
    <cellStyle name="Separador de milhares 19 7 2 4 3 3" xfId="30408"/>
    <cellStyle name="Separador de milhares 19 7 2 4 3 4" xfId="15087"/>
    <cellStyle name="Separador de milhares 19 7 2 4 4" xfId="4551"/>
    <cellStyle name="Separador de milhares 19 7 2 4 4 2" xfId="27532"/>
    <cellStyle name="Separador de milhares 19 7 2 4 4 3" xfId="18599"/>
    <cellStyle name="Separador de milhares 19 7 2 4 5" xfId="24504"/>
    <cellStyle name="Separador de milhares 19 7 2 4 6" xfId="13331"/>
    <cellStyle name="Separador de milhares 19 7 2 5" xfId="887"/>
    <cellStyle name="Separador de milhares 19 7 2 5 2" xfId="2643"/>
    <cellStyle name="Separador de milhares 19 7 2 5 2 2" xfId="8547"/>
    <cellStyle name="Separador de milhares 19 7 2 5 2 2 2" xfId="31528"/>
    <cellStyle name="Separador de milhares 19 7 2 5 2 2 3" xfId="19719"/>
    <cellStyle name="Separador de milhares 19 7 2 5 2 3" xfId="25624"/>
    <cellStyle name="Separador de milhares 19 7 2 5 2 4" xfId="16207"/>
    <cellStyle name="Separador de milhares 19 7 2 5 3" xfId="6791"/>
    <cellStyle name="Separador de milhares 19 7 2 5 3 2" xfId="10303"/>
    <cellStyle name="Separador de milhares 19 7 2 5 3 2 2" xfId="33284"/>
    <cellStyle name="Separador de milhares 19 7 2 5 3 2 3" xfId="22112"/>
    <cellStyle name="Separador de milhares 19 7 2 5 3 3" xfId="29772"/>
    <cellStyle name="Separador de milhares 19 7 2 5 3 4" xfId="14451"/>
    <cellStyle name="Separador de milhares 19 7 2 5 4" xfId="5595"/>
    <cellStyle name="Separador de milhares 19 7 2 5 4 2" xfId="28576"/>
    <cellStyle name="Separador de milhares 19 7 2 5 4 3" xfId="17963"/>
    <cellStyle name="Separador de milhares 19 7 2 5 5" xfId="23868"/>
    <cellStyle name="Separador de milhares 19 7 2 5 6" xfId="12695"/>
    <cellStyle name="Separador de milhares 19 7 2 6" xfId="2236"/>
    <cellStyle name="Separador de milhares 19 7 2 6 2" xfId="8140"/>
    <cellStyle name="Separador de milhares 19 7 2 6 2 2" xfId="31121"/>
    <cellStyle name="Separador de milhares 19 7 2 6 2 3" xfId="19312"/>
    <cellStyle name="Separador de milhares 19 7 2 6 3" xfId="25217"/>
    <cellStyle name="Separador de milhares 19 7 2 6 4" xfId="15800"/>
    <cellStyle name="Separador de milhares 19 7 2 7" xfId="6384"/>
    <cellStyle name="Separador de milhares 19 7 2 7 2" xfId="9896"/>
    <cellStyle name="Separador de milhares 19 7 2 7 2 2" xfId="32877"/>
    <cellStyle name="Separador de milhares 19 7 2 7 2 3" xfId="21705"/>
    <cellStyle name="Separador de milhares 19 7 2 7 3" xfId="29365"/>
    <cellStyle name="Separador de milhares 19 7 2 7 4" xfId="14044"/>
    <cellStyle name="Separador de milhares 19 7 2 8" xfId="5264"/>
    <cellStyle name="Separador de milhares 19 7 2 8 2" xfId="21068"/>
    <cellStyle name="Separador de milhares 19 7 2 8 3" xfId="28245"/>
    <cellStyle name="Separador de milhares 19 7 2 8 4" xfId="12288"/>
    <cellStyle name="Separador de milhares 19 7 2 9" xfId="3915"/>
    <cellStyle name="Separador de milhares 19 7 2 9 2" xfId="26896"/>
    <cellStyle name="Separador de milhares 19 7 2 9 3" xfId="17556"/>
    <cellStyle name="Separador de milhares 19 7 3" xfId="392"/>
    <cellStyle name="Separador de milhares 19 7 3 2" xfId="1676"/>
    <cellStyle name="Separador de milhares 19 7 3 2 2" xfId="3432"/>
    <cellStyle name="Separador de milhares 19 7 3 2 2 2" xfId="9336"/>
    <cellStyle name="Separador de milhares 19 7 3 2 2 2 2" xfId="32317"/>
    <cellStyle name="Separador de milhares 19 7 3 2 2 2 3" xfId="20508"/>
    <cellStyle name="Separador de milhares 19 7 3 2 2 3" xfId="26413"/>
    <cellStyle name="Separador de milhares 19 7 3 2 2 4" xfId="16996"/>
    <cellStyle name="Separador de milhares 19 7 3 2 3" xfId="7580"/>
    <cellStyle name="Separador de milhares 19 7 3 2 3 2" xfId="11092"/>
    <cellStyle name="Separador de milhares 19 7 3 2 3 2 2" xfId="34073"/>
    <cellStyle name="Separador de milhares 19 7 3 2 3 2 3" xfId="22901"/>
    <cellStyle name="Separador de milhares 19 7 3 2 3 3" xfId="30561"/>
    <cellStyle name="Separador de milhares 19 7 3 2 3 4" xfId="15240"/>
    <cellStyle name="Separador de milhares 19 7 3 2 4" xfId="4704"/>
    <cellStyle name="Separador de milhares 19 7 3 2 4 2" xfId="27685"/>
    <cellStyle name="Separador de milhares 19 7 3 2 4 3" xfId="18752"/>
    <cellStyle name="Separador de milhares 19 7 3 2 5" xfId="24657"/>
    <cellStyle name="Separador de milhares 19 7 3 2 6" xfId="13484"/>
    <cellStyle name="Separador de milhares 19 7 3 3" xfId="1040"/>
    <cellStyle name="Separador de milhares 19 7 3 3 2" xfId="2796"/>
    <cellStyle name="Separador de milhares 19 7 3 3 2 2" xfId="8700"/>
    <cellStyle name="Separador de milhares 19 7 3 3 2 2 2" xfId="31681"/>
    <cellStyle name="Separador de milhares 19 7 3 3 2 2 3" xfId="19872"/>
    <cellStyle name="Separador de milhares 19 7 3 3 2 3" xfId="25777"/>
    <cellStyle name="Separador de milhares 19 7 3 3 2 4" xfId="16360"/>
    <cellStyle name="Separador de milhares 19 7 3 3 3" xfId="6944"/>
    <cellStyle name="Separador de milhares 19 7 3 3 3 2" xfId="10456"/>
    <cellStyle name="Separador de milhares 19 7 3 3 3 2 2" xfId="33437"/>
    <cellStyle name="Separador de milhares 19 7 3 3 3 2 3" xfId="22265"/>
    <cellStyle name="Separador de milhares 19 7 3 3 3 3" xfId="29925"/>
    <cellStyle name="Separador de milhares 19 7 3 3 3 4" xfId="14604"/>
    <cellStyle name="Separador de milhares 19 7 3 3 4" xfId="5748"/>
    <cellStyle name="Separador de milhares 19 7 3 3 4 2" xfId="28729"/>
    <cellStyle name="Separador de milhares 19 7 3 3 4 3" xfId="18116"/>
    <cellStyle name="Separador de milhares 19 7 3 3 5" xfId="24021"/>
    <cellStyle name="Separador de milhares 19 7 3 3 6" xfId="12848"/>
    <cellStyle name="Separador de milhares 19 7 3 4" xfId="2151"/>
    <cellStyle name="Separador de milhares 19 7 3 4 2" xfId="8055"/>
    <cellStyle name="Separador de milhares 19 7 3 4 2 2" xfId="31036"/>
    <cellStyle name="Separador de milhares 19 7 3 4 2 3" xfId="19227"/>
    <cellStyle name="Separador de milhares 19 7 3 4 3" xfId="25132"/>
    <cellStyle name="Separador de milhares 19 7 3 4 4" xfId="15715"/>
    <cellStyle name="Separador de milhares 19 7 3 5" xfId="6299"/>
    <cellStyle name="Separador de milhares 19 7 3 5 2" xfId="9811"/>
    <cellStyle name="Separador de milhares 19 7 3 5 2 2" xfId="32792"/>
    <cellStyle name="Separador de milhares 19 7 3 5 2 3" xfId="21620"/>
    <cellStyle name="Separador de milhares 19 7 3 5 3" xfId="29280"/>
    <cellStyle name="Separador de milhares 19 7 3 5 4" xfId="13959"/>
    <cellStyle name="Separador de milhares 19 7 3 6" xfId="5179"/>
    <cellStyle name="Separador de milhares 19 7 3 6 2" xfId="20983"/>
    <cellStyle name="Separador de milhares 19 7 3 6 3" xfId="28160"/>
    <cellStyle name="Separador de milhares 19 7 3 6 4" xfId="12203"/>
    <cellStyle name="Separador de milhares 19 7 3 7" xfId="4068"/>
    <cellStyle name="Separador de milhares 19 7 3 7 2" xfId="27049"/>
    <cellStyle name="Separador de milhares 19 7 3 7 3" xfId="17471"/>
    <cellStyle name="Separador de milhares 19 7 3 8" xfId="23376"/>
    <cellStyle name="Separador de milhares 19 7 3 9" xfId="11728"/>
    <cellStyle name="Separador de milhares 19 7 4" xfId="554"/>
    <cellStyle name="Separador de milhares 19 7 4 2" xfId="1837"/>
    <cellStyle name="Separador de milhares 19 7 4 2 2" xfId="3593"/>
    <cellStyle name="Separador de milhares 19 7 4 2 2 2" xfId="9497"/>
    <cellStyle name="Separador de milhares 19 7 4 2 2 2 2" xfId="32478"/>
    <cellStyle name="Separador de milhares 19 7 4 2 2 2 3" xfId="20669"/>
    <cellStyle name="Separador de milhares 19 7 4 2 2 3" xfId="26574"/>
    <cellStyle name="Separador de milhares 19 7 4 2 2 4" xfId="17157"/>
    <cellStyle name="Separador de milhares 19 7 4 2 3" xfId="7741"/>
    <cellStyle name="Separador de milhares 19 7 4 2 3 2" xfId="11253"/>
    <cellStyle name="Separador de milhares 19 7 4 2 3 2 2" xfId="34234"/>
    <cellStyle name="Separador de milhares 19 7 4 2 3 2 3" xfId="23062"/>
    <cellStyle name="Separador de milhares 19 7 4 2 3 3" xfId="30722"/>
    <cellStyle name="Separador de milhares 19 7 4 2 3 4" xfId="15401"/>
    <cellStyle name="Separador de milhares 19 7 4 2 4" xfId="4865"/>
    <cellStyle name="Separador de milhares 19 7 4 2 4 2" xfId="27846"/>
    <cellStyle name="Separador de milhares 19 7 4 2 4 3" xfId="18913"/>
    <cellStyle name="Separador de milhares 19 7 4 2 5" xfId="24818"/>
    <cellStyle name="Separador de milhares 19 7 4 2 6" xfId="13645"/>
    <cellStyle name="Separador de milhares 19 7 4 3" xfId="1201"/>
    <cellStyle name="Separador de milhares 19 7 4 3 2" xfId="2957"/>
    <cellStyle name="Separador de milhares 19 7 4 3 2 2" xfId="8861"/>
    <cellStyle name="Separador de milhares 19 7 4 3 2 2 2" xfId="31842"/>
    <cellStyle name="Separador de milhares 19 7 4 3 2 2 3" xfId="20033"/>
    <cellStyle name="Separador de milhares 19 7 4 3 2 3" xfId="25938"/>
    <cellStyle name="Separador de milhares 19 7 4 3 2 4" xfId="16521"/>
    <cellStyle name="Separador de milhares 19 7 4 3 3" xfId="7105"/>
    <cellStyle name="Separador de milhares 19 7 4 3 3 2" xfId="10617"/>
    <cellStyle name="Separador de milhares 19 7 4 3 3 2 2" xfId="33598"/>
    <cellStyle name="Separador de milhares 19 7 4 3 3 2 3" xfId="22426"/>
    <cellStyle name="Separador de milhares 19 7 4 3 3 3" xfId="30086"/>
    <cellStyle name="Separador de milhares 19 7 4 3 3 4" xfId="14765"/>
    <cellStyle name="Separador de milhares 19 7 4 3 4" xfId="5909"/>
    <cellStyle name="Separador de milhares 19 7 4 3 4 2" xfId="28890"/>
    <cellStyle name="Separador de milhares 19 7 4 3 4 3" xfId="18277"/>
    <cellStyle name="Separador de milhares 19 7 4 3 5" xfId="24182"/>
    <cellStyle name="Separador de milhares 19 7 4 3 6" xfId="13009"/>
    <cellStyle name="Separador de milhares 19 7 4 4" xfId="2312"/>
    <cellStyle name="Separador de milhares 19 7 4 4 2" xfId="8216"/>
    <cellStyle name="Separador de milhares 19 7 4 4 2 2" xfId="31197"/>
    <cellStyle name="Separador de milhares 19 7 4 4 2 3" xfId="19388"/>
    <cellStyle name="Separador de milhares 19 7 4 4 3" xfId="25293"/>
    <cellStyle name="Separador de milhares 19 7 4 4 4" xfId="15876"/>
    <cellStyle name="Separador de milhares 19 7 4 5" xfId="6460"/>
    <cellStyle name="Separador de milhares 19 7 4 5 2" xfId="9972"/>
    <cellStyle name="Separador de milhares 19 7 4 5 2 2" xfId="32953"/>
    <cellStyle name="Separador de milhares 19 7 4 5 2 3" xfId="21781"/>
    <cellStyle name="Separador de milhares 19 7 4 5 3" xfId="29441"/>
    <cellStyle name="Separador de milhares 19 7 4 5 4" xfId="14120"/>
    <cellStyle name="Separador de milhares 19 7 4 6" xfId="5340"/>
    <cellStyle name="Separador de milhares 19 7 4 6 2" xfId="21144"/>
    <cellStyle name="Separador de milhares 19 7 4 6 3" xfId="28321"/>
    <cellStyle name="Separador de milhares 19 7 4 6 4" xfId="12364"/>
    <cellStyle name="Separador de milhares 19 7 4 7" xfId="4229"/>
    <cellStyle name="Separador de milhares 19 7 4 7 2" xfId="27210"/>
    <cellStyle name="Separador de milhares 19 7 4 7 3" xfId="17632"/>
    <cellStyle name="Separador de milhares 19 7 4 8" xfId="23537"/>
    <cellStyle name="Separador de milhares 19 7 4 9" xfId="11889"/>
    <cellStyle name="Separador de milhares 19 7 5" xfId="972"/>
    <cellStyle name="Separador de milhares 19 7 5 2" xfId="1608"/>
    <cellStyle name="Separador de milhares 19 7 5 2 2" xfId="3364"/>
    <cellStyle name="Separador de milhares 19 7 5 2 2 2" xfId="9268"/>
    <cellStyle name="Separador de milhares 19 7 5 2 2 2 2" xfId="32249"/>
    <cellStyle name="Separador de milhares 19 7 5 2 2 2 3" xfId="20440"/>
    <cellStyle name="Separador de milhares 19 7 5 2 2 3" xfId="26345"/>
    <cellStyle name="Separador de milhares 19 7 5 2 2 4" xfId="16928"/>
    <cellStyle name="Separador de milhares 19 7 5 2 3" xfId="7512"/>
    <cellStyle name="Separador de milhares 19 7 5 2 3 2" xfId="11024"/>
    <cellStyle name="Separador de milhares 19 7 5 2 3 2 2" xfId="34005"/>
    <cellStyle name="Separador de milhares 19 7 5 2 3 2 3" xfId="22833"/>
    <cellStyle name="Separador de milhares 19 7 5 2 3 3" xfId="30493"/>
    <cellStyle name="Separador de milhares 19 7 5 2 3 4" xfId="15172"/>
    <cellStyle name="Separador de milhares 19 7 5 2 4" xfId="4636"/>
    <cellStyle name="Separador de milhares 19 7 5 2 4 2" xfId="27617"/>
    <cellStyle name="Separador de milhares 19 7 5 2 4 3" xfId="18684"/>
    <cellStyle name="Separador de milhares 19 7 5 2 5" xfId="24589"/>
    <cellStyle name="Separador de milhares 19 7 5 2 6" xfId="13416"/>
    <cellStyle name="Separador de milhares 19 7 5 3" xfId="2728"/>
    <cellStyle name="Separador de milhares 19 7 5 3 2" xfId="8632"/>
    <cellStyle name="Separador de milhares 19 7 5 3 2 2" xfId="31613"/>
    <cellStyle name="Separador de milhares 19 7 5 3 2 3" xfId="19804"/>
    <cellStyle name="Separador de milhares 19 7 5 3 3" xfId="25709"/>
    <cellStyle name="Separador de milhares 19 7 5 3 4" xfId="16292"/>
    <cellStyle name="Separador de milhares 19 7 5 4" xfId="6876"/>
    <cellStyle name="Separador de milhares 19 7 5 4 2" xfId="10388"/>
    <cellStyle name="Separador de milhares 19 7 5 4 2 2" xfId="33369"/>
    <cellStyle name="Separador de milhares 19 7 5 4 2 3" xfId="22197"/>
    <cellStyle name="Separador de milhares 19 7 5 4 3" xfId="29857"/>
    <cellStyle name="Separador de milhares 19 7 5 4 4" xfId="14536"/>
    <cellStyle name="Separador de milhares 19 7 5 5" xfId="5680"/>
    <cellStyle name="Separador de milhares 19 7 5 5 2" xfId="21314"/>
    <cellStyle name="Separador de milhares 19 7 5 5 3" xfId="28661"/>
    <cellStyle name="Separador de milhares 19 7 5 5 4" xfId="12780"/>
    <cellStyle name="Separador de milhares 19 7 5 6" xfId="4000"/>
    <cellStyle name="Separador de milhares 19 7 5 6 2" xfId="26981"/>
    <cellStyle name="Separador de milhares 19 7 5 6 3" xfId="18048"/>
    <cellStyle name="Separador de milhares 19 7 5 7" xfId="23953"/>
    <cellStyle name="Separador de milhares 19 7 5 8" xfId="11660"/>
    <cellStyle name="Separador de milhares 19 7 6" xfId="1362"/>
    <cellStyle name="Separador de milhares 19 7 6 2" xfId="1998"/>
    <cellStyle name="Separador de milhares 19 7 6 2 2" xfId="3754"/>
    <cellStyle name="Separador de milhares 19 7 6 2 2 2" xfId="9658"/>
    <cellStyle name="Separador de milhares 19 7 6 2 2 2 2" xfId="32639"/>
    <cellStyle name="Separador de milhares 19 7 6 2 2 2 3" xfId="20830"/>
    <cellStyle name="Separador de milhares 19 7 6 2 2 3" xfId="26735"/>
    <cellStyle name="Separador de milhares 19 7 6 2 2 4" xfId="17318"/>
    <cellStyle name="Separador de milhares 19 7 6 2 3" xfId="7902"/>
    <cellStyle name="Separador de milhares 19 7 6 2 3 2" xfId="11414"/>
    <cellStyle name="Separador de milhares 19 7 6 2 3 2 2" xfId="34395"/>
    <cellStyle name="Separador de milhares 19 7 6 2 3 2 3" xfId="23223"/>
    <cellStyle name="Separador de milhares 19 7 6 2 3 3" xfId="30883"/>
    <cellStyle name="Separador de milhares 19 7 6 2 3 4" xfId="15562"/>
    <cellStyle name="Separador de milhares 19 7 6 2 4" xfId="5026"/>
    <cellStyle name="Separador de milhares 19 7 6 2 4 2" xfId="28007"/>
    <cellStyle name="Separador de milhares 19 7 6 2 4 3" xfId="19074"/>
    <cellStyle name="Separador de milhares 19 7 6 2 5" xfId="24979"/>
    <cellStyle name="Separador de milhares 19 7 6 2 6" xfId="13806"/>
    <cellStyle name="Separador de milhares 19 7 6 3" xfId="3118"/>
    <cellStyle name="Separador de milhares 19 7 6 3 2" xfId="9022"/>
    <cellStyle name="Separador de milhares 19 7 6 3 2 2" xfId="32003"/>
    <cellStyle name="Separador de milhares 19 7 6 3 2 3" xfId="20194"/>
    <cellStyle name="Separador de milhares 19 7 6 3 3" xfId="26099"/>
    <cellStyle name="Separador de milhares 19 7 6 3 4" xfId="16682"/>
    <cellStyle name="Separador de milhares 19 7 6 4" xfId="7266"/>
    <cellStyle name="Separador de milhares 19 7 6 4 2" xfId="10778"/>
    <cellStyle name="Separador de milhares 19 7 6 4 2 2" xfId="33759"/>
    <cellStyle name="Separador de milhares 19 7 6 4 2 3" xfId="22587"/>
    <cellStyle name="Separador de milhares 19 7 6 4 3" xfId="30247"/>
    <cellStyle name="Separador de milhares 19 7 6 4 4" xfId="14926"/>
    <cellStyle name="Separador de milhares 19 7 6 5" xfId="6070"/>
    <cellStyle name="Separador de milhares 19 7 6 5 2" xfId="21467"/>
    <cellStyle name="Separador de milhares 19 7 6 5 3" xfId="29051"/>
    <cellStyle name="Separador de milhares 19 7 6 5 4" xfId="13170"/>
    <cellStyle name="Separador de milhares 19 7 6 6" xfId="4390"/>
    <cellStyle name="Separador de milhares 19 7 6 6 2" xfId="27371"/>
    <cellStyle name="Separador de milhares 19 7 6 6 3" xfId="18438"/>
    <cellStyle name="Separador de milhares 19 7 6 7" xfId="24343"/>
    <cellStyle name="Separador de milhares 19 7 6 8" xfId="12050"/>
    <cellStyle name="Separador de milhares 19 7 7" xfId="802"/>
    <cellStyle name="Separador de milhares 19 7 7 2" xfId="2558"/>
    <cellStyle name="Separador de milhares 19 7 7 2 2" xfId="8462"/>
    <cellStyle name="Separador de milhares 19 7 7 2 2 2" xfId="31443"/>
    <cellStyle name="Separador de milhares 19 7 7 2 2 3" xfId="19634"/>
    <cellStyle name="Separador de milhares 19 7 7 2 3" xfId="25539"/>
    <cellStyle name="Separador de milhares 19 7 7 2 4" xfId="16122"/>
    <cellStyle name="Separador de milhares 19 7 7 3" xfId="6706"/>
    <cellStyle name="Separador de milhares 19 7 7 3 2" xfId="10218"/>
    <cellStyle name="Separador de milhares 19 7 7 3 2 2" xfId="33199"/>
    <cellStyle name="Separador de milhares 19 7 7 3 2 3" xfId="22027"/>
    <cellStyle name="Separador de milhares 19 7 7 3 3" xfId="29687"/>
    <cellStyle name="Separador de milhares 19 7 7 3 4" xfId="14366"/>
    <cellStyle name="Separador de milhares 19 7 7 4" xfId="4466"/>
    <cellStyle name="Separador de milhares 19 7 7 4 2" xfId="27447"/>
    <cellStyle name="Separador de milhares 19 7 7 4 3" xfId="17878"/>
    <cellStyle name="Separador de milhares 19 7 7 5" xfId="23783"/>
    <cellStyle name="Separador de milhares 19 7 7 6" xfId="12610"/>
    <cellStyle name="Separador de milhares 19 7 8" xfId="1438"/>
    <cellStyle name="Separador de milhares 19 7 8 2" xfId="3194"/>
    <cellStyle name="Separador de milhares 19 7 8 2 2" xfId="9098"/>
    <cellStyle name="Separador de milhares 19 7 8 2 2 2" xfId="32079"/>
    <cellStyle name="Separador de milhares 19 7 8 2 2 3" xfId="20270"/>
    <cellStyle name="Separador de milhares 19 7 8 2 3" xfId="26175"/>
    <cellStyle name="Separador de milhares 19 7 8 2 4" xfId="16758"/>
    <cellStyle name="Separador de milhares 19 7 8 3" xfId="7342"/>
    <cellStyle name="Separador de milhares 19 7 8 3 2" xfId="10854"/>
    <cellStyle name="Separador de milhares 19 7 8 3 2 2" xfId="33835"/>
    <cellStyle name="Separador de milhares 19 7 8 3 2 3" xfId="22663"/>
    <cellStyle name="Separador de milhares 19 7 8 3 3" xfId="30323"/>
    <cellStyle name="Separador de milhares 19 7 8 3 4" xfId="15002"/>
    <cellStyle name="Separador de milhares 19 7 8 4" xfId="6146"/>
    <cellStyle name="Separador de milhares 19 7 8 4 2" xfId="29127"/>
    <cellStyle name="Separador de milhares 19 7 8 4 3" xfId="18514"/>
    <cellStyle name="Separador de milhares 19 7 8 5" xfId="24419"/>
    <cellStyle name="Separador de milhares 19 7 8 6" xfId="13246"/>
    <cellStyle name="Separador de milhares 19 7 9" xfId="725"/>
    <cellStyle name="Separador de milhares 19 7 9 2" xfId="2482"/>
    <cellStyle name="Separador de milhares 19 7 9 2 2" xfId="8386"/>
    <cellStyle name="Separador de milhares 19 7 9 2 2 2" xfId="31367"/>
    <cellStyle name="Separador de milhares 19 7 9 2 2 3" xfId="19558"/>
    <cellStyle name="Separador de milhares 19 7 9 2 3" xfId="25463"/>
    <cellStyle name="Separador de milhares 19 7 9 2 4" xfId="16046"/>
    <cellStyle name="Separador de milhares 19 7 9 3" xfId="6630"/>
    <cellStyle name="Separador de milhares 19 7 9 3 2" xfId="10142"/>
    <cellStyle name="Separador de milhares 19 7 9 3 2 2" xfId="33123"/>
    <cellStyle name="Separador de milhares 19 7 9 3 2 3" xfId="21951"/>
    <cellStyle name="Separador de milhares 19 7 9 3 3" xfId="29611"/>
    <cellStyle name="Separador de milhares 19 7 9 3 4" xfId="14290"/>
    <cellStyle name="Separador de milhares 19 7 9 4" xfId="5510"/>
    <cellStyle name="Separador de milhares 19 7 9 4 2" xfId="28491"/>
    <cellStyle name="Separador de milhares 19 7 9 4 3" xfId="17802"/>
    <cellStyle name="Separador de milhares 19 7 9 5" xfId="23707"/>
    <cellStyle name="Separador de milhares 19 7 9 6" xfId="12534"/>
    <cellStyle name="Separador de milhares 19 8" xfId="36"/>
    <cellStyle name="Separador de milhares 19 8 10" xfId="3843"/>
    <cellStyle name="Separador de milhares 19 8 10 2" xfId="26824"/>
    <cellStyle name="Separador de milhares 19 8 10 3" xfId="17331"/>
    <cellStyle name="Separador de milhares 19 8 11" xfId="23236"/>
    <cellStyle name="Separador de milhares 19 8 12" xfId="11503"/>
    <cellStyle name="Separador de milhares 19 8 2" xfId="405"/>
    <cellStyle name="Separador de milhares 19 8 2 2" xfId="1689"/>
    <cellStyle name="Separador de milhares 19 8 2 2 2" xfId="3445"/>
    <cellStyle name="Separador de milhares 19 8 2 2 2 2" xfId="9349"/>
    <cellStyle name="Separador de milhares 19 8 2 2 2 2 2" xfId="32330"/>
    <cellStyle name="Separador de milhares 19 8 2 2 2 2 3" xfId="20521"/>
    <cellStyle name="Separador de milhares 19 8 2 2 2 3" xfId="26426"/>
    <cellStyle name="Separador de milhares 19 8 2 2 2 4" xfId="17009"/>
    <cellStyle name="Separador de milhares 19 8 2 2 3" xfId="7593"/>
    <cellStyle name="Separador de milhares 19 8 2 2 3 2" xfId="11105"/>
    <cellStyle name="Separador de milhares 19 8 2 2 3 2 2" xfId="34086"/>
    <cellStyle name="Separador de milhares 19 8 2 2 3 2 3" xfId="22914"/>
    <cellStyle name="Separador de milhares 19 8 2 2 3 3" xfId="30574"/>
    <cellStyle name="Separador de milhares 19 8 2 2 3 4" xfId="15253"/>
    <cellStyle name="Separador de milhares 19 8 2 2 4" xfId="4717"/>
    <cellStyle name="Separador de milhares 19 8 2 2 4 2" xfId="27698"/>
    <cellStyle name="Separador de milhares 19 8 2 2 4 3" xfId="18765"/>
    <cellStyle name="Separador de milhares 19 8 2 2 5" xfId="24670"/>
    <cellStyle name="Separador de milhares 19 8 2 2 6" xfId="13497"/>
    <cellStyle name="Separador de milhares 19 8 2 3" xfId="1053"/>
    <cellStyle name="Separador de milhares 19 8 2 3 2" xfId="2809"/>
    <cellStyle name="Separador de milhares 19 8 2 3 2 2" xfId="8713"/>
    <cellStyle name="Separador de milhares 19 8 2 3 2 2 2" xfId="31694"/>
    <cellStyle name="Separador de milhares 19 8 2 3 2 2 3" xfId="19885"/>
    <cellStyle name="Separador de milhares 19 8 2 3 2 3" xfId="25790"/>
    <cellStyle name="Separador de milhares 19 8 2 3 2 4" xfId="16373"/>
    <cellStyle name="Separador de milhares 19 8 2 3 3" xfId="6957"/>
    <cellStyle name="Separador de milhares 19 8 2 3 3 2" xfId="10469"/>
    <cellStyle name="Separador de milhares 19 8 2 3 3 2 2" xfId="33450"/>
    <cellStyle name="Separador de milhares 19 8 2 3 3 2 3" xfId="22278"/>
    <cellStyle name="Separador de milhares 19 8 2 3 3 3" xfId="29938"/>
    <cellStyle name="Separador de milhares 19 8 2 3 3 4" xfId="14617"/>
    <cellStyle name="Separador de milhares 19 8 2 3 4" xfId="5761"/>
    <cellStyle name="Separador de milhares 19 8 2 3 4 2" xfId="28742"/>
    <cellStyle name="Separador de milhares 19 8 2 3 4 3" xfId="18129"/>
    <cellStyle name="Separador de milhares 19 8 2 3 5" xfId="24034"/>
    <cellStyle name="Separador de milhares 19 8 2 3 6" xfId="12861"/>
    <cellStyle name="Separador de milhares 19 8 2 4" xfId="2164"/>
    <cellStyle name="Separador de milhares 19 8 2 4 2" xfId="8068"/>
    <cellStyle name="Separador de milhares 19 8 2 4 2 2" xfId="31049"/>
    <cellStyle name="Separador de milhares 19 8 2 4 2 3" xfId="19240"/>
    <cellStyle name="Separador de milhares 19 8 2 4 3" xfId="25145"/>
    <cellStyle name="Separador de milhares 19 8 2 4 4" xfId="15728"/>
    <cellStyle name="Separador de milhares 19 8 2 5" xfId="6312"/>
    <cellStyle name="Separador de milhares 19 8 2 5 2" xfId="9824"/>
    <cellStyle name="Separador de milhares 19 8 2 5 2 2" xfId="32805"/>
    <cellStyle name="Separador de milhares 19 8 2 5 2 3" xfId="21633"/>
    <cellStyle name="Separador de milhares 19 8 2 5 3" xfId="29293"/>
    <cellStyle name="Separador de milhares 19 8 2 5 4" xfId="13972"/>
    <cellStyle name="Separador de milhares 19 8 2 6" xfId="5192"/>
    <cellStyle name="Separador de milhares 19 8 2 6 2" xfId="20996"/>
    <cellStyle name="Separador de milhares 19 8 2 6 3" xfId="28173"/>
    <cellStyle name="Separador de milhares 19 8 2 6 4" xfId="12216"/>
    <cellStyle name="Separador de milhares 19 8 2 7" xfId="4081"/>
    <cellStyle name="Separador de milhares 19 8 2 7 2" xfId="27062"/>
    <cellStyle name="Separador de milhares 19 8 2 7 3" xfId="17484"/>
    <cellStyle name="Separador de milhares 19 8 2 8" xfId="23389"/>
    <cellStyle name="Separador de milhares 19 8 2 9" xfId="11741"/>
    <cellStyle name="Separador de milhares 19 8 3" xfId="567"/>
    <cellStyle name="Separador de milhares 19 8 3 2" xfId="1850"/>
    <cellStyle name="Separador de milhares 19 8 3 2 2" xfId="3606"/>
    <cellStyle name="Separador de milhares 19 8 3 2 2 2" xfId="9510"/>
    <cellStyle name="Separador de milhares 19 8 3 2 2 2 2" xfId="32491"/>
    <cellStyle name="Separador de milhares 19 8 3 2 2 2 3" xfId="20682"/>
    <cellStyle name="Separador de milhares 19 8 3 2 2 3" xfId="26587"/>
    <cellStyle name="Separador de milhares 19 8 3 2 2 4" xfId="17170"/>
    <cellStyle name="Separador de milhares 19 8 3 2 3" xfId="7754"/>
    <cellStyle name="Separador de milhares 19 8 3 2 3 2" xfId="11266"/>
    <cellStyle name="Separador de milhares 19 8 3 2 3 2 2" xfId="34247"/>
    <cellStyle name="Separador de milhares 19 8 3 2 3 2 3" xfId="23075"/>
    <cellStyle name="Separador de milhares 19 8 3 2 3 3" xfId="30735"/>
    <cellStyle name="Separador de milhares 19 8 3 2 3 4" xfId="15414"/>
    <cellStyle name="Separador de milhares 19 8 3 2 4" xfId="4878"/>
    <cellStyle name="Separador de milhares 19 8 3 2 4 2" xfId="27859"/>
    <cellStyle name="Separador de milhares 19 8 3 2 4 3" xfId="18926"/>
    <cellStyle name="Separador de milhares 19 8 3 2 5" xfId="24831"/>
    <cellStyle name="Separador de milhares 19 8 3 2 6" xfId="13658"/>
    <cellStyle name="Separador de milhares 19 8 3 3" xfId="1214"/>
    <cellStyle name="Separador de milhares 19 8 3 3 2" xfId="2970"/>
    <cellStyle name="Separador de milhares 19 8 3 3 2 2" xfId="8874"/>
    <cellStyle name="Separador de milhares 19 8 3 3 2 2 2" xfId="31855"/>
    <cellStyle name="Separador de milhares 19 8 3 3 2 2 3" xfId="20046"/>
    <cellStyle name="Separador de milhares 19 8 3 3 2 3" xfId="25951"/>
    <cellStyle name="Separador de milhares 19 8 3 3 2 4" xfId="16534"/>
    <cellStyle name="Separador de milhares 19 8 3 3 3" xfId="7118"/>
    <cellStyle name="Separador de milhares 19 8 3 3 3 2" xfId="10630"/>
    <cellStyle name="Separador de milhares 19 8 3 3 3 2 2" xfId="33611"/>
    <cellStyle name="Separador de milhares 19 8 3 3 3 2 3" xfId="22439"/>
    <cellStyle name="Separador de milhares 19 8 3 3 3 3" xfId="30099"/>
    <cellStyle name="Separador de milhares 19 8 3 3 3 4" xfId="14778"/>
    <cellStyle name="Separador de milhares 19 8 3 3 4" xfId="5922"/>
    <cellStyle name="Separador de milhares 19 8 3 3 4 2" xfId="28903"/>
    <cellStyle name="Separador de milhares 19 8 3 3 4 3" xfId="18290"/>
    <cellStyle name="Separador de milhares 19 8 3 3 5" xfId="24195"/>
    <cellStyle name="Separador de milhares 19 8 3 3 6" xfId="13022"/>
    <cellStyle name="Separador de milhares 19 8 3 4" xfId="2325"/>
    <cellStyle name="Separador de milhares 19 8 3 4 2" xfId="8229"/>
    <cellStyle name="Separador de milhares 19 8 3 4 2 2" xfId="31210"/>
    <cellStyle name="Separador de milhares 19 8 3 4 2 3" xfId="19401"/>
    <cellStyle name="Separador de milhares 19 8 3 4 3" xfId="25306"/>
    <cellStyle name="Separador de milhares 19 8 3 4 4" xfId="15889"/>
    <cellStyle name="Separador de milhares 19 8 3 5" xfId="6473"/>
    <cellStyle name="Separador de milhares 19 8 3 5 2" xfId="9985"/>
    <cellStyle name="Separador de milhares 19 8 3 5 2 2" xfId="32966"/>
    <cellStyle name="Separador de milhares 19 8 3 5 2 3" xfId="21794"/>
    <cellStyle name="Separador de milhares 19 8 3 5 3" xfId="29454"/>
    <cellStyle name="Separador de milhares 19 8 3 5 4" xfId="14133"/>
    <cellStyle name="Separador de milhares 19 8 3 6" xfId="5353"/>
    <cellStyle name="Separador de milhares 19 8 3 6 2" xfId="21157"/>
    <cellStyle name="Separador de milhares 19 8 3 6 3" xfId="28334"/>
    <cellStyle name="Separador de milhares 19 8 3 6 4" xfId="12377"/>
    <cellStyle name="Separador de milhares 19 8 3 7" xfId="4242"/>
    <cellStyle name="Separador de milhares 19 8 3 7 2" xfId="27223"/>
    <cellStyle name="Separador de milhares 19 8 3 7 3" xfId="17645"/>
    <cellStyle name="Separador de milhares 19 8 3 8" xfId="23550"/>
    <cellStyle name="Separador de milhares 19 8 3 9" xfId="11902"/>
    <cellStyle name="Separador de milhares 19 8 4" xfId="900"/>
    <cellStyle name="Separador de milhares 19 8 4 2" xfId="1536"/>
    <cellStyle name="Separador de milhares 19 8 4 2 2" xfId="3292"/>
    <cellStyle name="Separador de milhares 19 8 4 2 2 2" xfId="9196"/>
    <cellStyle name="Separador de milhares 19 8 4 2 2 2 2" xfId="32177"/>
    <cellStyle name="Separador de milhares 19 8 4 2 2 2 3" xfId="20368"/>
    <cellStyle name="Separador de milhares 19 8 4 2 2 3" xfId="26273"/>
    <cellStyle name="Separador de milhares 19 8 4 2 2 4" xfId="16856"/>
    <cellStyle name="Separador de milhares 19 8 4 2 3" xfId="7440"/>
    <cellStyle name="Separador de milhares 19 8 4 2 3 2" xfId="10952"/>
    <cellStyle name="Separador de milhares 19 8 4 2 3 2 2" xfId="33933"/>
    <cellStyle name="Separador de milhares 19 8 4 2 3 2 3" xfId="22761"/>
    <cellStyle name="Separador de milhares 19 8 4 2 3 3" xfId="30421"/>
    <cellStyle name="Separador de milhares 19 8 4 2 3 4" xfId="15100"/>
    <cellStyle name="Separador de milhares 19 8 4 2 4" xfId="4564"/>
    <cellStyle name="Separador de milhares 19 8 4 2 4 2" xfId="27545"/>
    <cellStyle name="Separador de milhares 19 8 4 2 4 3" xfId="18612"/>
    <cellStyle name="Separador de milhares 19 8 4 2 5" xfId="24517"/>
    <cellStyle name="Separador de milhares 19 8 4 2 6" xfId="13344"/>
    <cellStyle name="Separador de milhares 19 8 4 3" xfId="2656"/>
    <cellStyle name="Separador de milhares 19 8 4 3 2" xfId="8560"/>
    <cellStyle name="Separador de milhares 19 8 4 3 2 2" xfId="31541"/>
    <cellStyle name="Separador de milhares 19 8 4 3 2 3" xfId="19732"/>
    <cellStyle name="Separador de milhares 19 8 4 3 3" xfId="25637"/>
    <cellStyle name="Separador de milhares 19 8 4 3 4" xfId="16220"/>
    <cellStyle name="Separador de milhares 19 8 4 4" xfId="6804"/>
    <cellStyle name="Separador de milhares 19 8 4 4 2" xfId="10316"/>
    <cellStyle name="Separador de milhares 19 8 4 4 2 2" xfId="33297"/>
    <cellStyle name="Separador de milhares 19 8 4 4 2 3" xfId="22125"/>
    <cellStyle name="Separador de milhares 19 8 4 4 3" xfId="29785"/>
    <cellStyle name="Separador de milhares 19 8 4 4 4" xfId="14464"/>
    <cellStyle name="Separador de milhares 19 8 4 5" xfId="5608"/>
    <cellStyle name="Separador de milhares 19 8 4 5 2" xfId="21242"/>
    <cellStyle name="Separador de milhares 19 8 4 5 3" xfId="28589"/>
    <cellStyle name="Separador de milhares 19 8 4 5 4" xfId="12708"/>
    <cellStyle name="Separador de milhares 19 8 4 6" xfId="3928"/>
    <cellStyle name="Separador de milhares 19 8 4 6 2" xfId="26909"/>
    <cellStyle name="Separador de milhares 19 8 4 6 3" xfId="17976"/>
    <cellStyle name="Separador de milhares 19 8 4 7" xfId="23881"/>
    <cellStyle name="Separador de milhares 19 8 4 8" xfId="11588"/>
    <cellStyle name="Separador de milhares 19 8 5" xfId="1451"/>
    <cellStyle name="Separador de milhares 19 8 5 2" xfId="3207"/>
    <cellStyle name="Separador de milhares 19 8 5 2 2" xfId="9111"/>
    <cellStyle name="Separador de milhares 19 8 5 2 2 2" xfId="32092"/>
    <cellStyle name="Separador de milhares 19 8 5 2 2 3" xfId="20283"/>
    <cellStyle name="Separador de milhares 19 8 5 2 3" xfId="26188"/>
    <cellStyle name="Separador de milhares 19 8 5 2 4" xfId="16771"/>
    <cellStyle name="Separador de milhares 19 8 5 3" xfId="7355"/>
    <cellStyle name="Separador de milhares 19 8 5 3 2" xfId="10867"/>
    <cellStyle name="Separador de milhares 19 8 5 3 2 2" xfId="33848"/>
    <cellStyle name="Separador de milhares 19 8 5 3 2 3" xfId="22676"/>
    <cellStyle name="Separador de milhares 19 8 5 3 3" xfId="30336"/>
    <cellStyle name="Separador de milhares 19 8 5 3 4" xfId="15015"/>
    <cellStyle name="Separador de milhares 19 8 5 4" xfId="4479"/>
    <cellStyle name="Separador de milhares 19 8 5 4 2" xfId="27460"/>
    <cellStyle name="Separador de milhares 19 8 5 4 3" xfId="18527"/>
    <cellStyle name="Separador de milhares 19 8 5 5" xfId="24432"/>
    <cellStyle name="Separador de milhares 19 8 5 6" xfId="13259"/>
    <cellStyle name="Separador de milhares 19 8 6" xfId="815"/>
    <cellStyle name="Separador de milhares 19 8 6 2" xfId="2571"/>
    <cellStyle name="Separador de milhares 19 8 6 2 2" xfId="8475"/>
    <cellStyle name="Separador de milhares 19 8 6 2 2 2" xfId="31456"/>
    <cellStyle name="Separador de milhares 19 8 6 2 2 3" xfId="19647"/>
    <cellStyle name="Separador de milhares 19 8 6 2 3" xfId="25552"/>
    <cellStyle name="Separador de milhares 19 8 6 2 4" xfId="16135"/>
    <cellStyle name="Separador de milhares 19 8 6 3" xfId="6719"/>
    <cellStyle name="Separador de milhares 19 8 6 3 2" xfId="10231"/>
    <cellStyle name="Separador de milhares 19 8 6 3 2 2" xfId="33212"/>
    <cellStyle name="Separador de milhares 19 8 6 3 2 3" xfId="22040"/>
    <cellStyle name="Separador de milhares 19 8 6 3 3" xfId="29700"/>
    <cellStyle name="Separador de milhares 19 8 6 3 4" xfId="14379"/>
    <cellStyle name="Separador de milhares 19 8 6 4" xfId="5523"/>
    <cellStyle name="Separador de milhares 19 8 6 4 2" xfId="28504"/>
    <cellStyle name="Separador de milhares 19 8 6 4 3" xfId="17891"/>
    <cellStyle name="Separador de milhares 19 8 6 5" xfId="23796"/>
    <cellStyle name="Separador de milhares 19 8 6 6" xfId="12623"/>
    <cellStyle name="Separador de milhares 19 8 7" xfId="2011"/>
    <cellStyle name="Separador de milhares 19 8 7 2" xfId="7915"/>
    <cellStyle name="Separador de milhares 19 8 7 2 2" xfId="30896"/>
    <cellStyle name="Separador de milhares 19 8 7 2 3" xfId="19087"/>
    <cellStyle name="Separador de milhares 19 8 7 3" xfId="24992"/>
    <cellStyle name="Separador de milhares 19 8 7 4" xfId="15575"/>
    <cellStyle name="Separador de milhares 19 8 8" xfId="6159"/>
    <cellStyle name="Separador de milhares 19 8 8 2" xfId="9671"/>
    <cellStyle name="Separador de milhares 19 8 8 2 2" xfId="32652"/>
    <cellStyle name="Separador de milhares 19 8 8 2 3" xfId="21480"/>
    <cellStyle name="Separador de milhares 19 8 8 3" xfId="29140"/>
    <cellStyle name="Separador de milhares 19 8 8 4" xfId="13819"/>
    <cellStyle name="Separador de milhares 19 8 9" xfId="5039"/>
    <cellStyle name="Separador de milhares 19 8 9 2" xfId="20843"/>
    <cellStyle name="Separador de milhares 19 8 9 3" xfId="28020"/>
    <cellStyle name="Separador de milhares 19 8 9 4" xfId="12063"/>
    <cellStyle name="Separador de milhares 19 9" xfId="397"/>
    <cellStyle name="Separador de milhares 19 9 10" xfId="23381"/>
    <cellStyle name="Separador de milhares 19 9 11" xfId="11495"/>
    <cellStyle name="Separador de milhares 19 9 2" xfId="559"/>
    <cellStyle name="Separador de milhares 19 9 2 2" xfId="1842"/>
    <cellStyle name="Separador de milhares 19 9 2 2 2" xfId="3598"/>
    <cellStyle name="Separador de milhares 19 9 2 2 2 2" xfId="9502"/>
    <cellStyle name="Separador de milhares 19 9 2 2 2 2 2" xfId="32483"/>
    <cellStyle name="Separador de milhares 19 9 2 2 2 2 3" xfId="20674"/>
    <cellStyle name="Separador de milhares 19 9 2 2 2 3" xfId="26579"/>
    <cellStyle name="Separador de milhares 19 9 2 2 2 4" xfId="17162"/>
    <cellStyle name="Separador de milhares 19 9 2 2 3" xfId="7746"/>
    <cellStyle name="Separador de milhares 19 9 2 2 3 2" xfId="11258"/>
    <cellStyle name="Separador de milhares 19 9 2 2 3 2 2" xfId="34239"/>
    <cellStyle name="Separador de milhares 19 9 2 2 3 2 3" xfId="23067"/>
    <cellStyle name="Separador de milhares 19 9 2 2 3 3" xfId="30727"/>
    <cellStyle name="Separador de milhares 19 9 2 2 3 4" xfId="15406"/>
    <cellStyle name="Separador de milhares 19 9 2 2 4" xfId="4870"/>
    <cellStyle name="Separador de milhares 19 9 2 2 4 2" xfId="27851"/>
    <cellStyle name="Separador de milhares 19 9 2 2 4 3" xfId="18918"/>
    <cellStyle name="Separador de milhares 19 9 2 2 5" xfId="24823"/>
    <cellStyle name="Separador de milhares 19 9 2 2 6" xfId="13650"/>
    <cellStyle name="Separador de milhares 19 9 2 3" xfId="1206"/>
    <cellStyle name="Separador de milhares 19 9 2 3 2" xfId="2962"/>
    <cellStyle name="Separador de milhares 19 9 2 3 2 2" xfId="8866"/>
    <cellStyle name="Separador de milhares 19 9 2 3 2 2 2" xfId="31847"/>
    <cellStyle name="Separador de milhares 19 9 2 3 2 2 3" xfId="20038"/>
    <cellStyle name="Separador de milhares 19 9 2 3 2 3" xfId="25943"/>
    <cellStyle name="Separador de milhares 19 9 2 3 2 4" xfId="16526"/>
    <cellStyle name="Separador de milhares 19 9 2 3 3" xfId="7110"/>
    <cellStyle name="Separador de milhares 19 9 2 3 3 2" xfId="10622"/>
    <cellStyle name="Separador de milhares 19 9 2 3 3 2 2" xfId="33603"/>
    <cellStyle name="Separador de milhares 19 9 2 3 3 2 3" xfId="22431"/>
    <cellStyle name="Separador de milhares 19 9 2 3 3 3" xfId="30091"/>
    <cellStyle name="Separador de milhares 19 9 2 3 3 4" xfId="14770"/>
    <cellStyle name="Separador de milhares 19 9 2 3 4" xfId="5914"/>
    <cellStyle name="Separador de milhares 19 9 2 3 4 2" xfId="28895"/>
    <cellStyle name="Separador de milhares 19 9 2 3 4 3" xfId="18282"/>
    <cellStyle name="Separador de milhares 19 9 2 3 5" xfId="24187"/>
    <cellStyle name="Separador de milhares 19 9 2 3 6" xfId="13014"/>
    <cellStyle name="Separador de milhares 19 9 2 4" xfId="2317"/>
    <cellStyle name="Separador de milhares 19 9 2 4 2" xfId="8221"/>
    <cellStyle name="Separador de milhares 19 9 2 4 2 2" xfId="31202"/>
    <cellStyle name="Separador de milhares 19 9 2 4 2 3" xfId="19393"/>
    <cellStyle name="Separador de milhares 19 9 2 4 3" xfId="25298"/>
    <cellStyle name="Separador de milhares 19 9 2 4 4" xfId="15881"/>
    <cellStyle name="Separador de milhares 19 9 2 5" xfId="6465"/>
    <cellStyle name="Separador de milhares 19 9 2 5 2" xfId="9977"/>
    <cellStyle name="Separador de milhares 19 9 2 5 2 2" xfId="32958"/>
    <cellStyle name="Separador de milhares 19 9 2 5 2 3" xfId="21786"/>
    <cellStyle name="Separador de milhares 19 9 2 5 3" xfId="29446"/>
    <cellStyle name="Separador de milhares 19 9 2 5 4" xfId="14125"/>
    <cellStyle name="Separador de milhares 19 9 2 6" xfId="5345"/>
    <cellStyle name="Separador de milhares 19 9 2 6 2" xfId="21149"/>
    <cellStyle name="Separador de milhares 19 9 2 6 3" xfId="28326"/>
    <cellStyle name="Separador de milhares 19 9 2 6 4" xfId="12369"/>
    <cellStyle name="Separador de milhares 19 9 2 7" xfId="4234"/>
    <cellStyle name="Separador de milhares 19 9 2 7 2" xfId="27215"/>
    <cellStyle name="Separador de milhares 19 9 2 7 3" xfId="17637"/>
    <cellStyle name="Separador de milhares 19 9 2 8" xfId="23542"/>
    <cellStyle name="Separador de milhares 19 9 2 9" xfId="11894"/>
    <cellStyle name="Separador de milhares 19 9 3" xfId="1045"/>
    <cellStyle name="Separador de milhares 19 9 3 2" xfId="1681"/>
    <cellStyle name="Separador de milhares 19 9 3 2 2" xfId="3437"/>
    <cellStyle name="Separador de milhares 19 9 3 2 2 2" xfId="9341"/>
    <cellStyle name="Separador de milhares 19 9 3 2 2 2 2" xfId="32322"/>
    <cellStyle name="Separador de milhares 19 9 3 2 2 2 3" xfId="20513"/>
    <cellStyle name="Separador de milhares 19 9 3 2 2 3" xfId="26418"/>
    <cellStyle name="Separador de milhares 19 9 3 2 2 4" xfId="17001"/>
    <cellStyle name="Separador de milhares 19 9 3 2 3" xfId="7585"/>
    <cellStyle name="Separador de milhares 19 9 3 2 3 2" xfId="11097"/>
    <cellStyle name="Separador de milhares 19 9 3 2 3 2 2" xfId="34078"/>
    <cellStyle name="Separador de milhares 19 9 3 2 3 2 3" xfId="22906"/>
    <cellStyle name="Separador de milhares 19 9 3 2 3 3" xfId="30566"/>
    <cellStyle name="Separador de milhares 19 9 3 2 3 4" xfId="15245"/>
    <cellStyle name="Separador de milhares 19 9 3 2 4" xfId="4709"/>
    <cellStyle name="Separador de milhares 19 9 3 2 4 2" xfId="27690"/>
    <cellStyle name="Separador de milhares 19 9 3 2 4 3" xfId="18757"/>
    <cellStyle name="Separador de milhares 19 9 3 2 5" xfId="24662"/>
    <cellStyle name="Separador de milhares 19 9 3 2 6" xfId="13489"/>
    <cellStyle name="Separador de milhares 19 9 3 3" xfId="2801"/>
    <cellStyle name="Separador de milhares 19 9 3 3 2" xfId="8705"/>
    <cellStyle name="Separador de milhares 19 9 3 3 2 2" xfId="31686"/>
    <cellStyle name="Separador de milhares 19 9 3 3 2 3" xfId="19877"/>
    <cellStyle name="Separador de milhares 19 9 3 3 3" xfId="25782"/>
    <cellStyle name="Separador de milhares 19 9 3 3 4" xfId="16365"/>
    <cellStyle name="Separador de milhares 19 9 3 4" xfId="6949"/>
    <cellStyle name="Separador de milhares 19 9 3 4 2" xfId="10461"/>
    <cellStyle name="Separador de milhares 19 9 3 4 2 2" xfId="33442"/>
    <cellStyle name="Separador de milhares 19 9 3 4 2 3" xfId="22270"/>
    <cellStyle name="Separador de milhares 19 9 3 4 3" xfId="29930"/>
    <cellStyle name="Separador de milhares 19 9 3 4 4" xfId="14609"/>
    <cellStyle name="Separador de milhares 19 9 3 5" xfId="5753"/>
    <cellStyle name="Separador de milhares 19 9 3 5 2" xfId="21319"/>
    <cellStyle name="Separador de milhares 19 9 3 5 3" xfId="28734"/>
    <cellStyle name="Separador de milhares 19 9 3 5 4" xfId="12853"/>
    <cellStyle name="Separador de milhares 19 9 3 6" xfId="4073"/>
    <cellStyle name="Separador de milhares 19 9 3 6 2" xfId="27054"/>
    <cellStyle name="Separador de milhares 19 9 3 6 3" xfId="18121"/>
    <cellStyle name="Separador de milhares 19 9 3 7" xfId="24026"/>
    <cellStyle name="Separador de milhares 19 9 3 8" xfId="11733"/>
    <cellStyle name="Separador de milhares 19 9 4" xfId="1443"/>
    <cellStyle name="Separador de milhares 19 9 4 2" xfId="3199"/>
    <cellStyle name="Separador de milhares 19 9 4 2 2" xfId="9103"/>
    <cellStyle name="Separador de milhares 19 9 4 2 2 2" xfId="32084"/>
    <cellStyle name="Separador de milhares 19 9 4 2 2 3" xfId="20275"/>
    <cellStyle name="Separador de milhares 19 9 4 2 3" xfId="26180"/>
    <cellStyle name="Separador de milhares 19 9 4 2 4" xfId="16763"/>
    <cellStyle name="Separador de milhares 19 9 4 3" xfId="7347"/>
    <cellStyle name="Separador de milhares 19 9 4 3 2" xfId="10859"/>
    <cellStyle name="Separador de milhares 19 9 4 3 2 2" xfId="33840"/>
    <cellStyle name="Separador de milhares 19 9 4 3 2 3" xfId="22668"/>
    <cellStyle name="Separador de milhares 19 9 4 3 3" xfId="30328"/>
    <cellStyle name="Separador de milhares 19 9 4 3 4" xfId="15007"/>
    <cellStyle name="Separador de milhares 19 9 4 4" xfId="4471"/>
    <cellStyle name="Separador de milhares 19 9 4 4 2" xfId="27452"/>
    <cellStyle name="Separador de milhares 19 9 4 4 3" xfId="18519"/>
    <cellStyle name="Separador de milhares 19 9 4 5" xfId="24424"/>
    <cellStyle name="Separador de milhares 19 9 4 6" xfId="13251"/>
    <cellStyle name="Separador de milhares 19 9 5" xfId="807"/>
    <cellStyle name="Separador de milhares 19 9 5 2" xfId="2563"/>
    <cellStyle name="Separador de milhares 19 9 5 2 2" xfId="8467"/>
    <cellStyle name="Separador de milhares 19 9 5 2 2 2" xfId="31448"/>
    <cellStyle name="Separador de milhares 19 9 5 2 2 3" xfId="19639"/>
    <cellStyle name="Separador de milhares 19 9 5 2 3" xfId="25544"/>
    <cellStyle name="Separador de milhares 19 9 5 2 4" xfId="16127"/>
    <cellStyle name="Separador de milhares 19 9 5 3" xfId="6711"/>
    <cellStyle name="Separador de milhares 19 9 5 3 2" xfId="10223"/>
    <cellStyle name="Separador de milhares 19 9 5 3 2 2" xfId="33204"/>
    <cellStyle name="Separador de milhares 19 9 5 3 2 3" xfId="22032"/>
    <cellStyle name="Separador de milhares 19 9 5 3 3" xfId="29692"/>
    <cellStyle name="Separador de milhares 19 9 5 3 4" xfId="14371"/>
    <cellStyle name="Separador de milhares 19 9 5 4" xfId="5515"/>
    <cellStyle name="Separador de milhares 19 9 5 4 2" xfId="28496"/>
    <cellStyle name="Separador de milhares 19 9 5 4 3" xfId="17883"/>
    <cellStyle name="Separador de milhares 19 9 5 5" xfId="23788"/>
    <cellStyle name="Separador de milhares 19 9 5 6" xfId="12615"/>
    <cellStyle name="Separador de milhares 19 9 6" xfId="2156"/>
    <cellStyle name="Separador de milhares 19 9 6 2" xfId="8060"/>
    <cellStyle name="Separador de milhares 19 9 6 2 2" xfId="31041"/>
    <cellStyle name="Separador de milhares 19 9 6 2 3" xfId="19232"/>
    <cellStyle name="Separador de milhares 19 9 6 3" xfId="25137"/>
    <cellStyle name="Separador de milhares 19 9 6 4" xfId="15720"/>
    <cellStyle name="Separador de milhares 19 9 7" xfId="6304"/>
    <cellStyle name="Separador de milhares 19 9 7 2" xfId="9816"/>
    <cellStyle name="Separador de milhares 19 9 7 2 2" xfId="32797"/>
    <cellStyle name="Separador de milhares 19 9 7 2 3" xfId="21625"/>
    <cellStyle name="Separador de milhares 19 9 7 3" xfId="29285"/>
    <cellStyle name="Separador de milhares 19 9 7 4" xfId="13964"/>
    <cellStyle name="Separador de milhares 19 9 8" xfId="5184"/>
    <cellStyle name="Separador de milhares 19 9 8 2" xfId="20988"/>
    <cellStyle name="Separador de milhares 19 9 8 3" xfId="28165"/>
    <cellStyle name="Separador de milhares 19 9 8 4" xfId="12208"/>
    <cellStyle name="Separador de milhares 19 9 9" xfId="3835"/>
    <cellStyle name="Separador de milhares 19 9 9 2" xfId="26816"/>
    <cellStyle name="Separador de milhares 19 9 9 3" xfId="17476"/>
    <cellStyle name="Separador de milhares 2" xfId="37"/>
    <cellStyle name="Separador de milhares 2 10" xfId="5040"/>
    <cellStyle name="Separador de milhares 2 10 2" xfId="20844"/>
    <cellStyle name="Separador de milhares 2 10 3" xfId="28021"/>
    <cellStyle name="Separador de milhares 2 10 4" xfId="12064"/>
    <cellStyle name="Separador de milhares 2 11" xfId="17332"/>
    <cellStyle name="Separador de milhares 2 12" xfId="23237"/>
    <cellStyle name="Separador de milhares 2 2" xfId="209"/>
    <cellStyle name="Separador de milhares 2 2 10" xfId="668"/>
    <cellStyle name="Separador de milhares 2 2 10 2" xfId="2425"/>
    <cellStyle name="Separador de milhares 2 2 10 2 2" xfId="8329"/>
    <cellStyle name="Separador de milhares 2 2 10 2 2 2" xfId="31310"/>
    <cellStyle name="Separador de milhares 2 2 10 2 2 3" xfId="19501"/>
    <cellStyle name="Separador de milhares 2 2 10 2 3" xfId="25406"/>
    <cellStyle name="Separador de milhares 2 2 10 2 4" xfId="15989"/>
    <cellStyle name="Separador de milhares 2 2 10 3" xfId="6573"/>
    <cellStyle name="Separador de milhares 2 2 10 3 2" xfId="10085"/>
    <cellStyle name="Separador de milhares 2 2 10 3 2 2" xfId="33066"/>
    <cellStyle name="Separador de milhares 2 2 10 3 2 3" xfId="21894"/>
    <cellStyle name="Separador de milhares 2 2 10 3 3" xfId="29554"/>
    <cellStyle name="Separador de milhares 2 2 10 3 4" xfId="14233"/>
    <cellStyle name="Separador de milhares 2 2 10 4" xfId="5453"/>
    <cellStyle name="Separador de milhares 2 2 10 4 2" xfId="28434"/>
    <cellStyle name="Separador de milhares 2 2 10 4 3" xfId="17745"/>
    <cellStyle name="Separador de milhares 2 2 10 5" xfId="23650"/>
    <cellStyle name="Separador de milhares 2 2 10 6" xfId="12477"/>
    <cellStyle name="Separador de milhares 2 2 11" xfId="2026"/>
    <cellStyle name="Separador de milhares 2 2 11 2" xfId="7930"/>
    <cellStyle name="Separador de milhares 2 2 11 2 2" xfId="30911"/>
    <cellStyle name="Separador de milhares 2 2 11 2 3" xfId="19102"/>
    <cellStyle name="Separador de milhares 2 2 11 3" xfId="25007"/>
    <cellStyle name="Separador de milhares 2 2 11 4" xfId="15590"/>
    <cellStyle name="Separador de milhares 2 2 12" xfId="6174"/>
    <cellStyle name="Separador de milhares 2 2 12 2" xfId="9686"/>
    <cellStyle name="Separador de milhares 2 2 12 2 2" xfId="32667"/>
    <cellStyle name="Separador de milhares 2 2 12 2 3" xfId="21495"/>
    <cellStyle name="Separador de milhares 2 2 12 3" xfId="29155"/>
    <cellStyle name="Separador de milhares 2 2 12 4" xfId="13834"/>
    <cellStyle name="Separador de milhares 2 2 13" xfId="5054"/>
    <cellStyle name="Separador de milhares 2 2 13 2" xfId="20858"/>
    <cellStyle name="Separador de milhares 2 2 13 3" xfId="28035"/>
    <cellStyle name="Separador de milhares 2 2 13 4" xfId="12078"/>
    <cellStyle name="Separador de milhares 2 2 14" xfId="3773"/>
    <cellStyle name="Separador de milhares 2 2 14 2" xfId="26754"/>
    <cellStyle name="Separador de milhares 2 2 14 3" xfId="17346"/>
    <cellStyle name="Separador de milhares 2 2 15" xfId="23251"/>
    <cellStyle name="Separador de milhares 2 2 16" xfId="11433"/>
    <cellStyle name="Separador de milhares 2 2 2" xfId="288"/>
    <cellStyle name="Separador de milhares 2 2 2 10" xfId="2049"/>
    <cellStyle name="Separador de milhares 2 2 2 10 2" xfId="7953"/>
    <cellStyle name="Separador de milhares 2 2 2 10 2 2" xfId="30934"/>
    <cellStyle name="Separador de milhares 2 2 2 10 2 3" xfId="19125"/>
    <cellStyle name="Separador de milhares 2 2 2 10 3" xfId="25030"/>
    <cellStyle name="Separador de milhares 2 2 2 10 4" xfId="15613"/>
    <cellStyle name="Separador de milhares 2 2 2 11" xfId="6197"/>
    <cellStyle name="Separador de milhares 2 2 2 11 2" xfId="9709"/>
    <cellStyle name="Separador de milhares 2 2 2 11 2 2" xfId="32690"/>
    <cellStyle name="Separador de milhares 2 2 2 11 2 3" xfId="21518"/>
    <cellStyle name="Separador de milhares 2 2 2 11 3" xfId="29178"/>
    <cellStyle name="Separador de milhares 2 2 2 11 4" xfId="13857"/>
    <cellStyle name="Separador de milhares 2 2 2 12" xfId="5077"/>
    <cellStyle name="Separador de milhares 2 2 2 12 2" xfId="20881"/>
    <cellStyle name="Separador de milhares 2 2 2 12 3" xfId="28058"/>
    <cellStyle name="Separador de milhares 2 2 2 12 4" xfId="12101"/>
    <cellStyle name="Separador de milhares 2 2 2 13" xfId="3796"/>
    <cellStyle name="Separador de milhares 2 2 2 13 2" xfId="26777"/>
    <cellStyle name="Separador de milhares 2 2 2 13 3" xfId="17369"/>
    <cellStyle name="Separador de milhares 2 2 2 14" xfId="23274"/>
    <cellStyle name="Separador de milhares 2 2 2 15" xfId="11456"/>
    <cellStyle name="Separador de milhares 2 2 2 2" xfId="444"/>
    <cellStyle name="Separador de milhares 2 2 2 2 10" xfId="23427"/>
    <cellStyle name="Separador de milhares 2 2 2 2 11" xfId="11541"/>
    <cellStyle name="Separador de milhares 2 2 2 2 2" xfId="605"/>
    <cellStyle name="Separador de milhares 2 2 2 2 2 2" xfId="1888"/>
    <cellStyle name="Separador de milhares 2 2 2 2 2 2 2" xfId="3644"/>
    <cellStyle name="Separador de milhares 2 2 2 2 2 2 2 2" xfId="9548"/>
    <cellStyle name="Separador de milhares 2 2 2 2 2 2 2 2 2" xfId="32529"/>
    <cellStyle name="Separador de milhares 2 2 2 2 2 2 2 2 3" xfId="20720"/>
    <cellStyle name="Separador de milhares 2 2 2 2 2 2 2 3" xfId="26625"/>
    <cellStyle name="Separador de milhares 2 2 2 2 2 2 2 4" xfId="17208"/>
    <cellStyle name="Separador de milhares 2 2 2 2 2 2 3" xfId="7792"/>
    <cellStyle name="Separador de milhares 2 2 2 2 2 2 3 2" xfId="11304"/>
    <cellStyle name="Separador de milhares 2 2 2 2 2 2 3 2 2" xfId="34285"/>
    <cellStyle name="Separador de milhares 2 2 2 2 2 2 3 2 3" xfId="23113"/>
    <cellStyle name="Separador de milhares 2 2 2 2 2 2 3 3" xfId="30773"/>
    <cellStyle name="Separador de milhares 2 2 2 2 2 2 3 4" xfId="15452"/>
    <cellStyle name="Separador de milhares 2 2 2 2 2 2 4" xfId="4916"/>
    <cellStyle name="Separador de milhares 2 2 2 2 2 2 4 2" xfId="27897"/>
    <cellStyle name="Separador de milhares 2 2 2 2 2 2 4 3" xfId="18964"/>
    <cellStyle name="Separador de milhares 2 2 2 2 2 2 5" xfId="24869"/>
    <cellStyle name="Separador de milhares 2 2 2 2 2 2 6" xfId="13696"/>
    <cellStyle name="Separador de milhares 2 2 2 2 2 3" xfId="1252"/>
    <cellStyle name="Separador de milhares 2 2 2 2 2 3 2" xfId="3008"/>
    <cellStyle name="Separador de milhares 2 2 2 2 2 3 2 2" xfId="8912"/>
    <cellStyle name="Separador de milhares 2 2 2 2 2 3 2 2 2" xfId="31893"/>
    <cellStyle name="Separador de milhares 2 2 2 2 2 3 2 2 3" xfId="20084"/>
    <cellStyle name="Separador de milhares 2 2 2 2 2 3 2 3" xfId="25989"/>
    <cellStyle name="Separador de milhares 2 2 2 2 2 3 2 4" xfId="16572"/>
    <cellStyle name="Separador de milhares 2 2 2 2 2 3 3" xfId="7156"/>
    <cellStyle name="Separador de milhares 2 2 2 2 2 3 3 2" xfId="10668"/>
    <cellStyle name="Separador de milhares 2 2 2 2 2 3 3 2 2" xfId="33649"/>
    <cellStyle name="Separador de milhares 2 2 2 2 2 3 3 2 3" xfId="22477"/>
    <cellStyle name="Separador de milhares 2 2 2 2 2 3 3 3" xfId="30137"/>
    <cellStyle name="Separador de milhares 2 2 2 2 2 3 3 4" xfId="14816"/>
    <cellStyle name="Separador de milhares 2 2 2 2 2 3 4" xfId="5960"/>
    <cellStyle name="Separador de milhares 2 2 2 2 2 3 4 2" xfId="28941"/>
    <cellStyle name="Separador de milhares 2 2 2 2 2 3 4 3" xfId="18328"/>
    <cellStyle name="Separador de milhares 2 2 2 2 2 3 5" xfId="24233"/>
    <cellStyle name="Separador de milhares 2 2 2 2 2 3 6" xfId="13060"/>
    <cellStyle name="Separador de milhares 2 2 2 2 2 4" xfId="2363"/>
    <cellStyle name="Separador de milhares 2 2 2 2 2 4 2" xfId="8267"/>
    <cellStyle name="Separador de milhares 2 2 2 2 2 4 2 2" xfId="31248"/>
    <cellStyle name="Separador de milhares 2 2 2 2 2 4 2 3" xfId="19439"/>
    <cellStyle name="Separador de milhares 2 2 2 2 2 4 3" xfId="25344"/>
    <cellStyle name="Separador de milhares 2 2 2 2 2 4 4" xfId="15927"/>
    <cellStyle name="Separador de milhares 2 2 2 2 2 5" xfId="6511"/>
    <cellStyle name="Separador de milhares 2 2 2 2 2 5 2" xfId="10023"/>
    <cellStyle name="Separador de milhares 2 2 2 2 2 5 2 2" xfId="33004"/>
    <cellStyle name="Separador de milhares 2 2 2 2 2 5 2 3" xfId="21832"/>
    <cellStyle name="Separador de milhares 2 2 2 2 2 5 3" xfId="29492"/>
    <cellStyle name="Separador de milhares 2 2 2 2 2 5 4" xfId="14171"/>
    <cellStyle name="Separador de milhares 2 2 2 2 2 6" xfId="5391"/>
    <cellStyle name="Separador de milhares 2 2 2 2 2 6 2" xfId="21195"/>
    <cellStyle name="Separador de milhares 2 2 2 2 2 6 3" xfId="28372"/>
    <cellStyle name="Separador de milhares 2 2 2 2 2 6 4" xfId="12415"/>
    <cellStyle name="Separador de milhares 2 2 2 2 2 7" xfId="4280"/>
    <cellStyle name="Separador de milhares 2 2 2 2 2 7 2" xfId="27261"/>
    <cellStyle name="Separador de milhares 2 2 2 2 2 7 3" xfId="17683"/>
    <cellStyle name="Separador de milhares 2 2 2 2 2 8" xfId="23588"/>
    <cellStyle name="Separador de milhares 2 2 2 2 2 9" xfId="11940"/>
    <cellStyle name="Separador de milhares 2 2 2 2 3" xfId="1091"/>
    <cellStyle name="Separador de milhares 2 2 2 2 3 2" xfId="1727"/>
    <cellStyle name="Separador de milhares 2 2 2 2 3 2 2" xfId="3483"/>
    <cellStyle name="Separador de milhares 2 2 2 2 3 2 2 2" xfId="9387"/>
    <cellStyle name="Separador de milhares 2 2 2 2 3 2 2 2 2" xfId="32368"/>
    <cellStyle name="Separador de milhares 2 2 2 2 3 2 2 2 3" xfId="20559"/>
    <cellStyle name="Separador de milhares 2 2 2 2 3 2 2 3" xfId="26464"/>
    <cellStyle name="Separador de milhares 2 2 2 2 3 2 2 4" xfId="17047"/>
    <cellStyle name="Separador de milhares 2 2 2 2 3 2 3" xfId="7631"/>
    <cellStyle name="Separador de milhares 2 2 2 2 3 2 3 2" xfId="11143"/>
    <cellStyle name="Separador de milhares 2 2 2 2 3 2 3 2 2" xfId="34124"/>
    <cellStyle name="Separador de milhares 2 2 2 2 3 2 3 2 3" xfId="22952"/>
    <cellStyle name="Separador de milhares 2 2 2 2 3 2 3 3" xfId="30612"/>
    <cellStyle name="Separador de milhares 2 2 2 2 3 2 3 4" xfId="15291"/>
    <cellStyle name="Separador de milhares 2 2 2 2 3 2 4" xfId="4755"/>
    <cellStyle name="Separador de milhares 2 2 2 2 3 2 4 2" xfId="27736"/>
    <cellStyle name="Separador de milhares 2 2 2 2 3 2 4 3" xfId="18803"/>
    <cellStyle name="Separador de milhares 2 2 2 2 3 2 5" xfId="24708"/>
    <cellStyle name="Separador de milhares 2 2 2 2 3 2 6" xfId="13535"/>
    <cellStyle name="Separador de milhares 2 2 2 2 3 3" xfId="2847"/>
    <cellStyle name="Separador de milhares 2 2 2 2 3 3 2" xfId="8751"/>
    <cellStyle name="Separador de milhares 2 2 2 2 3 3 2 2" xfId="31732"/>
    <cellStyle name="Separador de milhares 2 2 2 2 3 3 2 3" xfId="19923"/>
    <cellStyle name="Separador de milhares 2 2 2 2 3 3 3" xfId="25828"/>
    <cellStyle name="Separador de milhares 2 2 2 2 3 3 4" xfId="16411"/>
    <cellStyle name="Separador de milhares 2 2 2 2 3 4" xfId="6995"/>
    <cellStyle name="Separador de milhares 2 2 2 2 3 4 2" xfId="10507"/>
    <cellStyle name="Separador de milhares 2 2 2 2 3 4 2 2" xfId="33488"/>
    <cellStyle name="Separador de milhares 2 2 2 2 3 4 2 3" xfId="22316"/>
    <cellStyle name="Separador de milhares 2 2 2 2 3 4 3" xfId="29976"/>
    <cellStyle name="Separador de milhares 2 2 2 2 3 4 4" xfId="14655"/>
    <cellStyle name="Separador de milhares 2 2 2 2 3 5" xfId="5799"/>
    <cellStyle name="Separador de milhares 2 2 2 2 3 5 2" xfId="21357"/>
    <cellStyle name="Separador de milhares 2 2 2 2 3 5 3" xfId="28780"/>
    <cellStyle name="Separador de milhares 2 2 2 2 3 5 4" xfId="12899"/>
    <cellStyle name="Separador de milhares 2 2 2 2 3 6" xfId="4119"/>
    <cellStyle name="Separador de milhares 2 2 2 2 3 6 2" xfId="27100"/>
    <cellStyle name="Separador de milhares 2 2 2 2 3 6 3" xfId="18167"/>
    <cellStyle name="Separador de milhares 2 2 2 2 3 7" xfId="24072"/>
    <cellStyle name="Separador de milhares 2 2 2 2 3 8" xfId="11779"/>
    <cellStyle name="Separador de milhares 2 2 2 2 4" xfId="1489"/>
    <cellStyle name="Separador de milhares 2 2 2 2 4 2" xfId="3245"/>
    <cellStyle name="Separador de milhares 2 2 2 2 4 2 2" xfId="9149"/>
    <cellStyle name="Separador de milhares 2 2 2 2 4 2 2 2" xfId="32130"/>
    <cellStyle name="Separador de milhares 2 2 2 2 4 2 2 3" xfId="20321"/>
    <cellStyle name="Separador de milhares 2 2 2 2 4 2 3" xfId="26226"/>
    <cellStyle name="Separador de milhares 2 2 2 2 4 2 4" xfId="16809"/>
    <cellStyle name="Separador de milhares 2 2 2 2 4 3" xfId="7393"/>
    <cellStyle name="Separador de milhares 2 2 2 2 4 3 2" xfId="10905"/>
    <cellStyle name="Separador de milhares 2 2 2 2 4 3 2 2" xfId="33886"/>
    <cellStyle name="Separador de milhares 2 2 2 2 4 3 2 3" xfId="22714"/>
    <cellStyle name="Separador de milhares 2 2 2 2 4 3 3" xfId="30374"/>
    <cellStyle name="Separador de milhares 2 2 2 2 4 3 4" xfId="15053"/>
    <cellStyle name="Separador de milhares 2 2 2 2 4 4" xfId="4517"/>
    <cellStyle name="Separador de milhares 2 2 2 2 4 4 2" xfId="27498"/>
    <cellStyle name="Separador de milhares 2 2 2 2 4 4 3" xfId="18565"/>
    <cellStyle name="Separador de milhares 2 2 2 2 4 5" xfId="24470"/>
    <cellStyle name="Separador de milhares 2 2 2 2 4 6" xfId="13297"/>
    <cellStyle name="Separador de milhares 2 2 2 2 5" xfId="853"/>
    <cellStyle name="Separador de milhares 2 2 2 2 5 2" xfId="2609"/>
    <cellStyle name="Separador de milhares 2 2 2 2 5 2 2" xfId="8513"/>
    <cellStyle name="Separador de milhares 2 2 2 2 5 2 2 2" xfId="31494"/>
    <cellStyle name="Separador de milhares 2 2 2 2 5 2 2 3" xfId="19685"/>
    <cellStyle name="Separador de milhares 2 2 2 2 5 2 3" xfId="25590"/>
    <cellStyle name="Separador de milhares 2 2 2 2 5 2 4" xfId="16173"/>
    <cellStyle name="Separador de milhares 2 2 2 2 5 3" xfId="6757"/>
    <cellStyle name="Separador de milhares 2 2 2 2 5 3 2" xfId="10269"/>
    <cellStyle name="Separador de milhares 2 2 2 2 5 3 2 2" xfId="33250"/>
    <cellStyle name="Separador de milhares 2 2 2 2 5 3 2 3" xfId="22078"/>
    <cellStyle name="Separador de milhares 2 2 2 2 5 3 3" xfId="29738"/>
    <cellStyle name="Separador de milhares 2 2 2 2 5 3 4" xfId="14417"/>
    <cellStyle name="Separador de milhares 2 2 2 2 5 4" xfId="5561"/>
    <cellStyle name="Separador de milhares 2 2 2 2 5 4 2" xfId="28542"/>
    <cellStyle name="Separador de milhares 2 2 2 2 5 4 3" xfId="17929"/>
    <cellStyle name="Separador de milhares 2 2 2 2 5 5" xfId="23834"/>
    <cellStyle name="Separador de milhares 2 2 2 2 5 6" xfId="12661"/>
    <cellStyle name="Separador de milhares 2 2 2 2 6" xfId="2202"/>
    <cellStyle name="Separador de milhares 2 2 2 2 6 2" xfId="8106"/>
    <cellStyle name="Separador de milhares 2 2 2 2 6 2 2" xfId="31087"/>
    <cellStyle name="Separador de milhares 2 2 2 2 6 2 3" xfId="19278"/>
    <cellStyle name="Separador de milhares 2 2 2 2 6 3" xfId="25183"/>
    <cellStyle name="Separador de milhares 2 2 2 2 6 4" xfId="15766"/>
    <cellStyle name="Separador de milhares 2 2 2 2 7" xfId="6350"/>
    <cellStyle name="Separador de milhares 2 2 2 2 7 2" xfId="9862"/>
    <cellStyle name="Separador de milhares 2 2 2 2 7 2 2" xfId="32843"/>
    <cellStyle name="Separador de milhares 2 2 2 2 7 2 3" xfId="21671"/>
    <cellStyle name="Separador de milhares 2 2 2 2 7 3" xfId="29331"/>
    <cellStyle name="Separador de milhares 2 2 2 2 7 4" xfId="14010"/>
    <cellStyle name="Separador de milhares 2 2 2 2 8" xfId="5230"/>
    <cellStyle name="Separador de milhares 2 2 2 2 8 2" xfId="21034"/>
    <cellStyle name="Separador de milhares 2 2 2 2 8 3" xfId="28211"/>
    <cellStyle name="Separador de milhares 2 2 2 2 8 4" xfId="12254"/>
    <cellStyle name="Separador de milhares 2 2 2 2 9" xfId="3881"/>
    <cellStyle name="Separador de milhares 2 2 2 2 9 2" xfId="26862"/>
    <cellStyle name="Separador de milhares 2 2 2 2 9 3" xfId="17522"/>
    <cellStyle name="Separador de milhares 2 2 2 3" xfId="362"/>
    <cellStyle name="Separador de milhares 2 2 2 3 2" xfId="1646"/>
    <cellStyle name="Separador de milhares 2 2 2 3 2 2" xfId="3402"/>
    <cellStyle name="Separador de milhares 2 2 2 3 2 2 2" xfId="9306"/>
    <cellStyle name="Separador de milhares 2 2 2 3 2 2 2 2" xfId="32287"/>
    <cellStyle name="Separador de milhares 2 2 2 3 2 2 2 3" xfId="20478"/>
    <cellStyle name="Separador de milhares 2 2 2 3 2 2 3" xfId="26383"/>
    <cellStyle name="Separador de milhares 2 2 2 3 2 2 4" xfId="16966"/>
    <cellStyle name="Separador de milhares 2 2 2 3 2 3" xfId="7550"/>
    <cellStyle name="Separador de milhares 2 2 2 3 2 3 2" xfId="11062"/>
    <cellStyle name="Separador de milhares 2 2 2 3 2 3 2 2" xfId="34043"/>
    <cellStyle name="Separador de milhares 2 2 2 3 2 3 2 3" xfId="22871"/>
    <cellStyle name="Separador de milhares 2 2 2 3 2 3 3" xfId="30531"/>
    <cellStyle name="Separador de milhares 2 2 2 3 2 3 4" xfId="15210"/>
    <cellStyle name="Separador de milhares 2 2 2 3 2 4" xfId="4674"/>
    <cellStyle name="Separador de milhares 2 2 2 3 2 4 2" xfId="27655"/>
    <cellStyle name="Separador de milhares 2 2 2 3 2 4 3" xfId="18722"/>
    <cellStyle name="Separador de milhares 2 2 2 3 2 5" xfId="24627"/>
    <cellStyle name="Separador de milhares 2 2 2 3 2 6" xfId="13454"/>
    <cellStyle name="Separador de milhares 2 2 2 3 3" xfId="1010"/>
    <cellStyle name="Separador de milhares 2 2 2 3 3 2" xfId="2766"/>
    <cellStyle name="Separador de milhares 2 2 2 3 3 2 2" xfId="8670"/>
    <cellStyle name="Separador de milhares 2 2 2 3 3 2 2 2" xfId="31651"/>
    <cellStyle name="Separador de milhares 2 2 2 3 3 2 2 3" xfId="19842"/>
    <cellStyle name="Separador de milhares 2 2 2 3 3 2 3" xfId="25747"/>
    <cellStyle name="Separador de milhares 2 2 2 3 3 2 4" xfId="16330"/>
    <cellStyle name="Separador de milhares 2 2 2 3 3 3" xfId="6914"/>
    <cellStyle name="Separador de milhares 2 2 2 3 3 3 2" xfId="10426"/>
    <cellStyle name="Separador de milhares 2 2 2 3 3 3 2 2" xfId="33407"/>
    <cellStyle name="Separador de milhares 2 2 2 3 3 3 2 3" xfId="22235"/>
    <cellStyle name="Separador de milhares 2 2 2 3 3 3 3" xfId="29895"/>
    <cellStyle name="Separador de milhares 2 2 2 3 3 3 4" xfId="14574"/>
    <cellStyle name="Separador de milhares 2 2 2 3 3 4" xfId="5718"/>
    <cellStyle name="Separador de milhares 2 2 2 3 3 4 2" xfId="28699"/>
    <cellStyle name="Separador de milhares 2 2 2 3 3 4 3" xfId="18086"/>
    <cellStyle name="Separador de milhares 2 2 2 3 3 5" xfId="23991"/>
    <cellStyle name="Separador de milhares 2 2 2 3 3 6" xfId="12818"/>
    <cellStyle name="Separador de milhares 2 2 2 3 4" xfId="2121"/>
    <cellStyle name="Separador de milhares 2 2 2 3 4 2" xfId="8025"/>
    <cellStyle name="Separador de milhares 2 2 2 3 4 2 2" xfId="31006"/>
    <cellStyle name="Separador de milhares 2 2 2 3 4 2 3" xfId="19197"/>
    <cellStyle name="Separador de milhares 2 2 2 3 4 3" xfId="25102"/>
    <cellStyle name="Separador de milhares 2 2 2 3 4 4" xfId="15685"/>
    <cellStyle name="Separador de milhares 2 2 2 3 5" xfId="6269"/>
    <cellStyle name="Separador de milhares 2 2 2 3 5 2" xfId="9781"/>
    <cellStyle name="Separador de milhares 2 2 2 3 5 2 2" xfId="32762"/>
    <cellStyle name="Separador de milhares 2 2 2 3 5 2 3" xfId="21590"/>
    <cellStyle name="Separador de milhares 2 2 2 3 5 3" xfId="29250"/>
    <cellStyle name="Separador de milhares 2 2 2 3 5 4" xfId="13929"/>
    <cellStyle name="Separador de milhares 2 2 2 3 6" xfId="5149"/>
    <cellStyle name="Separador de milhares 2 2 2 3 6 2" xfId="20953"/>
    <cellStyle name="Separador de milhares 2 2 2 3 6 3" xfId="28130"/>
    <cellStyle name="Separador de milhares 2 2 2 3 6 4" xfId="12173"/>
    <cellStyle name="Separador de milhares 2 2 2 3 7" xfId="4038"/>
    <cellStyle name="Separador de milhares 2 2 2 3 7 2" xfId="27019"/>
    <cellStyle name="Separador de milhares 2 2 2 3 7 3" xfId="17441"/>
    <cellStyle name="Separador de milhares 2 2 2 3 8" xfId="23346"/>
    <cellStyle name="Separador de milhares 2 2 2 3 9" xfId="11698"/>
    <cellStyle name="Separador de milhares 2 2 2 4" xfId="520"/>
    <cellStyle name="Separador de milhares 2 2 2 4 2" xfId="1803"/>
    <cellStyle name="Separador de milhares 2 2 2 4 2 2" xfId="3559"/>
    <cellStyle name="Separador de milhares 2 2 2 4 2 2 2" xfId="9463"/>
    <cellStyle name="Separador de milhares 2 2 2 4 2 2 2 2" xfId="32444"/>
    <cellStyle name="Separador de milhares 2 2 2 4 2 2 2 3" xfId="20635"/>
    <cellStyle name="Separador de milhares 2 2 2 4 2 2 3" xfId="26540"/>
    <cellStyle name="Separador de milhares 2 2 2 4 2 2 4" xfId="17123"/>
    <cellStyle name="Separador de milhares 2 2 2 4 2 3" xfId="7707"/>
    <cellStyle name="Separador de milhares 2 2 2 4 2 3 2" xfId="11219"/>
    <cellStyle name="Separador de milhares 2 2 2 4 2 3 2 2" xfId="34200"/>
    <cellStyle name="Separador de milhares 2 2 2 4 2 3 2 3" xfId="23028"/>
    <cellStyle name="Separador de milhares 2 2 2 4 2 3 3" xfId="30688"/>
    <cellStyle name="Separador de milhares 2 2 2 4 2 3 4" xfId="15367"/>
    <cellStyle name="Separador de milhares 2 2 2 4 2 4" xfId="4831"/>
    <cellStyle name="Separador de milhares 2 2 2 4 2 4 2" xfId="27812"/>
    <cellStyle name="Separador de milhares 2 2 2 4 2 4 3" xfId="18879"/>
    <cellStyle name="Separador de milhares 2 2 2 4 2 5" xfId="24784"/>
    <cellStyle name="Separador de milhares 2 2 2 4 2 6" xfId="13611"/>
    <cellStyle name="Separador de milhares 2 2 2 4 3" xfId="1167"/>
    <cellStyle name="Separador de milhares 2 2 2 4 3 2" xfId="2923"/>
    <cellStyle name="Separador de milhares 2 2 2 4 3 2 2" xfId="8827"/>
    <cellStyle name="Separador de milhares 2 2 2 4 3 2 2 2" xfId="31808"/>
    <cellStyle name="Separador de milhares 2 2 2 4 3 2 2 3" xfId="19999"/>
    <cellStyle name="Separador de milhares 2 2 2 4 3 2 3" xfId="25904"/>
    <cellStyle name="Separador de milhares 2 2 2 4 3 2 4" xfId="16487"/>
    <cellStyle name="Separador de milhares 2 2 2 4 3 3" xfId="7071"/>
    <cellStyle name="Separador de milhares 2 2 2 4 3 3 2" xfId="10583"/>
    <cellStyle name="Separador de milhares 2 2 2 4 3 3 2 2" xfId="33564"/>
    <cellStyle name="Separador de milhares 2 2 2 4 3 3 2 3" xfId="22392"/>
    <cellStyle name="Separador de milhares 2 2 2 4 3 3 3" xfId="30052"/>
    <cellStyle name="Separador de milhares 2 2 2 4 3 3 4" xfId="14731"/>
    <cellStyle name="Separador de milhares 2 2 2 4 3 4" xfId="5875"/>
    <cellStyle name="Separador de milhares 2 2 2 4 3 4 2" xfId="28856"/>
    <cellStyle name="Separador de milhares 2 2 2 4 3 4 3" xfId="18243"/>
    <cellStyle name="Separador de milhares 2 2 2 4 3 5" xfId="24148"/>
    <cellStyle name="Separador de milhares 2 2 2 4 3 6" xfId="12975"/>
    <cellStyle name="Separador de milhares 2 2 2 4 4" xfId="2278"/>
    <cellStyle name="Separador de milhares 2 2 2 4 4 2" xfId="8182"/>
    <cellStyle name="Separador de milhares 2 2 2 4 4 2 2" xfId="31163"/>
    <cellStyle name="Separador de milhares 2 2 2 4 4 2 3" xfId="19354"/>
    <cellStyle name="Separador de milhares 2 2 2 4 4 3" xfId="25259"/>
    <cellStyle name="Separador de milhares 2 2 2 4 4 4" xfId="15842"/>
    <cellStyle name="Separador de milhares 2 2 2 4 5" xfId="6426"/>
    <cellStyle name="Separador de milhares 2 2 2 4 5 2" xfId="9938"/>
    <cellStyle name="Separador de milhares 2 2 2 4 5 2 2" xfId="32919"/>
    <cellStyle name="Separador de milhares 2 2 2 4 5 2 3" xfId="21747"/>
    <cellStyle name="Separador de milhares 2 2 2 4 5 3" xfId="29407"/>
    <cellStyle name="Separador de milhares 2 2 2 4 5 4" xfId="14086"/>
    <cellStyle name="Separador de milhares 2 2 2 4 6" xfId="5306"/>
    <cellStyle name="Separador de milhares 2 2 2 4 6 2" xfId="21110"/>
    <cellStyle name="Separador de milhares 2 2 2 4 6 3" xfId="28287"/>
    <cellStyle name="Separador de milhares 2 2 2 4 6 4" xfId="12330"/>
    <cellStyle name="Separador de milhares 2 2 2 4 7" xfId="4195"/>
    <cellStyle name="Separador de milhares 2 2 2 4 7 2" xfId="27176"/>
    <cellStyle name="Separador de milhares 2 2 2 4 7 3" xfId="17598"/>
    <cellStyle name="Separador de milhares 2 2 2 4 8" xfId="23503"/>
    <cellStyle name="Separador de milhares 2 2 2 4 9" xfId="11855"/>
    <cellStyle name="Separador de milhares 2 2 2 5" xfId="938"/>
    <cellStyle name="Separador de milhares 2 2 2 5 2" xfId="1574"/>
    <cellStyle name="Separador de milhares 2 2 2 5 2 2" xfId="3330"/>
    <cellStyle name="Separador de milhares 2 2 2 5 2 2 2" xfId="9234"/>
    <cellStyle name="Separador de milhares 2 2 2 5 2 2 2 2" xfId="32215"/>
    <cellStyle name="Separador de milhares 2 2 2 5 2 2 2 3" xfId="20406"/>
    <cellStyle name="Separador de milhares 2 2 2 5 2 2 3" xfId="26311"/>
    <cellStyle name="Separador de milhares 2 2 2 5 2 2 4" xfId="16894"/>
    <cellStyle name="Separador de milhares 2 2 2 5 2 3" xfId="7478"/>
    <cellStyle name="Separador de milhares 2 2 2 5 2 3 2" xfId="10990"/>
    <cellStyle name="Separador de milhares 2 2 2 5 2 3 2 2" xfId="33971"/>
    <cellStyle name="Separador de milhares 2 2 2 5 2 3 2 3" xfId="22799"/>
    <cellStyle name="Separador de milhares 2 2 2 5 2 3 3" xfId="30459"/>
    <cellStyle name="Separador de milhares 2 2 2 5 2 3 4" xfId="15138"/>
    <cellStyle name="Separador de milhares 2 2 2 5 2 4" xfId="4602"/>
    <cellStyle name="Separador de milhares 2 2 2 5 2 4 2" xfId="27583"/>
    <cellStyle name="Separador de milhares 2 2 2 5 2 4 3" xfId="18650"/>
    <cellStyle name="Separador de milhares 2 2 2 5 2 5" xfId="24555"/>
    <cellStyle name="Separador de milhares 2 2 2 5 2 6" xfId="13382"/>
    <cellStyle name="Separador de milhares 2 2 2 5 3" xfId="2694"/>
    <cellStyle name="Separador de milhares 2 2 2 5 3 2" xfId="8598"/>
    <cellStyle name="Separador de milhares 2 2 2 5 3 2 2" xfId="31579"/>
    <cellStyle name="Separador de milhares 2 2 2 5 3 2 3" xfId="19770"/>
    <cellStyle name="Separador de milhares 2 2 2 5 3 3" xfId="25675"/>
    <cellStyle name="Separador de milhares 2 2 2 5 3 4" xfId="16258"/>
    <cellStyle name="Separador de milhares 2 2 2 5 4" xfId="6842"/>
    <cellStyle name="Separador de milhares 2 2 2 5 4 2" xfId="10354"/>
    <cellStyle name="Separador de milhares 2 2 2 5 4 2 2" xfId="33335"/>
    <cellStyle name="Separador de milhares 2 2 2 5 4 2 3" xfId="22163"/>
    <cellStyle name="Separador de milhares 2 2 2 5 4 3" xfId="29823"/>
    <cellStyle name="Separador de milhares 2 2 2 5 4 4" xfId="14502"/>
    <cellStyle name="Separador de milhares 2 2 2 5 5" xfId="5646"/>
    <cellStyle name="Separador de milhares 2 2 2 5 5 2" xfId="21280"/>
    <cellStyle name="Separador de milhares 2 2 2 5 5 3" xfId="28627"/>
    <cellStyle name="Separador de milhares 2 2 2 5 5 4" xfId="12746"/>
    <cellStyle name="Separador de milhares 2 2 2 5 6" xfId="3966"/>
    <cellStyle name="Separador de milhares 2 2 2 5 6 2" xfId="26947"/>
    <cellStyle name="Separador de milhares 2 2 2 5 6 3" xfId="18014"/>
    <cellStyle name="Separador de milhares 2 2 2 5 7" xfId="23919"/>
    <cellStyle name="Separador de milhares 2 2 2 5 8" xfId="11626"/>
    <cellStyle name="Separador de milhares 2 2 2 6" xfId="1328"/>
    <cellStyle name="Separador de milhares 2 2 2 6 2" xfId="1964"/>
    <cellStyle name="Separador de milhares 2 2 2 6 2 2" xfId="3720"/>
    <cellStyle name="Separador de milhares 2 2 2 6 2 2 2" xfId="9624"/>
    <cellStyle name="Separador de milhares 2 2 2 6 2 2 2 2" xfId="32605"/>
    <cellStyle name="Separador de milhares 2 2 2 6 2 2 2 3" xfId="20796"/>
    <cellStyle name="Separador de milhares 2 2 2 6 2 2 3" xfId="26701"/>
    <cellStyle name="Separador de milhares 2 2 2 6 2 2 4" xfId="17284"/>
    <cellStyle name="Separador de milhares 2 2 2 6 2 3" xfId="7868"/>
    <cellStyle name="Separador de milhares 2 2 2 6 2 3 2" xfId="11380"/>
    <cellStyle name="Separador de milhares 2 2 2 6 2 3 2 2" xfId="34361"/>
    <cellStyle name="Separador de milhares 2 2 2 6 2 3 2 3" xfId="23189"/>
    <cellStyle name="Separador de milhares 2 2 2 6 2 3 3" xfId="30849"/>
    <cellStyle name="Separador de milhares 2 2 2 6 2 3 4" xfId="15528"/>
    <cellStyle name="Separador de milhares 2 2 2 6 2 4" xfId="4992"/>
    <cellStyle name="Separador de milhares 2 2 2 6 2 4 2" xfId="27973"/>
    <cellStyle name="Separador de milhares 2 2 2 6 2 4 3" xfId="19040"/>
    <cellStyle name="Separador de milhares 2 2 2 6 2 5" xfId="24945"/>
    <cellStyle name="Separador de milhares 2 2 2 6 2 6" xfId="13772"/>
    <cellStyle name="Separador de milhares 2 2 2 6 3" xfId="3084"/>
    <cellStyle name="Separador de milhares 2 2 2 6 3 2" xfId="8988"/>
    <cellStyle name="Separador de milhares 2 2 2 6 3 2 2" xfId="31969"/>
    <cellStyle name="Separador de milhares 2 2 2 6 3 2 3" xfId="20160"/>
    <cellStyle name="Separador de milhares 2 2 2 6 3 3" xfId="26065"/>
    <cellStyle name="Separador de milhares 2 2 2 6 3 4" xfId="16648"/>
    <cellStyle name="Separador de milhares 2 2 2 6 4" xfId="7232"/>
    <cellStyle name="Separador de milhares 2 2 2 6 4 2" xfId="10744"/>
    <cellStyle name="Separador de milhares 2 2 2 6 4 2 2" xfId="33725"/>
    <cellStyle name="Separador de milhares 2 2 2 6 4 2 3" xfId="22553"/>
    <cellStyle name="Separador de milhares 2 2 2 6 4 3" xfId="30213"/>
    <cellStyle name="Separador de milhares 2 2 2 6 4 4" xfId="14892"/>
    <cellStyle name="Separador de milhares 2 2 2 6 5" xfId="6036"/>
    <cellStyle name="Separador de milhares 2 2 2 6 5 2" xfId="21433"/>
    <cellStyle name="Separador de milhares 2 2 2 6 5 3" xfId="29017"/>
    <cellStyle name="Separador de milhares 2 2 2 6 5 4" xfId="13136"/>
    <cellStyle name="Separador de milhares 2 2 2 6 6" xfId="4356"/>
    <cellStyle name="Separador de milhares 2 2 2 6 6 2" xfId="27337"/>
    <cellStyle name="Separador de milhares 2 2 2 6 6 3" xfId="18404"/>
    <cellStyle name="Separador de milhares 2 2 2 6 7" xfId="24309"/>
    <cellStyle name="Separador de milhares 2 2 2 6 8" xfId="12016"/>
    <cellStyle name="Separador de milhares 2 2 2 7" xfId="768"/>
    <cellStyle name="Separador de milhares 2 2 2 7 2" xfId="2524"/>
    <cellStyle name="Separador de milhares 2 2 2 7 2 2" xfId="8428"/>
    <cellStyle name="Separador de milhares 2 2 2 7 2 2 2" xfId="31409"/>
    <cellStyle name="Separador de milhares 2 2 2 7 2 2 3" xfId="19600"/>
    <cellStyle name="Separador de milhares 2 2 2 7 2 3" xfId="25505"/>
    <cellStyle name="Separador de milhares 2 2 2 7 2 4" xfId="16088"/>
    <cellStyle name="Separador de milhares 2 2 2 7 3" xfId="6672"/>
    <cellStyle name="Separador de milhares 2 2 2 7 3 2" xfId="10184"/>
    <cellStyle name="Separador de milhares 2 2 2 7 3 2 2" xfId="33165"/>
    <cellStyle name="Separador de milhares 2 2 2 7 3 2 3" xfId="21993"/>
    <cellStyle name="Separador de milhares 2 2 2 7 3 3" xfId="29653"/>
    <cellStyle name="Separador de milhares 2 2 2 7 3 4" xfId="14332"/>
    <cellStyle name="Separador de milhares 2 2 2 7 4" xfId="4432"/>
    <cellStyle name="Separador de milhares 2 2 2 7 4 2" xfId="27413"/>
    <cellStyle name="Separador de milhares 2 2 2 7 4 3" xfId="17844"/>
    <cellStyle name="Separador de milhares 2 2 2 7 5" xfId="23749"/>
    <cellStyle name="Separador de milhares 2 2 2 7 6" xfId="12576"/>
    <cellStyle name="Separador de milhares 2 2 2 8" xfId="1404"/>
    <cellStyle name="Separador de milhares 2 2 2 8 2" xfId="3160"/>
    <cellStyle name="Separador de milhares 2 2 2 8 2 2" xfId="9064"/>
    <cellStyle name="Separador de milhares 2 2 2 8 2 2 2" xfId="32045"/>
    <cellStyle name="Separador de milhares 2 2 2 8 2 2 3" xfId="20236"/>
    <cellStyle name="Separador de milhares 2 2 2 8 2 3" xfId="26141"/>
    <cellStyle name="Separador de milhares 2 2 2 8 2 4" xfId="16724"/>
    <cellStyle name="Separador de milhares 2 2 2 8 3" xfId="7308"/>
    <cellStyle name="Separador de milhares 2 2 2 8 3 2" xfId="10820"/>
    <cellStyle name="Separador de milhares 2 2 2 8 3 2 2" xfId="33801"/>
    <cellStyle name="Separador de milhares 2 2 2 8 3 2 3" xfId="22629"/>
    <cellStyle name="Separador de milhares 2 2 2 8 3 3" xfId="30289"/>
    <cellStyle name="Separador de milhares 2 2 2 8 3 4" xfId="14968"/>
    <cellStyle name="Separador de milhares 2 2 2 8 4" xfId="6112"/>
    <cellStyle name="Separador de milhares 2 2 2 8 4 2" xfId="29093"/>
    <cellStyle name="Separador de milhares 2 2 2 8 4 3" xfId="18480"/>
    <cellStyle name="Separador de milhares 2 2 2 8 5" xfId="24385"/>
    <cellStyle name="Separador de milhares 2 2 2 8 6" xfId="13212"/>
    <cellStyle name="Separador de milhares 2 2 2 9" xfId="691"/>
    <cellStyle name="Separador de milhares 2 2 2 9 2" xfId="2448"/>
    <cellStyle name="Separador de milhares 2 2 2 9 2 2" xfId="8352"/>
    <cellStyle name="Separador de milhares 2 2 2 9 2 2 2" xfId="31333"/>
    <cellStyle name="Separador de milhares 2 2 2 9 2 2 3" xfId="19524"/>
    <cellStyle name="Separador de milhares 2 2 2 9 2 3" xfId="25429"/>
    <cellStyle name="Separador de milhares 2 2 2 9 2 4" xfId="16012"/>
    <cellStyle name="Separador de milhares 2 2 2 9 3" xfId="6596"/>
    <cellStyle name="Separador de milhares 2 2 2 9 3 2" xfId="10108"/>
    <cellStyle name="Separador de milhares 2 2 2 9 3 2 2" xfId="33089"/>
    <cellStyle name="Separador de milhares 2 2 2 9 3 2 3" xfId="21917"/>
    <cellStyle name="Separador de milhares 2 2 2 9 3 3" xfId="29577"/>
    <cellStyle name="Separador de milhares 2 2 2 9 3 4" xfId="14256"/>
    <cellStyle name="Separador de milhares 2 2 2 9 4" xfId="5476"/>
    <cellStyle name="Separador de milhares 2 2 2 9 4 2" xfId="28457"/>
    <cellStyle name="Separador de milhares 2 2 2 9 4 3" xfId="17768"/>
    <cellStyle name="Separador de milhares 2 2 2 9 5" xfId="23673"/>
    <cellStyle name="Separador de milhares 2 2 2 9 6" xfId="12500"/>
    <cellStyle name="Separador de milhares 2 2 3" xfId="421"/>
    <cellStyle name="Separador de milhares 2 2 3 10" xfId="23404"/>
    <cellStyle name="Separador de milhares 2 2 3 11" xfId="11518"/>
    <cellStyle name="Separador de milhares 2 2 3 2" xfId="582"/>
    <cellStyle name="Separador de milhares 2 2 3 2 2" xfId="1865"/>
    <cellStyle name="Separador de milhares 2 2 3 2 2 2" xfId="3621"/>
    <cellStyle name="Separador de milhares 2 2 3 2 2 2 2" xfId="9525"/>
    <cellStyle name="Separador de milhares 2 2 3 2 2 2 2 2" xfId="32506"/>
    <cellStyle name="Separador de milhares 2 2 3 2 2 2 2 3" xfId="20697"/>
    <cellStyle name="Separador de milhares 2 2 3 2 2 2 3" xfId="26602"/>
    <cellStyle name="Separador de milhares 2 2 3 2 2 2 4" xfId="17185"/>
    <cellStyle name="Separador de milhares 2 2 3 2 2 3" xfId="7769"/>
    <cellStyle name="Separador de milhares 2 2 3 2 2 3 2" xfId="11281"/>
    <cellStyle name="Separador de milhares 2 2 3 2 2 3 2 2" xfId="34262"/>
    <cellStyle name="Separador de milhares 2 2 3 2 2 3 2 3" xfId="23090"/>
    <cellStyle name="Separador de milhares 2 2 3 2 2 3 3" xfId="30750"/>
    <cellStyle name="Separador de milhares 2 2 3 2 2 3 4" xfId="15429"/>
    <cellStyle name="Separador de milhares 2 2 3 2 2 4" xfId="4893"/>
    <cellStyle name="Separador de milhares 2 2 3 2 2 4 2" xfId="27874"/>
    <cellStyle name="Separador de milhares 2 2 3 2 2 4 3" xfId="18941"/>
    <cellStyle name="Separador de milhares 2 2 3 2 2 5" xfId="24846"/>
    <cellStyle name="Separador de milhares 2 2 3 2 2 6" xfId="13673"/>
    <cellStyle name="Separador de milhares 2 2 3 2 3" xfId="1229"/>
    <cellStyle name="Separador de milhares 2 2 3 2 3 2" xfId="2985"/>
    <cellStyle name="Separador de milhares 2 2 3 2 3 2 2" xfId="8889"/>
    <cellStyle name="Separador de milhares 2 2 3 2 3 2 2 2" xfId="31870"/>
    <cellStyle name="Separador de milhares 2 2 3 2 3 2 2 3" xfId="20061"/>
    <cellStyle name="Separador de milhares 2 2 3 2 3 2 3" xfId="25966"/>
    <cellStyle name="Separador de milhares 2 2 3 2 3 2 4" xfId="16549"/>
    <cellStyle name="Separador de milhares 2 2 3 2 3 3" xfId="7133"/>
    <cellStyle name="Separador de milhares 2 2 3 2 3 3 2" xfId="10645"/>
    <cellStyle name="Separador de milhares 2 2 3 2 3 3 2 2" xfId="33626"/>
    <cellStyle name="Separador de milhares 2 2 3 2 3 3 2 3" xfId="22454"/>
    <cellStyle name="Separador de milhares 2 2 3 2 3 3 3" xfId="30114"/>
    <cellStyle name="Separador de milhares 2 2 3 2 3 3 4" xfId="14793"/>
    <cellStyle name="Separador de milhares 2 2 3 2 3 4" xfId="5937"/>
    <cellStyle name="Separador de milhares 2 2 3 2 3 4 2" xfId="28918"/>
    <cellStyle name="Separador de milhares 2 2 3 2 3 4 3" xfId="18305"/>
    <cellStyle name="Separador de milhares 2 2 3 2 3 5" xfId="24210"/>
    <cellStyle name="Separador de milhares 2 2 3 2 3 6" xfId="13037"/>
    <cellStyle name="Separador de milhares 2 2 3 2 4" xfId="2340"/>
    <cellStyle name="Separador de milhares 2 2 3 2 4 2" xfId="8244"/>
    <cellStyle name="Separador de milhares 2 2 3 2 4 2 2" xfId="31225"/>
    <cellStyle name="Separador de milhares 2 2 3 2 4 2 3" xfId="19416"/>
    <cellStyle name="Separador de milhares 2 2 3 2 4 3" xfId="25321"/>
    <cellStyle name="Separador de milhares 2 2 3 2 4 4" xfId="15904"/>
    <cellStyle name="Separador de milhares 2 2 3 2 5" xfId="6488"/>
    <cellStyle name="Separador de milhares 2 2 3 2 5 2" xfId="10000"/>
    <cellStyle name="Separador de milhares 2 2 3 2 5 2 2" xfId="32981"/>
    <cellStyle name="Separador de milhares 2 2 3 2 5 2 3" xfId="21809"/>
    <cellStyle name="Separador de milhares 2 2 3 2 5 3" xfId="29469"/>
    <cellStyle name="Separador de milhares 2 2 3 2 5 4" xfId="14148"/>
    <cellStyle name="Separador de milhares 2 2 3 2 6" xfId="5368"/>
    <cellStyle name="Separador de milhares 2 2 3 2 6 2" xfId="21172"/>
    <cellStyle name="Separador de milhares 2 2 3 2 6 3" xfId="28349"/>
    <cellStyle name="Separador de milhares 2 2 3 2 6 4" xfId="12392"/>
    <cellStyle name="Separador de milhares 2 2 3 2 7" xfId="4257"/>
    <cellStyle name="Separador de milhares 2 2 3 2 7 2" xfId="27238"/>
    <cellStyle name="Separador de milhares 2 2 3 2 7 3" xfId="17660"/>
    <cellStyle name="Separador de milhares 2 2 3 2 8" xfId="23565"/>
    <cellStyle name="Separador de milhares 2 2 3 2 9" xfId="11917"/>
    <cellStyle name="Separador de milhares 2 2 3 3" xfId="1068"/>
    <cellStyle name="Separador de milhares 2 2 3 3 2" xfId="1704"/>
    <cellStyle name="Separador de milhares 2 2 3 3 2 2" xfId="3460"/>
    <cellStyle name="Separador de milhares 2 2 3 3 2 2 2" xfId="9364"/>
    <cellStyle name="Separador de milhares 2 2 3 3 2 2 2 2" xfId="32345"/>
    <cellStyle name="Separador de milhares 2 2 3 3 2 2 2 3" xfId="20536"/>
    <cellStyle name="Separador de milhares 2 2 3 3 2 2 3" xfId="26441"/>
    <cellStyle name="Separador de milhares 2 2 3 3 2 2 4" xfId="17024"/>
    <cellStyle name="Separador de milhares 2 2 3 3 2 3" xfId="7608"/>
    <cellStyle name="Separador de milhares 2 2 3 3 2 3 2" xfId="11120"/>
    <cellStyle name="Separador de milhares 2 2 3 3 2 3 2 2" xfId="34101"/>
    <cellStyle name="Separador de milhares 2 2 3 3 2 3 2 3" xfId="22929"/>
    <cellStyle name="Separador de milhares 2 2 3 3 2 3 3" xfId="30589"/>
    <cellStyle name="Separador de milhares 2 2 3 3 2 3 4" xfId="15268"/>
    <cellStyle name="Separador de milhares 2 2 3 3 2 4" xfId="4732"/>
    <cellStyle name="Separador de milhares 2 2 3 3 2 4 2" xfId="27713"/>
    <cellStyle name="Separador de milhares 2 2 3 3 2 4 3" xfId="18780"/>
    <cellStyle name="Separador de milhares 2 2 3 3 2 5" xfId="24685"/>
    <cellStyle name="Separador de milhares 2 2 3 3 2 6" xfId="13512"/>
    <cellStyle name="Separador de milhares 2 2 3 3 3" xfId="2824"/>
    <cellStyle name="Separador de milhares 2 2 3 3 3 2" xfId="8728"/>
    <cellStyle name="Separador de milhares 2 2 3 3 3 2 2" xfId="31709"/>
    <cellStyle name="Separador de milhares 2 2 3 3 3 2 3" xfId="19900"/>
    <cellStyle name="Separador de milhares 2 2 3 3 3 3" xfId="25805"/>
    <cellStyle name="Separador de milhares 2 2 3 3 3 4" xfId="16388"/>
    <cellStyle name="Separador de milhares 2 2 3 3 4" xfId="6972"/>
    <cellStyle name="Separador de milhares 2 2 3 3 4 2" xfId="10484"/>
    <cellStyle name="Separador de milhares 2 2 3 3 4 2 2" xfId="33465"/>
    <cellStyle name="Separador de milhares 2 2 3 3 4 2 3" xfId="22293"/>
    <cellStyle name="Separador de milhares 2 2 3 3 4 3" xfId="29953"/>
    <cellStyle name="Separador de milhares 2 2 3 3 4 4" xfId="14632"/>
    <cellStyle name="Separador de milhares 2 2 3 3 5" xfId="5776"/>
    <cellStyle name="Separador de milhares 2 2 3 3 5 2" xfId="21334"/>
    <cellStyle name="Separador de milhares 2 2 3 3 5 3" xfId="28757"/>
    <cellStyle name="Separador de milhares 2 2 3 3 5 4" xfId="12876"/>
    <cellStyle name="Separador de milhares 2 2 3 3 6" xfId="4096"/>
    <cellStyle name="Separador de milhares 2 2 3 3 6 2" xfId="27077"/>
    <cellStyle name="Separador de milhares 2 2 3 3 6 3" xfId="18144"/>
    <cellStyle name="Separador de milhares 2 2 3 3 7" xfId="24049"/>
    <cellStyle name="Separador de milhares 2 2 3 3 8" xfId="11756"/>
    <cellStyle name="Separador de milhares 2 2 3 4" xfId="1466"/>
    <cellStyle name="Separador de milhares 2 2 3 4 2" xfId="3222"/>
    <cellStyle name="Separador de milhares 2 2 3 4 2 2" xfId="9126"/>
    <cellStyle name="Separador de milhares 2 2 3 4 2 2 2" xfId="32107"/>
    <cellStyle name="Separador de milhares 2 2 3 4 2 2 3" xfId="20298"/>
    <cellStyle name="Separador de milhares 2 2 3 4 2 3" xfId="26203"/>
    <cellStyle name="Separador de milhares 2 2 3 4 2 4" xfId="16786"/>
    <cellStyle name="Separador de milhares 2 2 3 4 3" xfId="7370"/>
    <cellStyle name="Separador de milhares 2 2 3 4 3 2" xfId="10882"/>
    <cellStyle name="Separador de milhares 2 2 3 4 3 2 2" xfId="33863"/>
    <cellStyle name="Separador de milhares 2 2 3 4 3 2 3" xfId="22691"/>
    <cellStyle name="Separador de milhares 2 2 3 4 3 3" xfId="30351"/>
    <cellStyle name="Separador de milhares 2 2 3 4 3 4" xfId="15030"/>
    <cellStyle name="Separador de milhares 2 2 3 4 4" xfId="4494"/>
    <cellStyle name="Separador de milhares 2 2 3 4 4 2" xfId="27475"/>
    <cellStyle name="Separador de milhares 2 2 3 4 4 3" xfId="18542"/>
    <cellStyle name="Separador de milhares 2 2 3 4 5" xfId="24447"/>
    <cellStyle name="Separador de milhares 2 2 3 4 6" xfId="13274"/>
    <cellStyle name="Separador de milhares 2 2 3 5" xfId="830"/>
    <cellStyle name="Separador de milhares 2 2 3 5 2" xfId="2586"/>
    <cellStyle name="Separador de milhares 2 2 3 5 2 2" xfId="8490"/>
    <cellStyle name="Separador de milhares 2 2 3 5 2 2 2" xfId="31471"/>
    <cellStyle name="Separador de milhares 2 2 3 5 2 2 3" xfId="19662"/>
    <cellStyle name="Separador de milhares 2 2 3 5 2 3" xfId="25567"/>
    <cellStyle name="Separador de milhares 2 2 3 5 2 4" xfId="16150"/>
    <cellStyle name="Separador de milhares 2 2 3 5 3" xfId="6734"/>
    <cellStyle name="Separador de milhares 2 2 3 5 3 2" xfId="10246"/>
    <cellStyle name="Separador de milhares 2 2 3 5 3 2 2" xfId="33227"/>
    <cellStyle name="Separador de milhares 2 2 3 5 3 2 3" xfId="22055"/>
    <cellStyle name="Separador de milhares 2 2 3 5 3 3" xfId="29715"/>
    <cellStyle name="Separador de milhares 2 2 3 5 3 4" xfId="14394"/>
    <cellStyle name="Separador de milhares 2 2 3 5 4" xfId="5538"/>
    <cellStyle name="Separador de milhares 2 2 3 5 4 2" xfId="28519"/>
    <cellStyle name="Separador de milhares 2 2 3 5 4 3" xfId="17906"/>
    <cellStyle name="Separador de milhares 2 2 3 5 5" xfId="23811"/>
    <cellStyle name="Separador de milhares 2 2 3 5 6" xfId="12638"/>
    <cellStyle name="Separador de milhares 2 2 3 6" xfId="2179"/>
    <cellStyle name="Separador de milhares 2 2 3 6 2" xfId="8083"/>
    <cellStyle name="Separador de milhares 2 2 3 6 2 2" xfId="31064"/>
    <cellStyle name="Separador de milhares 2 2 3 6 2 3" xfId="19255"/>
    <cellStyle name="Separador de milhares 2 2 3 6 3" xfId="25160"/>
    <cellStyle name="Separador de milhares 2 2 3 6 4" xfId="15743"/>
    <cellStyle name="Separador de milhares 2 2 3 7" xfId="6327"/>
    <cellStyle name="Separador de milhares 2 2 3 7 2" xfId="9839"/>
    <cellStyle name="Separador de milhares 2 2 3 7 2 2" xfId="32820"/>
    <cellStyle name="Separador de milhares 2 2 3 7 2 3" xfId="21648"/>
    <cellStyle name="Separador de milhares 2 2 3 7 3" xfId="29308"/>
    <cellStyle name="Separador de milhares 2 2 3 7 4" xfId="13987"/>
    <cellStyle name="Separador de milhares 2 2 3 8" xfId="5207"/>
    <cellStyle name="Separador de milhares 2 2 3 8 2" xfId="21011"/>
    <cellStyle name="Separador de milhares 2 2 3 8 3" xfId="28188"/>
    <cellStyle name="Separador de milhares 2 2 3 8 4" xfId="12231"/>
    <cellStyle name="Separador de milhares 2 2 3 9" xfId="3858"/>
    <cellStyle name="Separador de milhares 2 2 3 9 2" xfId="26839"/>
    <cellStyle name="Separador de milhares 2 2 3 9 3" xfId="17499"/>
    <cellStyle name="Separador de milhares 2 2 4" xfId="341"/>
    <cellStyle name="Separador de milhares 2 2 4 2" xfId="1625"/>
    <cellStyle name="Separador de milhares 2 2 4 2 2" xfId="3381"/>
    <cellStyle name="Separador de milhares 2 2 4 2 2 2" xfId="9285"/>
    <cellStyle name="Separador de milhares 2 2 4 2 2 2 2" xfId="32266"/>
    <cellStyle name="Separador de milhares 2 2 4 2 2 2 3" xfId="20457"/>
    <cellStyle name="Separador de milhares 2 2 4 2 2 3" xfId="26362"/>
    <cellStyle name="Separador de milhares 2 2 4 2 2 4" xfId="16945"/>
    <cellStyle name="Separador de milhares 2 2 4 2 3" xfId="7529"/>
    <cellStyle name="Separador de milhares 2 2 4 2 3 2" xfId="11041"/>
    <cellStyle name="Separador de milhares 2 2 4 2 3 2 2" xfId="34022"/>
    <cellStyle name="Separador de milhares 2 2 4 2 3 2 3" xfId="22850"/>
    <cellStyle name="Separador de milhares 2 2 4 2 3 3" xfId="30510"/>
    <cellStyle name="Separador de milhares 2 2 4 2 3 4" xfId="15189"/>
    <cellStyle name="Separador de milhares 2 2 4 2 4" xfId="4653"/>
    <cellStyle name="Separador de milhares 2 2 4 2 4 2" xfId="27634"/>
    <cellStyle name="Separador de milhares 2 2 4 2 4 3" xfId="18701"/>
    <cellStyle name="Separador de milhares 2 2 4 2 5" xfId="24606"/>
    <cellStyle name="Separador de milhares 2 2 4 2 6" xfId="13433"/>
    <cellStyle name="Separador de milhares 2 2 4 3" xfId="989"/>
    <cellStyle name="Separador de milhares 2 2 4 3 2" xfId="2745"/>
    <cellStyle name="Separador de milhares 2 2 4 3 2 2" xfId="8649"/>
    <cellStyle name="Separador de milhares 2 2 4 3 2 2 2" xfId="31630"/>
    <cellStyle name="Separador de milhares 2 2 4 3 2 2 3" xfId="19821"/>
    <cellStyle name="Separador de milhares 2 2 4 3 2 3" xfId="25726"/>
    <cellStyle name="Separador de milhares 2 2 4 3 2 4" xfId="16309"/>
    <cellStyle name="Separador de milhares 2 2 4 3 3" xfId="6893"/>
    <cellStyle name="Separador de milhares 2 2 4 3 3 2" xfId="10405"/>
    <cellStyle name="Separador de milhares 2 2 4 3 3 2 2" xfId="33386"/>
    <cellStyle name="Separador de milhares 2 2 4 3 3 2 3" xfId="22214"/>
    <cellStyle name="Separador de milhares 2 2 4 3 3 3" xfId="29874"/>
    <cellStyle name="Separador de milhares 2 2 4 3 3 4" xfId="14553"/>
    <cellStyle name="Separador de milhares 2 2 4 3 4" xfId="5697"/>
    <cellStyle name="Separador de milhares 2 2 4 3 4 2" xfId="28678"/>
    <cellStyle name="Separador de milhares 2 2 4 3 4 3" xfId="18065"/>
    <cellStyle name="Separador de milhares 2 2 4 3 5" xfId="23970"/>
    <cellStyle name="Separador de milhares 2 2 4 3 6" xfId="12797"/>
    <cellStyle name="Separador de milhares 2 2 4 4" xfId="2100"/>
    <cellStyle name="Separador de milhares 2 2 4 4 2" xfId="8004"/>
    <cellStyle name="Separador de milhares 2 2 4 4 2 2" xfId="30985"/>
    <cellStyle name="Separador de milhares 2 2 4 4 2 3" xfId="19176"/>
    <cellStyle name="Separador de milhares 2 2 4 4 3" xfId="25081"/>
    <cellStyle name="Separador de milhares 2 2 4 4 4" xfId="15664"/>
    <cellStyle name="Separador de milhares 2 2 4 5" xfId="6248"/>
    <cellStyle name="Separador de milhares 2 2 4 5 2" xfId="9760"/>
    <cellStyle name="Separador de milhares 2 2 4 5 2 2" xfId="32741"/>
    <cellStyle name="Separador de milhares 2 2 4 5 2 3" xfId="21569"/>
    <cellStyle name="Separador de milhares 2 2 4 5 3" xfId="29229"/>
    <cellStyle name="Separador de milhares 2 2 4 5 4" xfId="13908"/>
    <cellStyle name="Separador de milhares 2 2 4 6" xfId="5128"/>
    <cellStyle name="Separador de milhares 2 2 4 6 2" xfId="20932"/>
    <cellStyle name="Separador de milhares 2 2 4 6 3" xfId="28109"/>
    <cellStyle name="Separador de milhares 2 2 4 6 4" xfId="12152"/>
    <cellStyle name="Separador de milhares 2 2 4 7" xfId="4017"/>
    <cellStyle name="Separador de milhares 2 2 4 7 2" xfId="26998"/>
    <cellStyle name="Separador de milhares 2 2 4 7 3" xfId="17420"/>
    <cellStyle name="Separador de milhares 2 2 4 8" xfId="23325"/>
    <cellStyle name="Separador de milhares 2 2 4 9" xfId="11677"/>
    <cellStyle name="Separador de milhares 2 2 5" xfId="497"/>
    <cellStyle name="Separador de milhares 2 2 5 2" xfId="1780"/>
    <cellStyle name="Separador de milhares 2 2 5 2 2" xfId="3536"/>
    <cellStyle name="Separador de milhares 2 2 5 2 2 2" xfId="9440"/>
    <cellStyle name="Separador de milhares 2 2 5 2 2 2 2" xfId="32421"/>
    <cellStyle name="Separador de milhares 2 2 5 2 2 2 3" xfId="20612"/>
    <cellStyle name="Separador de milhares 2 2 5 2 2 3" xfId="26517"/>
    <cellStyle name="Separador de milhares 2 2 5 2 2 4" xfId="17100"/>
    <cellStyle name="Separador de milhares 2 2 5 2 3" xfId="7684"/>
    <cellStyle name="Separador de milhares 2 2 5 2 3 2" xfId="11196"/>
    <cellStyle name="Separador de milhares 2 2 5 2 3 2 2" xfId="34177"/>
    <cellStyle name="Separador de milhares 2 2 5 2 3 2 3" xfId="23005"/>
    <cellStyle name="Separador de milhares 2 2 5 2 3 3" xfId="30665"/>
    <cellStyle name="Separador de milhares 2 2 5 2 3 4" xfId="15344"/>
    <cellStyle name="Separador de milhares 2 2 5 2 4" xfId="4808"/>
    <cellStyle name="Separador de milhares 2 2 5 2 4 2" xfId="27789"/>
    <cellStyle name="Separador de milhares 2 2 5 2 4 3" xfId="18856"/>
    <cellStyle name="Separador de milhares 2 2 5 2 5" xfId="24761"/>
    <cellStyle name="Separador de milhares 2 2 5 2 6" xfId="13588"/>
    <cellStyle name="Separador de milhares 2 2 5 3" xfId="1144"/>
    <cellStyle name="Separador de milhares 2 2 5 3 2" xfId="2900"/>
    <cellStyle name="Separador de milhares 2 2 5 3 2 2" xfId="8804"/>
    <cellStyle name="Separador de milhares 2 2 5 3 2 2 2" xfId="31785"/>
    <cellStyle name="Separador de milhares 2 2 5 3 2 2 3" xfId="19976"/>
    <cellStyle name="Separador de milhares 2 2 5 3 2 3" xfId="25881"/>
    <cellStyle name="Separador de milhares 2 2 5 3 2 4" xfId="16464"/>
    <cellStyle name="Separador de milhares 2 2 5 3 3" xfId="7048"/>
    <cellStyle name="Separador de milhares 2 2 5 3 3 2" xfId="10560"/>
    <cellStyle name="Separador de milhares 2 2 5 3 3 2 2" xfId="33541"/>
    <cellStyle name="Separador de milhares 2 2 5 3 3 2 3" xfId="22369"/>
    <cellStyle name="Separador de milhares 2 2 5 3 3 3" xfId="30029"/>
    <cellStyle name="Separador de milhares 2 2 5 3 3 4" xfId="14708"/>
    <cellStyle name="Separador de milhares 2 2 5 3 4" xfId="5852"/>
    <cellStyle name="Separador de milhares 2 2 5 3 4 2" xfId="28833"/>
    <cellStyle name="Separador de milhares 2 2 5 3 4 3" xfId="18220"/>
    <cellStyle name="Separador de milhares 2 2 5 3 5" xfId="24125"/>
    <cellStyle name="Separador de milhares 2 2 5 3 6" xfId="12952"/>
    <cellStyle name="Separador de milhares 2 2 5 4" xfId="2255"/>
    <cellStyle name="Separador de milhares 2 2 5 4 2" xfId="8159"/>
    <cellStyle name="Separador de milhares 2 2 5 4 2 2" xfId="31140"/>
    <cellStyle name="Separador de milhares 2 2 5 4 2 3" xfId="19331"/>
    <cellStyle name="Separador de milhares 2 2 5 4 3" xfId="25236"/>
    <cellStyle name="Separador de milhares 2 2 5 4 4" xfId="15819"/>
    <cellStyle name="Separador de milhares 2 2 5 5" xfId="6403"/>
    <cellStyle name="Separador de milhares 2 2 5 5 2" xfId="9915"/>
    <cellStyle name="Separador de milhares 2 2 5 5 2 2" xfId="32896"/>
    <cellStyle name="Separador de milhares 2 2 5 5 2 3" xfId="21724"/>
    <cellStyle name="Separador de milhares 2 2 5 5 3" xfId="29384"/>
    <cellStyle name="Separador de milhares 2 2 5 5 4" xfId="14063"/>
    <cellStyle name="Separador de milhares 2 2 5 6" xfId="5283"/>
    <cellStyle name="Separador de milhares 2 2 5 6 2" xfId="21087"/>
    <cellStyle name="Separador de milhares 2 2 5 6 3" xfId="28264"/>
    <cellStyle name="Separador de milhares 2 2 5 6 4" xfId="12307"/>
    <cellStyle name="Separador de milhares 2 2 5 7" xfId="4172"/>
    <cellStyle name="Separador de milhares 2 2 5 7 2" xfId="27153"/>
    <cellStyle name="Separador de milhares 2 2 5 7 3" xfId="17575"/>
    <cellStyle name="Separador de milhares 2 2 5 8" xfId="23480"/>
    <cellStyle name="Separador de milhares 2 2 5 9" xfId="11832"/>
    <cellStyle name="Separador de milhares 2 2 6" xfId="915"/>
    <cellStyle name="Separador de milhares 2 2 6 2" xfId="1551"/>
    <cellStyle name="Separador de milhares 2 2 6 2 2" xfId="3307"/>
    <cellStyle name="Separador de milhares 2 2 6 2 2 2" xfId="9211"/>
    <cellStyle name="Separador de milhares 2 2 6 2 2 2 2" xfId="32192"/>
    <cellStyle name="Separador de milhares 2 2 6 2 2 2 3" xfId="20383"/>
    <cellStyle name="Separador de milhares 2 2 6 2 2 3" xfId="26288"/>
    <cellStyle name="Separador de milhares 2 2 6 2 2 4" xfId="16871"/>
    <cellStyle name="Separador de milhares 2 2 6 2 3" xfId="7455"/>
    <cellStyle name="Separador de milhares 2 2 6 2 3 2" xfId="10967"/>
    <cellStyle name="Separador de milhares 2 2 6 2 3 2 2" xfId="33948"/>
    <cellStyle name="Separador de milhares 2 2 6 2 3 2 3" xfId="22776"/>
    <cellStyle name="Separador de milhares 2 2 6 2 3 3" xfId="30436"/>
    <cellStyle name="Separador de milhares 2 2 6 2 3 4" xfId="15115"/>
    <cellStyle name="Separador de milhares 2 2 6 2 4" xfId="4579"/>
    <cellStyle name="Separador de milhares 2 2 6 2 4 2" xfId="27560"/>
    <cellStyle name="Separador de milhares 2 2 6 2 4 3" xfId="18627"/>
    <cellStyle name="Separador de milhares 2 2 6 2 5" xfId="24532"/>
    <cellStyle name="Separador de milhares 2 2 6 2 6" xfId="13359"/>
    <cellStyle name="Separador de milhares 2 2 6 3" xfId="2671"/>
    <cellStyle name="Separador de milhares 2 2 6 3 2" xfId="8575"/>
    <cellStyle name="Separador de milhares 2 2 6 3 2 2" xfId="31556"/>
    <cellStyle name="Separador de milhares 2 2 6 3 2 3" xfId="19747"/>
    <cellStyle name="Separador de milhares 2 2 6 3 3" xfId="25652"/>
    <cellStyle name="Separador de milhares 2 2 6 3 4" xfId="16235"/>
    <cellStyle name="Separador de milhares 2 2 6 4" xfId="6819"/>
    <cellStyle name="Separador de milhares 2 2 6 4 2" xfId="10331"/>
    <cellStyle name="Separador de milhares 2 2 6 4 2 2" xfId="33312"/>
    <cellStyle name="Separador de milhares 2 2 6 4 2 3" xfId="22140"/>
    <cellStyle name="Separador de milhares 2 2 6 4 3" xfId="29800"/>
    <cellStyle name="Separador de milhares 2 2 6 4 4" xfId="14479"/>
    <cellStyle name="Separador de milhares 2 2 6 5" xfId="5623"/>
    <cellStyle name="Separador de milhares 2 2 6 5 2" xfId="21257"/>
    <cellStyle name="Separador de milhares 2 2 6 5 3" xfId="28604"/>
    <cellStyle name="Separador de milhares 2 2 6 5 4" xfId="12723"/>
    <cellStyle name="Separador de milhares 2 2 6 6" xfId="3943"/>
    <cellStyle name="Separador de milhares 2 2 6 6 2" xfId="26924"/>
    <cellStyle name="Separador de milhares 2 2 6 6 3" xfId="17991"/>
    <cellStyle name="Separador de milhares 2 2 6 7" xfId="23896"/>
    <cellStyle name="Separador de milhares 2 2 6 8" xfId="11603"/>
    <cellStyle name="Separador de milhares 2 2 7" xfId="1305"/>
    <cellStyle name="Separador de milhares 2 2 7 2" xfId="1941"/>
    <cellStyle name="Separador de milhares 2 2 7 2 2" xfId="3697"/>
    <cellStyle name="Separador de milhares 2 2 7 2 2 2" xfId="9601"/>
    <cellStyle name="Separador de milhares 2 2 7 2 2 2 2" xfId="32582"/>
    <cellStyle name="Separador de milhares 2 2 7 2 2 2 3" xfId="20773"/>
    <cellStyle name="Separador de milhares 2 2 7 2 2 3" xfId="26678"/>
    <cellStyle name="Separador de milhares 2 2 7 2 2 4" xfId="17261"/>
    <cellStyle name="Separador de milhares 2 2 7 2 3" xfId="7845"/>
    <cellStyle name="Separador de milhares 2 2 7 2 3 2" xfId="11357"/>
    <cellStyle name="Separador de milhares 2 2 7 2 3 2 2" xfId="34338"/>
    <cellStyle name="Separador de milhares 2 2 7 2 3 2 3" xfId="23166"/>
    <cellStyle name="Separador de milhares 2 2 7 2 3 3" xfId="30826"/>
    <cellStyle name="Separador de milhares 2 2 7 2 3 4" xfId="15505"/>
    <cellStyle name="Separador de milhares 2 2 7 2 4" xfId="4969"/>
    <cellStyle name="Separador de milhares 2 2 7 2 4 2" xfId="27950"/>
    <cellStyle name="Separador de milhares 2 2 7 2 4 3" xfId="19017"/>
    <cellStyle name="Separador de milhares 2 2 7 2 5" xfId="24922"/>
    <cellStyle name="Separador de milhares 2 2 7 2 6" xfId="13749"/>
    <cellStyle name="Separador de milhares 2 2 7 3" xfId="3061"/>
    <cellStyle name="Separador de milhares 2 2 7 3 2" xfId="8965"/>
    <cellStyle name="Separador de milhares 2 2 7 3 2 2" xfId="31946"/>
    <cellStyle name="Separador de milhares 2 2 7 3 2 3" xfId="20137"/>
    <cellStyle name="Separador de milhares 2 2 7 3 3" xfId="26042"/>
    <cellStyle name="Separador de milhares 2 2 7 3 4" xfId="16625"/>
    <cellStyle name="Separador de milhares 2 2 7 4" xfId="7209"/>
    <cellStyle name="Separador de milhares 2 2 7 4 2" xfId="10721"/>
    <cellStyle name="Separador de milhares 2 2 7 4 2 2" xfId="33702"/>
    <cellStyle name="Separador de milhares 2 2 7 4 2 3" xfId="22530"/>
    <cellStyle name="Separador de milhares 2 2 7 4 3" xfId="30190"/>
    <cellStyle name="Separador de milhares 2 2 7 4 4" xfId="14869"/>
    <cellStyle name="Separador de milhares 2 2 7 5" xfId="6013"/>
    <cellStyle name="Separador de milhares 2 2 7 5 2" xfId="21410"/>
    <cellStyle name="Separador de milhares 2 2 7 5 3" xfId="28994"/>
    <cellStyle name="Separador de milhares 2 2 7 5 4" xfId="13113"/>
    <cellStyle name="Separador de milhares 2 2 7 6" xfId="4333"/>
    <cellStyle name="Separador de milhares 2 2 7 6 2" xfId="27314"/>
    <cellStyle name="Separador de milhares 2 2 7 6 3" xfId="18381"/>
    <cellStyle name="Separador de milhares 2 2 7 7" xfId="24286"/>
    <cellStyle name="Separador de milhares 2 2 7 8" xfId="11993"/>
    <cellStyle name="Separador de milhares 2 2 8" xfId="745"/>
    <cellStyle name="Separador de milhares 2 2 8 2" xfId="2501"/>
    <cellStyle name="Separador de milhares 2 2 8 2 2" xfId="8405"/>
    <cellStyle name="Separador de milhares 2 2 8 2 2 2" xfId="31386"/>
    <cellStyle name="Separador de milhares 2 2 8 2 2 3" xfId="19577"/>
    <cellStyle name="Separador de milhares 2 2 8 2 3" xfId="25482"/>
    <cellStyle name="Separador de milhares 2 2 8 2 4" xfId="16065"/>
    <cellStyle name="Separador de milhares 2 2 8 3" xfId="6649"/>
    <cellStyle name="Separador de milhares 2 2 8 3 2" xfId="10161"/>
    <cellStyle name="Separador de milhares 2 2 8 3 2 2" xfId="33142"/>
    <cellStyle name="Separador de milhares 2 2 8 3 2 3" xfId="21970"/>
    <cellStyle name="Separador de milhares 2 2 8 3 3" xfId="29630"/>
    <cellStyle name="Separador de milhares 2 2 8 3 4" xfId="14309"/>
    <cellStyle name="Separador de milhares 2 2 8 4" xfId="4409"/>
    <cellStyle name="Separador de milhares 2 2 8 4 2" xfId="27390"/>
    <cellStyle name="Separador de milhares 2 2 8 4 3" xfId="17821"/>
    <cellStyle name="Separador de milhares 2 2 8 5" xfId="23726"/>
    <cellStyle name="Separador de milhares 2 2 8 6" xfId="12553"/>
    <cellStyle name="Separador de milhares 2 2 9" xfId="1381"/>
    <cellStyle name="Separador de milhares 2 2 9 2" xfId="3137"/>
    <cellStyle name="Separador de milhares 2 2 9 2 2" xfId="9041"/>
    <cellStyle name="Separador de milhares 2 2 9 2 2 2" xfId="32022"/>
    <cellStyle name="Separador de milhares 2 2 9 2 2 3" xfId="20213"/>
    <cellStyle name="Separador de milhares 2 2 9 2 3" xfId="26118"/>
    <cellStyle name="Separador de milhares 2 2 9 2 4" xfId="16701"/>
    <cellStyle name="Separador de milhares 2 2 9 3" xfId="7285"/>
    <cellStyle name="Separador de milhares 2 2 9 3 2" xfId="10797"/>
    <cellStyle name="Separador de milhares 2 2 9 3 2 2" xfId="33778"/>
    <cellStyle name="Separador de milhares 2 2 9 3 2 3" xfId="22606"/>
    <cellStyle name="Separador de milhares 2 2 9 3 3" xfId="30266"/>
    <cellStyle name="Separador de milhares 2 2 9 3 4" xfId="14945"/>
    <cellStyle name="Separador de milhares 2 2 9 4" xfId="6089"/>
    <cellStyle name="Separador de milhares 2 2 9 4 2" xfId="29070"/>
    <cellStyle name="Separador de milhares 2 2 9 4 3" xfId="18457"/>
    <cellStyle name="Separador de milhares 2 2 9 5" xfId="24362"/>
    <cellStyle name="Separador de milhares 2 2 9 6" xfId="13189"/>
    <cellStyle name="Separador de milhares 2 3" xfId="287"/>
    <cellStyle name="Separador de milhares 2 4" xfId="208"/>
    <cellStyle name="Separador de milhares 2 5" xfId="406"/>
    <cellStyle name="Separador de milhares 2 5 10" xfId="23390"/>
    <cellStyle name="Separador de milhares 2 5 11" xfId="11504"/>
    <cellStyle name="Separador de milhares 2 5 2" xfId="568"/>
    <cellStyle name="Separador de milhares 2 5 2 2" xfId="1851"/>
    <cellStyle name="Separador de milhares 2 5 2 2 2" xfId="3607"/>
    <cellStyle name="Separador de milhares 2 5 2 2 2 2" xfId="9511"/>
    <cellStyle name="Separador de milhares 2 5 2 2 2 2 2" xfId="32492"/>
    <cellStyle name="Separador de milhares 2 5 2 2 2 2 3" xfId="20683"/>
    <cellStyle name="Separador de milhares 2 5 2 2 2 3" xfId="26588"/>
    <cellStyle name="Separador de milhares 2 5 2 2 2 4" xfId="17171"/>
    <cellStyle name="Separador de milhares 2 5 2 2 3" xfId="7755"/>
    <cellStyle name="Separador de milhares 2 5 2 2 3 2" xfId="11267"/>
    <cellStyle name="Separador de milhares 2 5 2 2 3 2 2" xfId="34248"/>
    <cellStyle name="Separador de milhares 2 5 2 2 3 2 3" xfId="23076"/>
    <cellStyle name="Separador de milhares 2 5 2 2 3 3" xfId="30736"/>
    <cellStyle name="Separador de milhares 2 5 2 2 3 4" xfId="15415"/>
    <cellStyle name="Separador de milhares 2 5 2 2 4" xfId="4879"/>
    <cellStyle name="Separador de milhares 2 5 2 2 4 2" xfId="27860"/>
    <cellStyle name="Separador de milhares 2 5 2 2 4 3" xfId="18927"/>
    <cellStyle name="Separador de milhares 2 5 2 2 5" xfId="24832"/>
    <cellStyle name="Separador de milhares 2 5 2 2 6" xfId="13659"/>
    <cellStyle name="Separador de milhares 2 5 2 3" xfId="1215"/>
    <cellStyle name="Separador de milhares 2 5 2 3 2" xfId="2971"/>
    <cellStyle name="Separador de milhares 2 5 2 3 2 2" xfId="8875"/>
    <cellStyle name="Separador de milhares 2 5 2 3 2 2 2" xfId="31856"/>
    <cellStyle name="Separador de milhares 2 5 2 3 2 2 3" xfId="20047"/>
    <cellStyle name="Separador de milhares 2 5 2 3 2 3" xfId="25952"/>
    <cellStyle name="Separador de milhares 2 5 2 3 2 4" xfId="16535"/>
    <cellStyle name="Separador de milhares 2 5 2 3 3" xfId="7119"/>
    <cellStyle name="Separador de milhares 2 5 2 3 3 2" xfId="10631"/>
    <cellStyle name="Separador de milhares 2 5 2 3 3 2 2" xfId="33612"/>
    <cellStyle name="Separador de milhares 2 5 2 3 3 2 3" xfId="22440"/>
    <cellStyle name="Separador de milhares 2 5 2 3 3 3" xfId="30100"/>
    <cellStyle name="Separador de milhares 2 5 2 3 3 4" xfId="14779"/>
    <cellStyle name="Separador de milhares 2 5 2 3 4" xfId="5923"/>
    <cellStyle name="Separador de milhares 2 5 2 3 4 2" xfId="28904"/>
    <cellStyle name="Separador de milhares 2 5 2 3 4 3" xfId="18291"/>
    <cellStyle name="Separador de milhares 2 5 2 3 5" xfId="24196"/>
    <cellStyle name="Separador de milhares 2 5 2 3 6" xfId="13023"/>
    <cellStyle name="Separador de milhares 2 5 2 4" xfId="2326"/>
    <cellStyle name="Separador de milhares 2 5 2 4 2" xfId="8230"/>
    <cellStyle name="Separador de milhares 2 5 2 4 2 2" xfId="31211"/>
    <cellStyle name="Separador de milhares 2 5 2 4 2 3" xfId="19402"/>
    <cellStyle name="Separador de milhares 2 5 2 4 3" xfId="25307"/>
    <cellStyle name="Separador de milhares 2 5 2 4 4" xfId="15890"/>
    <cellStyle name="Separador de milhares 2 5 2 5" xfId="6474"/>
    <cellStyle name="Separador de milhares 2 5 2 5 2" xfId="9986"/>
    <cellStyle name="Separador de milhares 2 5 2 5 2 2" xfId="32967"/>
    <cellStyle name="Separador de milhares 2 5 2 5 2 3" xfId="21795"/>
    <cellStyle name="Separador de milhares 2 5 2 5 3" xfId="29455"/>
    <cellStyle name="Separador de milhares 2 5 2 5 4" xfId="14134"/>
    <cellStyle name="Separador de milhares 2 5 2 6" xfId="5354"/>
    <cellStyle name="Separador de milhares 2 5 2 6 2" xfId="21158"/>
    <cellStyle name="Separador de milhares 2 5 2 6 3" xfId="28335"/>
    <cellStyle name="Separador de milhares 2 5 2 6 4" xfId="12378"/>
    <cellStyle name="Separador de milhares 2 5 2 7" xfId="4243"/>
    <cellStyle name="Separador de milhares 2 5 2 7 2" xfId="27224"/>
    <cellStyle name="Separador de milhares 2 5 2 7 3" xfId="17646"/>
    <cellStyle name="Separador de milhares 2 5 2 8" xfId="23551"/>
    <cellStyle name="Separador de milhares 2 5 2 9" xfId="11903"/>
    <cellStyle name="Separador de milhares 2 5 3" xfId="1054"/>
    <cellStyle name="Separador de milhares 2 5 3 2" xfId="1690"/>
    <cellStyle name="Separador de milhares 2 5 3 2 2" xfId="3446"/>
    <cellStyle name="Separador de milhares 2 5 3 2 2 2" xfId="9350"/>
    <cellStyle name="Separador de milhares 2 5 3 2 2 2 2" xfId="32331"/>
    <cellStyle name="Separador de milhares 2 5 3 2 2 2 3" xfId="20522"/>
    <cellStyle name="Separador de milhares 2 5 3 2 2 3" xfId="26427"/>
    <cellStyle name="Separador de milhares 2 5 3 2 2 4" xfId="17010"/>
    <cellStyle name="Separador de milhares 2 5 3 2 3" xfId="7594"/>
    <cellStyle name="Separador de milhares 2 5 3 2 3 2" xfId="11106"/>
    <cellStyle name="Separador de milhares 2 5 3 2 3 2 2" xfId="34087"/>
    <cellStyle name="Separador de milhares 2 5 3 2 3 2 3" xfId="22915"/>
    <cellStyle name="Separador de milhares 2 5 3 2 3 3" xfId="30575"/>
    <cellStyle name="Separador de milhares 2 5 3 2 3 4" xfId="15254"/>
    <cellStyle name="Separador de milhares 2 5 3 2 4" xfId="4718"/>
    <cellStyle name="Separador de milhares 2 5 3 2 4 2" xfId="27699"/>
    <cellStyle name="Separador de milhares 2 5 3 2 4 3" xfId="18766"/>
    <cellStyle name="Separador de milhares 2 5 3 2 5" xfId="24671"/>
    <cellStyle name="Separador de milhares 2 5 3 2 6" xfId="13498"/>
    <cellStyle name="Separador de milhares 2 5 3 3" xfId="2810"/>
    <cellStyle name="Separador de milhares 2 5 3 3 2" xfId="8714"/>
    <cellStyle name="Separador de milhares 2 5 3 3 2 2" xfId="31695"/>
    <cellStyle name="Separador de milhares 2 5 3 3 2 3" xfId="19886"/>
    <cellStyle name="Separador de milhares 2 5 3 3 3" xfId="25791"/>
    <cellStyle name="Separador de milhares 2 5 3 3 4" xfId="16374"/>
    <cellStyle name="Separador de milhares 2 5 3 4" xfId="6958"/>
    <cellStyle name="Separador de milhares 2 5 3 4 2" xfId="10470"/>
    <cellStyle name="Separador de milhares 2 5 3 4 2 2" xfId="33451"/>
    <cellStyle name="Separador de milhares 2 5 3 4 2 3" xfId="22279"/>
    <cellStyle name="Separador de milhares 2 5 3 4 3" xfId="29939"/>
    <cellStyle name="Separador de milhares 2 5 3 4 4" xfId="14618"/>
    <cellStyle name="Separador de milhares 2 5 3 5" xfId="5762"/>
    <cellStyle name="Separador de milhares 2 5 3 5 2" xfId="21320"/>
    <cellStyle name="Separador de milhares 2 5 3 5 3" xfId="28743"/>
    <cellStyle name="Separador de milhares 2 5 3 5 4" xfId="12862"/>
    <cellStyle name="Separador de milhares 2 5 3 6" xfId="4082"/>
    <cellStyle name="Separador de milhares 2 5 3 6 2" xfId="27063"/>
    <cellStyle name="Separador de milhares 2 5 3 6 3" xfId="18130"/>
    <cellStyle name="Separador de milhares 2 5 3 7" xfId="24035"/>
    <cellStyle name="Separador de milhares 2 5 3 8" xfId="11742"/>
    <cellStyle name="Separador de milhares 2 5 4" xfId="1452"/>
    <cellStyle name="Separador de milhares 2 5 4 2" xfId="3208"/>
    <cellStyle name="Separador de milhares 2 5 4 2 2" xfId="9112"/>
    <cellStyle name="Separador de milhares 2 5 4 2 2 2" xfId="32093"/>
    <cellStyle name="Separador de milhares 2 5 4 2 2 3" xfId="20284"/>
    <cellStyle name="Separador de milhares 2 5 4 2 3" xfId="26189"/>
    <cellStyle name="Separador de milhares 2 5 4 2 4" xfId="16772"/>
    <cellStyle name="Separador de milhares 2 5 4 3" xfId="7356"/>
    <cellStyle name="Separador de milhares 2 5 4 3 2" xfId="10868"/>
    <cellStyle name="Separador de milhares 2 5 4 3 2 2" xfId="33849"/>
    <cellStyle name="Separador de milhares 2 5 4 3 2 3" xfId="22677"/>
    <cellStyle name="Separador de milhares 2 5 4 3 3" xfId="30337"/>
    <cellStyle name="Separador de milhares 2 5 4 3 4" xfId="15016"/>
    <cellStyle name="Separador de milhares 2 5 4 4" xfId="4480"/>
    <cellStyle name="Separador de milhares 2 5 4 4 2" xfId="27461"/>
    <cellStyle name="Separador de milhares 2 5 4 4 3" xfId="18528"/>
    <cellStyle name="Separador de milhares 2 5 4 5" xfId="24433"/>
    <cellStyle name="Separador de milhares 2 5 4 6" xfId="13260"/>
    <cellStyle name="Separador de milhares 2 5 5" xfId="816"/>
    <cellStyle name="Separador de milhares 2 5 5 2" xfId="2572"/>
    <cellStyle name="Separador de milhares 2 5 5 2 2" xfId="8476"/>
    <cellStyle name="Separador de milhares 2 5 5 2 2 2" xfId="31457"/>
    <cellStyle name="Separador de milhares 2 5 5 2 2 3" xfId="19648"/>
    <cellStyle name="Separador de milhares 2 5 5 2 3" xfId="25553"/>
    <cellStyle name="Separador de milhares 2 5 5 2 4" xfId="16136"/>
    <cellStyle name="Separador de milhares 2 5 5 3" xfId="6720"/>
    <cellStyle name="Separador de milhares 2 5 5 3 2" xfId="10232"/>
    <cellStyle name="Separador de milhares 2 5 5 3 2 2" xfId="33213"/>
    <cellStyle name="Separador de milhares 2 5 5 3 2 3" xfId="22041"/>
    <cellStyle name="Separador de milhares 2 5 5 3 3" xfId="29701"/>
    <cellStyle name="Separador de milhares 2 5 5 3 4" xfId="14380"/>
    <cellStyle name="Separador de milhares 2 5 5 4" xfId="5524"/>
    <cellStyle name="Separador de milhares 2 5 5 4 2" xfId="28505"/>
    <cellStyle name="Separador de milhares 2 5 5 4 3" xfId="17892"/>
    <cellStyle name="Separador de milhares 2 5 5 5" xfId="23797"/>
    <cellStyle name="Separador de milhares 2 5 5 6" xfId="12624"/>
    <cellStyle name="Separador de milhares 2 5 6" xfId="2165"/>
    <cellStyle name="Separador de milhares 2 5 6 2" xfId="8069"/>
    <cellStyle name="Separador de milhares 2 5 6 2 2" xfId="31050"/>
    <cellStyle name="Separador de milhares 2 5 6 2 3" xfId="19241"/>
    <cellStyle name="Separador de milhares 2 5 6 3" xfId="25146"/>
    <cellStyle name="Separador de milhares 2 5 6 4" xfId="15729"/>
    <cellStyle name="Separador de milhares 2 5 7" xfId="6313"/>
    <cellStyle name="Separador de milhares 2 5 7 2" xfId="9825"/>
    <cellStyle name="Separador de milhares 2 5 7 2 2" xfId="32806"/>
    <cellStyle name="Separador de milhares 2 5 7 2 3" xfId="21634"/>
    <cellStyle name="Separador de milhares 2 5 7 3" xfId="29294"/>
    <cellStyle name="Separador de milhares 2 5 7 4" xfId="13973"/>
    <cellStyle name="Separador de milhares 2 5 8" xfId="5193"/>
    <cellStyle name="Separador de milhares 2 5 8 2" xfId="20997"/>
    <cellStyle name="Separador de milhares 2 5 8 3" xfId="28174"/>
    <cellStyle name="Separador de milhares 2 5 8 4" xfId="12217"/>
    <cellStyle name="Separador de milhares 2 5 9" xfId="3844"/>
    <cellStyle name="Separador de milhares 2 5 9 2" xfId="26825"/>
    <cellStyle name="Separador de milhares 2 5 9 3" xfId="17485"/>
    <cellStyle name="Separador de milhares 2 6" xfId="901"/>
    <cellStyle name="Separador de milhares 2 6 2" xfId="1537"/>
    <cellStyle name="Separador de milhares 2 6 2 2" xfId="3293"/>
    <cellStyle name="Separador de milhares 2 6 2 2 2" xfId="9197"/>
    <cellStyle name="Separador de milhares 2 6 2 2 2 2" xfId="32178"/>
    <cellStyle name="Separador de milhares 2 6 2 2 2 3" xfId="20369"/>
    <cellStyle name="Separador de milhares 2 6 2 2 3" xfId="26274"/>
    <cellStyle name="Separador de milhares 2 6 2 2 4" xfId="16857"/>
    <cellStyle name="Separador de milhares 2 6 2 3" xfId="7441"/>
    <cellStyle name="Separador de milhares 2 6 2 3 2" xfId="10953"/>
    <cellStyle name="Separador de milhares 2 6 2 3 2 2" xfId="33934"/>
    <cellStyle name="Separador de milhares 2 6 2 3 2 3" xfId="22762"/>
    <cellStyle name="Separador de milhares 2 6 2 3 3" xfId="30422"/>
    <cellStyle name="Separador de milhares 2 6 2 3 4" xfId="15101"/>
    <cellStyle name="Separador de milhares 2 6 2 4" xfId="4565"/>
    <cellStyle name="Separador de milhares 2 6 2 4 2" xfId="27546"/>
    <cellStyle name="Separador de milhares 2 6 2 4 3" xfId="18613"/>
    <cellStyle name="Separador de milhares 2 6 2 5" xfId="24518"/>
    <cellStyle name="Separador de milhares 2 6 2 6" xfId="13345"/>
    <cellStyle name="Separador de milhares 2 6 3" xfId="2657"/>
    <cellStyle name="Separador de milhares 2 6 3 2" xfId="8561"/>
    <cellStyle name="Separador de milhares 2 6 3 2 2" xfId="31542"/>
    <cellStyle name="Separador de milhares 2 6 3 2 3" xfId="19733"/>
    <cellStyle name="Separador de milhares 2 6 3 3" xfId="25638"/>
    <cellStyle name="Separador de milhares 2 6 3 4" xfId="16221"/>
    <cellStyle name="Separador de milhares 2 6 4" xfId="6805"/>
    <cellStyle name="Separador de milhares 2 6 4 2" xfId="10317"/>
    <cellStyle name="Separador de milhares 2 6 4 2 2" xfId="33298"/>
    <cellStyle name="Separador de milhares 2 6 4 2 3" xfId="22126"/>
    <cellStyle name="Separador de milhares 2 6 4 3" xfId="29786"/>
    <cellStyle name="Separador de milhares 2 6 4 4" xfId="14465"/>
    <cellStyle name="Separador de milhares 2 6 5" xfId="5609"/>
    <cellStyle name="Separador de milhares 2 6 5 2" xfId="21243"/>
    <cellStyle name="Separador de milhares 2 6 5 3" xfId="28590"/>
    <cellStyle name="Separador de milhares 2 6 5 4" xfId="12709"/>
    <cellStyle name="Separador de milhares 2 6 6" xfId="3929"/>
    <cellStyle name="Separador de milhares 2 6 6 2" xfId="26910"/>
    <cellStyle name="Separador de milhares 2 6 6 3" xfId="17977"/>
    <cellStyle name="Separador de milhares 2 6 7" xfId="23882"/>
    <cellStyle name="Separador de milhares 2 6 8" xfId="11589"/>
    <cellStyle name="Separador de milhares 2 7" xfId="654"/>
    <cellStyle name="Separador de milhares 2 7 2" xfId="2411"/>
    <cellStyle name="Separador de milhares 2 7 2 2" xfId="8315"/>
    <cellStyle name="Separador de milhares 2 7 2 2 2" xfId="31296"/>
    <cellStyle name="Separador de milhares 2 7 2 2 3" xfId="19487"/>
    <cellStyle name="Separador de milhares 2 7 2 3" xfId="25392"/>
    <cellStyle name="Separador de milhares 2 7 2 4" xfId="15975"/>
    <cellStyle name="Separador de milhares 2 7 3" xfId="6559"/>
    <cellStyle name="Separador de milhares 2 7 3 2" xfId="10071"/>
    <cellStyle name="Separador de milhares 2 7 3 2 2" xfId="33052"/>
    <cellStyle name="Separador de milhares 2 7 3 2 3" xfId="21880"/>
    <cellStyle name="Separador de milhares 2 7 3 3" xfId="29540"/>
    <cellStyle name="Separador de milhares 2 7 3 4" xfId="14219"/>
    <cellStyle name="Separador de milhares 2 7 4" xfId="5439"/>
    <cellStyle name="Separador de milhares 2 7 4 2" xfId="28420"/>
    <cellStyle name="Separador de milhares 2 7 4 3" xfId="17731"/>
    <cellStyle name="Separador de milhares 2 7 5" xfId="23636"/>
    <cellStyle name="Separador de milhares 2 7 6" xfId="12463"/>
    <cellStyle name="Separador de milhares 2 8" xfId="2012"/>
    <cellStyle name="Separador de milhares 2 8 2" xfId="7916"/>
    <cellStyle name="Separador de milhares 2 8 2 2" xfId="30897"/>
    <cellStyle name="Separador de milhares 2 8 2 3" xfId="19088"/>
    <cellStyle name="Separador de milhares 2 8 3" xfId="24993"/>
    <cellStyle name="Separador de milhares 2 8 4" xfId="15576"/>
    <cellStyle name="Separador de milhares 2 9" xfId="6160"/>
    <cellStyle name="Separador de milhares 2 9 2" xfId="9672"/>
    <cellStyle name="Separador de milhares 2 9 2 2" xfId="32653"/>
    <cellStyle name="Separador de milhares 2 9 2 3" xfId="21481"/>
    <cellStyle name="Separador de milhares 2 9 3" xfId="29141"/>
    <cellStyle name="Separador de milhares 2 9 4" xfId="13820"/>
    <cellStyle name="Separador de milhares 20" xfId="34"/>
    <cellStyle name="Separador de milhares 3" xfId="210"/>
    <cellStyle name="Separador de milhares 3 2" xfId="289"/>
    <cellStyle name="Separador de milhares 4" xfId="211"/>
    <cellStyle name="Separador de milhares 4 10" xfId="669"/>
    <cellStyle name="Separador de milhares 4 10 2" xfId="2426"/>
    <cellStyle name="Separador de milhares 4 10 2 2" xfId="8330"/>
    <cellStyle name="Separador de milhares 4 10 2 2 2" xfId="31311"/>
    <cellStyle name="Separador de milhares 4 10 2 2 3" xfId="19502"/>
    <cellStyle name="Separador de milhares 4 10 2 3" xfId="25407"/>
    <cellStyle name="Separador de milhares 4 10 2 4" xfId="15990"/>
    <cellStyle name="Separador de milhares 4 10 3" xfId="6574"/>
    <cellStyle name="Separador de milhares 4 10 3 2" xfId="10086"/>
    <cellStyle name="Separador de milhares 4 10 3 2 2" xfId="33067"/>
    <cellStyle name="Separador de milhares 4 10 3 2 3" xfId="21895"/>
    <cellStyle name="Separador de milhares 4 10 3 3" xfId="29555"/>
    <cellStyle name="Separador de milhares 4 10 3 4" xfId="14234"/>
    <cellStyle name="Separador de milhares 4 10 4" xfId="5454"/>
    <cellStyle name="Separador de milhares 4 10 4 2" xfId="28435"/>
    <cellStyle name="Separador de milhares 4 10 4 3" xfId="17746"/>
    <cellStyle name="Separador de milhares 4 10 5" xfId="23651"/>
    <cellStyle name="Separador de milhares 4 10 6" xfId="12478"/>
    <cellStyle name="Separador de milhares 4 11" xfId="2027"/>
    <cellStyle name="Separador de milhares 4 11 2" xfId="7931"/>
    <cellStyle name="Separador de milhares 4 11 2 2" xfId="30912"/>
    <cellStyle name="Separador de milhares 4 11 2 3" xfId="19103"/>
    <cellStyle name="Separador de milhares 4 11 3" xfId="25008"/>
    <cellStyle name="Separador de milhares 4 11 4" xfId="15591"/>
    <cellStyle name="Separador de milhares 4 12" xfId="6175"/>
    <cellStyle name="Separador de milhares 4 12 2" xfId="9687"/>
    <cellStyle name="Separador de milhares 4 12 2 2" xfId="32668"/>
    <cellStyle name="Separador de milhares 4 12 2 3" xfId="21496"/>
    <cellStyle name="Separador de milhares 4 12 3" xfId="29156"/>
    <cellStyle name="Separador de milhares 4 12 4" xfId="13835"/>
    <cellStyle name="Separador de milhares 4 13" xfId="5055"/>
    <cellStyle name="Separador de milhares 4 13 2" xfId="20859"/>
    <cellStyle name="Separador de milhares 4 13 3" xfId="28036"/>
    <cellStyle name="Separador de milhares 4 13 4" xfId="12079"/>
    <cellStyle name="Separador de milhares 4 14" xfId="3774"/>
    <cellStyle name="Separador de milhares 4 14 2" xfId="26755"/>
    <cellStyle name="Separador de milhares 4 14 3" xfId="17347"/>
    <cellStyle name="Separador de milhares 4 15" xfId="23252"/>
    <cellStyle name="Separador de milhares 4 16" xfId="11434"/>
    <cellStyle name="Separador de milhares 4 2" xfId="290"/>
    <cellStyle name="Separador de milhares 4 2 10" xfId="2050"/>
    <cellStyle name="Separador de milhares 4 2 10 2" xfId="7954"/>
    <cellStyle name="Separador de milhares 4 2 10 2 2" xfId="30935"/>
    <cellStyle name="Separador de milhares 4 2 10 2 3" xfId="19126"/>
    <cellStyle name="Separador de milhares 4 2 10 3" xfId="25031"/>
    <cellStyle name="Separador de milhares 4 2 10 4" xfId="15614"/>
    <cellStyle name="Separador de milhares 4 2 11" xfId="6198"/>
    <cellStyle name="Separador de milhares 4 2 11 2" xfId="9710"/>
    <cellStyle name="Separador de milhares 4 2 11 2 2" xfId="32691"/>
    <cellStyle name="Separador de milhares 4 2 11 2 3" xfId="21519"/>
    <cellStyle name="Separador de milhares 4 2 11 3" xfId="29179"/>
    <cellStyle name="Separador de milhares 4 2 11 4" xfId="13858"/>
    <cellStyle name="Separador de milhares 4 2 12" xfId="5078"/>
    <cellStyle name="Separador de milhares 4 2 12 2" xfId="20882"/>
    <cellStyle name="Separador de milhares 4 2 12 3" xfId="28059"/>
    <cellStyle name="Separador de milhares 4 2 12 4" xfId="12102"/>
    <cellStyle name="Separador de milhares 4 2 13" xfId="3797"/>
    <cellStyle name="Separador de milhares 4 2 13 2" xfId="26778"/>
    <cellStyle name="Separador de milhares 4 2 13 3" xfId="17370"/>
    <cellStyle name="Separador de milhares 4 2 14" xfId="23275"/>
    <cellStyle name="Separador de milhares 4 2 15" xfId="11457"/>
    <cellStyle name="Separador de milhares 4 2 2" xfId="445"/>
    <cellStyle name="Separador de milhares 4 2 2 10" xfId="23428"/>
    <cellStyle name="Separador de milhares 4 2 2 11" xfId="11542"/>
    <cellStyle name="Separador de milhares 4 2 2 2" xfId="606"/>
    <cellStyle name="Separador de milhares 4 2 2 2 2" xfId="1889"/>
    <cellStyle name="Separador de milhares 4 2 2 2 2 2" xfId="3645"/>
    <cellStyle name="Separador de milhares 4 2 2 2 2 2 2" xfId="9549"/>
    <cellStyle name="Separador de milhares 4 2 2 2 2 2 2 2" xfId="32530"/>
    <cellStyle name="Separador de milhares 4 2 2 2 2 2 2 3" xfId="20721"/>
    <cellStyle name="Separador de milhares 4 2 2 2 2 2 3" xfId="26626"/>
    <cellStyle name="Separador de milhares 4 2 2 2 2 2 4" xfId="17209"/>
    <cellStyle name="Separador de milhares 4 2 2 2 2 3" xfId="7793"/>
    <cellStyle name="Separador de milhares 4 2 2 2 2 3 2" xfId="11305"/>
    <cellStyle name="Separador de milhares 4 2 2 2 2 3 2 2" xfId="34286"/>
    <cellStyle name="Separador de milhares 4 2 2 2 2 3 2 3" xfId="23114"/>
    <cellStyle name="Separador de milhares 4 2 2 2 2 3 3" xfId="30774"/>
    <cellStyle name="Separador de milhares 4 2 2 2 2 3 4" xfId="15453"/>
    <cellStyle name="Separador de milhares 4 2 2 2 2 4" xfId="4917"/>
    <cellStyle name="Separador de milhares 4 2 2 2 2 4 2" xfId="27898"/>
    <cellStyle name="Separador de milhares 4 2 2 2 2 4 3" xfId="18965"/>
    <cellStyle name="Separador de milhares 4 2 2 2 2 5" xfId="24870"/>
    <cellStyle name="Separador de milhares 4 2 2 2 2 6" xfId="13697"/>
    <cellStyle name="Separador de milhares 4 2 2 2 3" xfId="1253"/>
    <cellStyle name="Separador de milhares 4 2 2 2 3 2" xfId="3009"/>
    <cellStyle name="Separador de milhares 4 2 2 2 3 2 2" xfId="8913"/>
    <cellStyle name="Separador de milhares 4 2 2 2 3 2 2 2" xfId="31894"/>
    <cellStyle name="Separador de milhares 4 2 2 2 3 2 2 3" xfId="20085"/>
    <cellStyle name="Separador de milhares 4 2 2 2 3 2 3" xfId="25990"/>
    <cellStyle name="Separador de milhares 4 2 2 2 3 2 4" xfId="16573"/>
    <cellStyle name="Separador de milhares 4 2 2 2 3 3" xfId="7157"/>
    <cellStyle name="Separador de milhares 4 2 2 2 3 3 2" xfId="10669"/>
    <cellStyle name="Separador de milhares 4 2 2 2 3 3 2 2" xfId="33650"/>
    <cellStyle name="Separador de milhares 4 2 2 2 3 3 2 3" xfId="22478"/>
    <cellStyle name="Separador de milhares 4 2 2 2 3 3 3" xfId="30138"/>
    <cellStyle name="Separador de milhares 4 2 2 2 3 3 4" xfId="14817"/>
    <cellStyle name="Separador de milhares 4 2 2 2 3 4" xfId="5961"/>
    <cellStyle name="Separador de milhares 4 2 2 2 3 4 2" xfId="28942"/>
    <cellStyle name="Separador de milhares 4 2 2 2 3 4 3" xfId="18329"/>
    <cellStyle name="Separador de milhares 4 2 2 2 3 5" xfId="24234"/>
    <cellStyle name="Separador de milhares 4 2 2 2 3 6" xfId="13061"/>
    <cellStyle name="Separador de milhares 4 2 2 2 4" xfId="2364"/>
    <cellStyle name="Separador de milhares 4 2 2 2 4 2" xfId="8268"/>
    <cellStyle name="Separador de milhares 4 2 2 2 4 2 2" xfId="31249"/>
    <cellStyle name="Separador de milhares 4 2 2 2 4 2 3" xfId="19440"/>
    <cellStyle name="Separador de milhares 4 2 2 2 4 3" xfId="25345"/>
    <cellStyle name="Separador de milhares 4 2 2 2 4 4" xfId="15928"/>
    <cellStyle name="Separador de milhares 4 2 2 2 5" xfId="6512"/>
    <cellStyle name="Separador de milhares 4 2 2 2 5 2" xfId="10024"/>
    <cellStyle name="Separador de milhares 4 2 2 2 5 2 2" xfId="33005"/>
    <cellStyle name="Separador de milhares 4 2 2 2 5 2 3" xfId="21833"/>
    <cellStyle name="Separador de milhares 4 2 2 2 5 3" xfId="29493"/>
    <cellStyle name="Separador de milhares 4 2 2 2 5 4" xfId="14172"/>
    <cellStyle name="Separador de milhares 4 2 2 2 6" xfId="5392"/>
    <cellStyle name="Separador de milhares 4 2 2 2 6 2" xfId="21196"/>
    <cellStyle name="Separador de milhares 4 2 2 2 6 3" xfId="28373"/>
    <cellStyle name="Separador de milhares 4 2 2 2 6 4" xfId="12416"/>
    <cellStyle name="Separador de milhares 4 2 2 2 7" xfId="4281"/>
    <cellStyle name="Separador de milhares 4 2 2 2 7 2" xfId="27262"/>
    <cellStyle name="Separador de milhares 4 2 2 2 7 3" xfId="17684"/>
    <cellStyle name="Separador de milhares 4 2 2 2 8" xfId="23589"/>
    <cellStyle name="Separador de milhares 4 2 2 2 9" xfId="11941"/>
    <cellStyle name="Separador de milhares 4 2 2 3" xfId="1092"/>
    <cellStyle name="Separador de milhares 4 2 2 3 2" xfId="1728"/>
    <cellStyle name="Separador de milhares 4 2 2 3 2 2" xfId="3484"/>
    <cellStyle name="Separador de milhares 4 2 2 3 2 2 2" xfId="9388"/>
    <cellStyle name="Separador de milhares 4 2 2 3 2 2 2 2" xfId="32369"/>
    <cellStyle name="Separador de milhares 4 2 2 3 2 2 2 3" xfId="20560"/>
    <cellStyle name="Separador de milhares 4 2 2 3 2 2 3" xfId="26465"/>
    <cellStyle name="Separador de milhares 4 2 2 3 2 2 4" xfId="17048"/>
    <cellStyle name="Separador de milhares 4 2 2 3 2 3" xfId="7632"/>
    <cellStyle name="Separador de milhares 4 2 2 3 2 3 2" xfId="11144"/>
    <cellStyle name="Separador de milhares 4 2 2 3 2 3 2 2" xfId="34125"/>
    <cellStyle name="Separador de milhares 4 2 2 3 2 3 2 3" xfId="22953"/>
    <cellStyle name="Separador de milhares 4 2 2 3 2 3 3" xfId="30613"/>
    <cellStyle name="Separador de milhares 4 2 2 3 2 3 4" xfId="15292"/>
    <cellStyle name="Separador de milhares 4 2 2 3 2 4" xfId="4756"/>
    <cellStyle name="Separador de milhares 4 2 2 3 2 4 2" xfId="27737"/>
    <cellStyle name="Separador de milhares 4 2 2 3 2 4 3" xfId="18804"/>
    <cellStyle name="Separador de milhares 4 2 2 3 2 5" xfId="24709"/>
    <cellStyle name="Separador de milhares 4 2 2 3 2 6" xfId="13536"/>
    <cellStyle name="Separador de milhares 4 2 2 3 3" xfId="2848"/>
    <cellStyle name="Separador de milhares 4 2 2 3 3 2" xfId="8752"/>
    <cellStyle name="Separador de milhares 4 2 2 3 3 2 2" xfId="31733"/>
    <cellStyle name="Separador de milhares 4 2 2 3 3 2 3" xfId="19924"/>
    <cellStyle name="Separador de milhares 4 2 2 3 3 3" xfId="25829"/>
    <cellStyle name="Separador de milhares 4 2 2 3 3 4" xfId="16412"/>
    <cellStyle name="Separador de milhares 4 2 2 3 4" xfId="6996"/>
    <cellStyle name="Separador de milhares 4 2 2 3 4 2" xfId="10508"/>
    <cellStyle name="Separador de milhares 4 2 2 3 4 2 2" xfId="33489"/>
    <cellStyle name="Separador de milhares 4 2 2 3 4 2 3" xfId="22317"/>
    <cellStyle name="Separador de milhares 4 2 2 3 4 3" xfId="29977"/>
    <cellStyle name="Separador de milhares 4 2 2 3 4 4" xfId="14656"/>
    <cellStyle name="Separador de milhares 4 2 2 3 5" xfId="5800"/>
    <cellStyle name="Separador de milhares 4 2 2 3 5 2" xfId="21358"/>
    <cellStyle name="Separador de milhares 4 2 2 3 5 3" xfId="28781"/>
    <cellStyle name="Separador de milhares 4 2 2 3 5 4" xfId="12900"/>
    <cellStyle name="Separador de milhares 4 2 2 3 6" xfId="4120"/>
    <cellStyle name="Separador de milhares 4 2 2 3 6 2" xfId="27101"/>
    <cellStyle name="Separador de milhares 4 2 2 3 6 3" xfId="18168"/>
    <cellStyle name="Separador de milhares 4 2 2 3 7" xfId="24073"/>
    <cellStyle name="Separador de milhares 4 2 2 3 8" xfId="11780"/>
    <cellStyle name="Separador de milhares 4 2 2 4" xfId="1490"/>
    <cellStyle name="Separador de milhares 4 2 2 4 2" xfId="3246"/>
    <cellStyle name="Separador de milhares 4 2 2 4 2 2" xfId="9150"/>
    <cellStyle name="Separador de milhares 4 2 2 4 2 2 2" xfId="32131"/>
    <cellStyle name="Separador de milhares 4 2 2 4 2 2 3" xfId="20322"/>
    <cellStyle name="Separador de milhares 4 2 2 4 2 3" xfId="26227"/>
    <cellStyle name="Separador de milhares 4 2 2 4 2 4" xfId="16810"/>
    <cellStyle name="Separador de milhares 4 2 2 4 3" xfId="7394"/>
    <cellStyle name="Separador de milhares 4 2 2 4 3 2" xfId="10906"/>
    <cellStyle name="Separador de milhares 4 2 2 4 3 2 2" xfId="33887"/>
    <cellStyle name="Separador de milhares 4 2 2 4 3 2 3" xfId="22715"/>
    <cellStyle name="Separador de milhares 4 2 2 4 3 3" xfId="30375"/>
    <cellStyle name="Separador de milhares 4 2 2 4 3 4" xfId="15054"/>
    <cellStyle name="Separador de milhares 4 2 2 4 4" xfId="4518"/>
    <cellStyle name="Separador de milhares 4 2 2 4 4 2" xfId="27499"/>
    <cellStyle name="Separador de milhares 4 2 2 4 4 3" xfId="18566"/>
    <cellStyle name="Separador de milhares 4 2 2 4 5" xfId="24471"/>
    <cellStyle name="Separador de milhares 4 2 2 4 6" xfId="13298"/>
    <cellStyle name="Separador de milhares 4 2 2 5" xfId="854"/>
    <cellStyle name="Separador de milhares 4 2 2 5 2" xfId="2610"/>
    <cellStyle name="Separador de milhares 4 2 2 5 2 2" xfId="8514"/>
    <cellStyle name="Separador de milhares 4 2 2 5 2 2 2" xfId="31495"/>
    <cellStyle name="Separador de milhares 4 2 2 5 2 2 3" xfId="19686"/>
    <cellStyle name="Separador de milhares 4 2 2 5 2 3" xfId="25591"/>
    <cellStyle name="Separador de milhares 4 2 2 5 2 4" xfId="16174"/>
    <cellStyle name="Separador de milhares 4 2 2 5 3" xfId="6758"/>
    <cellStyle name="Separador de milhares 4 2 2 5 3 2" xfId="10270"/>
    <cellStyle name="Separador de milhares 4 2 2 5 3 2 2" xfId="33251"/>
    <cellStyle name="Separador de milhares 4 2 2 5 3 2 3" xfId="22079"/>
    <cellStyle name="Separador de milhares 4 2 2 5 3 3" xfId="29739"/>
    <cellStyle name="Separador de milhares 4 2 2 5 3 4" xfId="14418"/>
    <cellStyle name="Separador de milhares 4 2 2 5 4" xfId="5562"/>
    <cellStyle name="Separador de milhares 4 2 2 5 4 2" xfId="28543"/>
    <cellStyle name="Separador de milhares 4 2 2 5 4 3" xfId="17930"/>
    <cellStyle name="Separador de milhares 4 2 2 5 5" xfId="23835"/>
    <cellStyle name="Separador de milhares 4 2 2 5 6" xfId="12662"/>
    <cellStyle name="Separador de milhares 4 2 2 6" xfId="2203"/>
    <cellStyle name="Separador de milhares 4 2 2 6 2" xfId="8107"/>
    <cellStyle name="Separador de milhares 4 2 2 6 2 2" xfId="31088"/>
    <cellStyle name="Separador de milhares 4 2 2 6 2 3" xfId="19279"/>
    <cellStyle name="Separador de milhares 4 2 2 6 3" xfId="25184"/>
    <cellStyle name="Separador de milhares 4 2 2 6 4" xfId="15767"/>
    <cellStyle name="Separador de milhares 4 2 2 7" xfId="6351"/>
    <cellStyle name="Separador de milhares 4 2 2 7 2" xfId="9863"/>
    <cellStyle name="Separador de milhares 4 2 2 7 2 2" xfId="32844"/>
    <cellStyle name="Separador de milhares 4 2 2 7 2 3" xfId="21672"/>
    <cellStyle name="Separador de milhares 4 2 2 7 3" xfId="29332"/>
    <cellStyle name="Separador de milhares 4 2 2 7 4" xfId="14011"/>
    <cellStyle name="Separador de milhares 4 2 2 8" xfId="5231"/>
    <cellStyle name="Separador de milhares 4 2 2 8 2" xfId="21035"/>
    <cellStyle name="Separador de milhares 4 2 2 8 3" xfId="28212"/>
    <cellStyle name="Separador de milhares 4 2 2 8 4" xfId="12255"/>
    <cellStyle name="Separador de milhares 4 2 2 9" xfId="3882"/>
    <cellStyle name="Separador de milhares 4 2 2 9 2" xfId="26863"/>
    <cellStyle name="Separador de milhares 4 2 2 9 3" xfId="17523"/>
    <cellStyle name="Separador de milhares 4 2 3" xfId="363"/>
    <cellStyle name="Separador de milhares 4 2 3 2" xfId="1647"/>
    <cellStyle name="Separador de milhares 4 2 3 2 2" xfId="3403"/>
    <cellStyle name="Separador de milhares 4 2 3 2 2 2" xfId="9307"/>
    <cellStyle name="Separador de milhares 4 2 3 2 2 2 2" xfId="32288"/>
    <cellStyle name="Separador de milhares 4 2 3 2 2 2 3" xfId="20479"/>
    <cellStyle name="Separador de milhares 4 2 3 2 2 3" xfId="26384"/>
    <cellStyle name="Separador de milhares 4 2 3 2 2 4" xfId="16967"/>
    <cellStyle name="Separador de milhares 4 2 3 2 3" xfId="7551"/>
    <cellStyle name="Separador de milhares 4 2 3 2 3 2" xfId="11063"/>
    <cellStyle name="Separador de milhares 4 2 3 2 3 2 2" xfId="34044"/>
    <cellStyle name="Separador de milhares 4 2 3 2 3 2 3" xfId="22872"/>
    <cellStyle name="Separador de milhares 4 2 3 2 3 3" xfId="30532"/>
    <cellStyle name="Separador de milhares 4 2 3 2 3 4" xfId="15211"/>
    <cellStyle name="Separador de milhares 4 2 3 2 4" xfId="4675"/>
    <cellStyle name="Separador de milhares 4 2 3 2 4 2" xfId="27656"/>
    <cellStyle name="Separador de milhares 4 2 3 2 4 3" xfId="18723"/>
    <cellStyle name="Separador de milhares 4 2 3 2 5" xfId="24628"/>
    <cellStyle name="Separador de milhares 4 2 3 2 6" xfId="13455"/>
    <cellStyle name="Separador de milhares 4 2 3 3" xfId="1011"/>
    <cellStyle name="Separador de milhares 4 2 3 3 2" xfId="2767"/>
    <cellStyle name="Separador de milhares 4 2 3 3 2 2" xfId="8671"/>
    <cellStyle name="Separador de milhares 4 2 3 3 2 2 2" xfId="31652"/>
    <cellStyle name="Separador de milhares 4 2 3 3 2 2 3" xfId="19843"/>
    <cellStyle name="Separador de milhares 4 2 3 3 2 3" xfId="25748"/>
    <cellStyle name="Separador de milhares 4 2 3 3 2 4" xfId="16331"/>
    <cellStyle name="Separador de milhares 4 2 3 3 3" xfId="6915"/>
    <cellStyle name="Separador de milhares 4 2 3 3 3 2" xfId="10427"/>
    <cellStyle name="Separador de milhares 4 2 3 3 3 2 2" xfId="33408"/>
    <cellStyle name="Separador de milhares 4 2 3 3 3 2 3" xfId="22236"/>
    <cellStyle name="Separador de milhares 4 2 3 3 3 3" xfId="29896"/>
    <cellStyle name="Separador de milhares 4 2 3 3 3 4" xfId="14575"/>
    <cellStyle name="Separador de milhares 4 2 3 3 4" xfId="5719"/>
    <cellStyle name="Separador de milhares 4 2 3 3 4 2" xfId="28700"/>
    <cellStyle name="Separador de milhares 4 2 3 3 4 3" xfId="18087"/>
    <cellStyle name="Separador de milhares 4 2 3 3 5" xfId="23992"/>
    <cellStyle name="Separador de milhares 4 2 3 3 6" xfId="12819"/>
    <cellStyle name="Separador de milhares 4 2 3 4" xfId="2122"/>
    <cellStyle name="Separador de milhares 4 2 3 4 2" xfId="8026"/>
    <cellStyle name="Separador de milhares 4 2 3 4 2 2" xfId="31007"/>
    <cellStyle name="Separador de milhares 4 2 3 4 2 3" xfId="19198"/>
    <cellStyle name="Separador de milhares 4 2 3 4 3" xfId="25103"/>
    <cellStyle name="Separador de milhares 4 2 3 4 4" xfId="15686"/>
    <cellStyle name="Separador de milhares 4 2 3 5" xfId="6270"/>
    <cellStyle name="Separador de milhares 4 2 3 5 2" xfId="9782"/>
    <cellStyle name="Separador de milhares 4 2 3 5 2 2" xfId="32763"/>
    <cellStyle name="Separador de milhares 4 2 3 5 2 3" xfId="21591"/>
    <cellStyle name="Separador de milhares 4 2 3 5 3" xfId="29251"/>
    <cellStyle name="Separador de milhares 4 2 3 5 4" xfId="13930"/>
    <cellStyle name="Separador de milhares 4 2 3 6" xfId="5150"/>
    <cellStyle name="Separador de milhares 4 2 3 6 2" xfId="20954"/>
    <cellStyle name="Separador de milhares 4 2 3 6 3" xfId="28131"/>
    <cellStyle name="Separador de milhares 4 2 3 6 4" xfId="12174"/>
    <cellStyle name="Separador de milhares 4 2 3 7" xfId="4039"/>
    <cellStyle name="Separador de milhares 4 2 3 7 2" xfId="27020"/>
    <cellStyle name="Separador de milhares 4 2 3 7 3" xfId="17442"/>
    <cellStyle name="Separador de milhares 4 2 3 8" xfId="23347"/>
    <cellStyle name="Separador de milhares 4 2 3 9" xfId="11699"/>
    <cellStyle name="Separador de milhares 4 2 4" xfId="521"/>
    <cellStyle name="Separador de milhares 4 2 4 2" xfId="1804"/>
    <cellStyle name="Separador de milhares 4 2 4 2 2" xfId="3560"/>
    <cellStyle name="Separador de milhares 4 2 4 2 2 2" xfId="9464"/>
    <cellStyle name="Separador de milhares 4 2 4 2 2 2 2" xfId="32445"/>
    <cellStyle name="Separador de milhares 4 2 4 2 2 2 3" xfId="20636"/>
    <cellStyle name="Separador de milhares 4 2 4 2 2 3" xfId="26541"/>
    <cellStyle name="Separador de milhares 4 2 4 2 2 4" xfId="17124"/>
    <cellStyle name="Separador de milhares 4 2 4 2 3" xfId="7708"/>
    <cellStyle name="Separador de milhares 4 2 4 2 3 2" xfId="11220"/>
    <cellStyle name="Separador de milhares 4 2 4 2 3 2 2" xfId="34201"/>
    <cellStyle name="Separador de milhares 4 2 4 2 3 2 3" xfId="23029"/>
    <cellStyle name="Separador de milhares 4 2 4 2 3 3" xfId="30689"/>
    <cellStyle name="Separador de milhares 4 2 4 2 3 4" xfId="15368"/>
    <cellStyle name="Separador de milhares 4 2 4 2 4" xfId="4832"/>
    <cellStyle name="Separador de milhares 4 2 4 2 4 2" xfId="27813"/>
    <cellStyle name="Separador de milhares 4 2 4 2 4 3" xfId="18880"/>
    <cellStyle name="Separador de milhares 4 2 4 2 5" xfId="24785"/>
    <cellStyle name="Separador de milhares 4 2 4 2 6" xfId="13612"/>
    <cellStyle name="Separador de milhares 4 2 4 3" xfId="1168"/>
    <cellStyle name="Separador de milhares 4 2 4 3 2" xfId="2924"/>
    <cellStyle name="Separador de milhares 4 2 4 3 2 2" xfId="8828"/>
    <cellStyle name="Separador de milhares 4 2 4 3 2 2 2" xfId="31809"/>
    <cellStyle name="Separador de milhares 4 2 4 3 2 2 3" xfId="20000"/>
    <cellStyle name="Separador de milhares 4 2 4 3 2 3" xfId="25905"/>
    <cellStyle name="Separador de milhares 4 2 4 3 2 4" xfId="16488"/>
    <cellStyle name="Separador de milhares 4 2 4 3 3" xfId="7072"/>
    <cellStyle name="Separador de milhares 4 2 4 3 3 2" xfId="10584"/>
    <cellStyle name="Separador de milhares 4 2 4 3 3 2 2" xfId="33565"/>
    <cellStyle name="Separador de milhares 4 2 4 3 3 2 3" xfId="22393"/>
    <cellStyle name="Separador de milhares 4 2 4 3 3 3" xfId="30053"/>
    <cellStyle name="Separador de milhares 4 2 4 3 3 4" xfId="14732"/>
    <cellStyle name="Separador de milhares 4 2 4 3 4" xfId="5876"/>
    <cellStyle name="Separador de milhares 4 2 4 3 4 2" xfId="28857"/>
    <cellStyle name="Separador de milhares 4 2 4 3 4 3" xfId="18244"/>
    <cellStyle name="Separador de milhares 4 2 4 3 5" xfId="24149"/>
    <cellStyle name="Separador de milhares 4 2 4 3 6" xfId="12976"/>
    <cellStyle name="Separador de milhares 4 2 4 4" xfId="2279"/>
    <cellStyle name="Separador de milhares 4 2 4 4 2" xfId="8183"/>
    <cellStyle name="Separador de milhares 4 2 4 4 2 2" xfId="31164"/>
    <cellStyle name="Separador de milhares 4 2 4 4 2 3" xfId="19355"/>
    <cellStyle name="Separador de milhares 4 2 4 4 3" xfId="25260"/>
    <cellStyle name="Separador de milhares 4 2 4 4 4" xfId="15843"/>
    <cellStyle name="Separador de milhares 4 2 4 5" xfId="6427"/>
    <cellStyle name="Separador de milhares 4 2 4 5 2" xfId="9939"/>
    <cellStyle name="Separador de milhares 4 2 4 5 2 2" xfId="32920"/>
    <cellStyle name="Separador de milhares 4 2 4 5 2 3" xfId="21748"/>
    <cellStyle name="Separador de milhares 4 2 4 5 3" xfId="29408"/>
    <cellStyle name="Separador de milhares 4 2 4 5 4" xfId="14087"/>
    <cellStyle name="Separador de milhares 4 2 4 6" xfId="5307"/>
    <cellStyle name="Separador de milhares 4 2 4 6 2" xfId="21111"/>
    <cellStyle name="Separador de milhares 4 2 4 6 3" xfId="28288"/>
    <cellStyle name="Separador de milhares 4 2 4 6 4" xfId="12331"/>
    <cellStyle name="Separador de milhares 4 2 4 7" xfId="4196"/>
    <cellStyle name="Separador de milhares 4 2 4 7 2" xfId="27177"/>
    <cellStyle name="Separador de milhares 4 2 4 7 3" xfId="17599"/>
    <cellStyle name="Separador de milhares 4 2 4 8" xfId="23504"/>
    <cellStyle name="Separador de milhares 4 2 4 9" xfId="11856"/>
    <cellStyle name="Separador de milhares 4 2 5" xfId="939"/>
    <cellStyle name="Separador de milhares 4 2 5 2" xfId="1575"/>
    <cellStyle name="Separador de milhares 4 2 5 2 2" xfId="3331"/>
    <cellStyle name="Separador de milhares 4 2 5 2 2 2" xfId="9235"/>
    <cellStyle name="Separador de milhares 4 2 5 2 2 2 2" xfId="32216"/>
    <cellStyle name="Separador de milhares 4 2 5 2 2 2 3" xfId="20407"/>
    <cellStyle name="Separador de milhares 4 2 5 2 2 3" xfId="26312"/>
    <cellStyle name="Separador de milhares 4 2 5 2 2 4" xfId="16895"/>
    <cellStyle name="Separador de milhares 4 2 5 2 3" xfId="7479"/>
    <cellStyle name="Separador de milhares 4 2 5 2 3 2" xfId="10991"/>
    <cellStyle name="Separador de milhares 4 2 5 2 3 2 2" xfId="33972"/>
    <cellStyle name="Separador de milhares 4 2 5 2 3 2 3" xfId="22800"/>
    <cellStyle name="Separador de milhares 4 2 5 2 3 3" xfId="30460"/>
    <cellStyle name="Separador de milhares 4 2 5 2 3 4" xfId="15139"/>
    <cellStyle name="Separador de milhares 4 2 5 2 4" xfId="4603"/>
    <cellStyle name="Separador de milhares 4 2 5 2 4 2" xfId="27584"/>
    <cellStyle name="Separador de milhares 4 2 5 2 4 3" xfId="18651"/>
    <cellStyle name="Separador de milhares 4 2 5 2 5" xfId="24556"/>
    <cellStyle name="Separador de milhares 4 2 5 2 6" xfId="13383"/>
    <cellStyle name="Separador de milhares 4 2 5 3" xfId="2695"/>
    <cellStyle name="Separador de milhares 4 2 5 3 2" xfId="8599"/>
    <cellStyle name="Separador de milhares 4 2 5 3 2 2" xfId="31580"/>
    <cellStyle name="Separador de milhares 4 2 5 3 2 3" xfId="19771"/>
    <cellStyle name="Separador de milhares 4 2 5 3 3" xfId="25676"/>
    <cellStyle name="Separador de milhares 4 2 5 3 4" xfId="16259"/>
    <cellStyle name="Separador de milhares 4 2 5 4" xfId="6843"/>
    <cellStyle name="Separador de milhares 4 2 5 4 2" xfId="10355"/>
    <cellStyle name="Separador de milhares 4 2 5 4 2 2" xfId="33336"/>
    <cellStyle name="Separador de milhares 4 2 5 4 2 3" xfId="22164"/>
    <cellStyle name="Separador de milhares 4 2 5 4 3" xfId="29824"/>
    <cellStyle name="Separador de milhares 4 2 5 4 4" xfId="14503"/>
    <cellStyle name="Separador de milhares 4 2 5 5" xfId="5647"/>
    <cellStyle name="Separador de milhares 4 2 5 5 2" xfId="21281"/>
    <cellStyle name="Separador de milhares 4 2 5 5 3" xfId="28628"/>
    <cellStyle name="Separador de milhares 4 2 5 5 4" xfId="12747"/>
    <cellStyle name="Separador de milhares 4 2 5 6" xfId="3967"/>
    <cellStyle name="Separador de milhares 4 2 5 6 2" xfId="26948"/>
    <cellStyle name="Separador de milhares 4 2 5 6 3" xfId="18015"/>
    <cellStyle name="Separador de milhares 4 2 5 7" xfId="23920"/>
    <cellStyle name="Separador de milhares 4 2 5 8" xfId="11627"/>
    <cellStyle name="Separador de milhares 4 2 6" xfId="1329"/>
    <cellStyle name="Separador de milhares 4 2 6 2" xfId="1965"/>
    <cellStyle name="Separador de milhares 4 2 6 2 2" xfId="3721"/>
    <cellStyle name="Separador de milhares 4 2 6 2 2 2" xfId="9625"/>
    <cellStyle name="Separador de milhares 4 2 6 2 2 2 2" xfId="32606"/>
    <cellStyle name="Separador de milhares 4 2 6 2 2 2 3" xfId="20797"/>
    <cellStyle name="Separador de milhares 4 2 6 2 2 3" xfId="26702"/>
    <cellStyle name="Separador de milhares 4 2 6 2 2 4" xfId="17285"/>
    <cellStyle name="Separador de milhares 4 2 6 2 3" xfId="7869"/>
    <cellStyle name="Separador de milhares 4 2 6 2 3 2" xfId="11381"/>
    <cellStyle name="Separador de milhares 4 2 6 2 3 2 2" xfId="34362"/>
    <cellStyle name="Separador de milhares 4 2 6 2 3 2 3" xfId="23190"/>
    <cellStyle name="Separador de milhares 4 2 6 2 3 3" xfId="30850"/>
    <cellStyle name="Separador de milhares 4 2 6 2 3 4" xfId="15529"/>
    <cellStyle name="Separador de milhares 4 2 6 2 4" xfId="4993"/>
    <cellStyle name="Separador de milhares 4 2 6 2 4 2" xfId="27974"/>
    <cellStyle name="Separador de milhares 4 2 6 2 4 3" xfId="19041"/>
    <cellStyle name="Separador de milhares 4 2 6 2 5" xfId="24946"/>
    <cellStyle name="Separador de milhares 4 2 6 2 6" xfId="13773"/>
    <cellStyle name="Separador de milhares 4 2 6 3" xfId="3085"/>
    <cellStyle name="Separador de milhares 4 2 6 3 2" xfId="8989"/>
    <cellStyle name="Separador de milhares 4 2 6 3 2 2" xfId="31970"/>
    <cellStyle name="Separador de milhares 4 2 6 3 2 3" xfId="20161"/>
    <cellStyle name="Separador de milhares 4 2 6 3 3" xfId="26066"/>
    <cellStyle name="Separador de milhares 4 2 6 3 4" xfId="16649"/>
    <cellStyle name="Separador de milhares 4 2 6 4" xfId="7233"/>
    <cellStyle name="Separador de milhares 4 2 6 4 2" xfId="10745"/>
    <cellStyle name="Separador de milhares 4 2 6 4 2 2" xfId="33726"/>
    <cellStyle name="Separador de milhares 4 2 6 4 2 3" xfId="22554"/>
    <cellStyle name="Separador de milhares 4 2 6 4 3" xfId="30214"/>
    <cellStyle name="Separador de milhares 4 2 6 4 4" xfId="14893"/>
    <cellStyle name="Separador de milhares 4 2 6 5" xfId="6037"/>
    <cellStyle name="Separador de milhares 4 2 6 5 2" xfId="21434"/>
    <cellStyle name="Separador de milhares 4 2 6 5 3" xfId="29018"/>
    <cellStyle name="Separador de milhares 4 2 6 5 4" xfId="13137"/>
    <cellStyle name="Separador de milhares 4 2 6 6" xfId="4357"/>
    <cellStyle name="Separador de milhares 4 2 6 6 2" xfId="27338"/>
    <cellStyle name="Separador de milhares 4 2 6 6 3" xfId="18405"/>
    <cellStyle name="Separador de milhares 4 2 6 7" xfId="24310"/>
    <cellStyle name="Separador de milhares 4 2 6 8" xfId="12017"/>
    <cellStyle name="Separador de milhares 4 2 7" xfId="769"/>
    <cellStyle name="Separador de milhares 4 2 7 2" xfId="2525"/>
    <cellStyle name="Separador de milhares 4 2 7 2 2" xfId="8429"/>
    <cellStyle name="Separador de milhares 4 2 7 2 2 2" xfId="31410"/>
    <cellStyle name="Separador de milhares 4 2 7 2 2 3" xfId="19601"/>
    <cellStyle name="Separador de milhares 4 2 7 2 3" xfId="25506"/>
    <cellStyle name="Separador de milhares 4 2 7 2 4" xfId="16089"/>
    <cellStyle name="Separador de milhares 4 2 7 3" xfId="6673"/>
    <cellStyle name="Separador de milhares 4 2 7 3 2" xfId="10185"/>
    <cellStyle name="Separador de milhares 4 2 7 3 2 2" xfId="33166"/>
    <cellStyle name="Separador de milhares 4 2 7 3 2 3" xfId="21994"/>
    <cellStyle name="Separador de milhares 4 2 7 3 3" xfId="29654"/>
    <cellStyle name="Separador de milhares 4 2 7 3 4" xfId="14333"/>
    <cellStyle name="Separador de milhares 4 2 7 4" xfId="4433"/>
    <cellStyle name="Separador de milhares 4 2 7 4 2" xfId="27414"/>
    <cellStyle name="Separador de milhares 4 2 7 4 3" xfId="17845"/>
    <cellStyle name="Separador de milhares 4 2 7 5" xfId="23750"/>
    <cellStyle name="Separador de milhares 4 2 7 6" xfId="12577"/>
    <cellStyle name="Separador de milhares 4 2 8" xfId="1405"/>
    <cellStyle name="Separador de milhares 4 2 8 2" xfId="3161"/>
    <cellStyle name="Separador de milhares 4 2 8 2 2" xfId="9065"/>
    <cellStyle name="Separador de milhares 4 2 8 2 2 2" xfId="32046"/>
    <cellStyle name="Separador de milhares 4 2 8 2 2 3" xfId="20237"/>
    <cellStyle name="Separador de milhares 4 2 8 2 3" xfId="26142"/>
    <cellStyle name="Separador de milhares 4 2 8 2 4" xfId="16725"/>
    <cellStyle name="Separador de milhares 4 2 8 3" xfId="7309"/>
    <cellStyle name="Separador de milhares 4 2 8 3 2" xfId="10821"/>
    <cellStyle name="Separador de milhares 4 2 8 3 2 2" xfId="33802"/>
    <cellStyle name="Separador de milhares 4 2 8 3 2 3" xfId="22630"/>
    <cellStyle name="Separador de milhares 4 2 8 3 3" xfId="30290"/>
    <cellStyle name="Separador de milhares 4 2 8 3 4" xfId="14969"/>
    <cellStyle name="Separador de milhares 4 2 8 4" xfId="6113"/>
    <cellStyle name="Separador de milhares 4 2 8 4 2" xfId="29094"/>
    <cellStyle name="Separador de milhares 4 2 8 4 3" xfId="18481"/>
    <cellStyle name="Separador de milhares 4 2 8 5" xfId="24386"/>
    <cellStyle name="Separador de milhares 4 2 8 6" xfId="13213"/>
    <cellStyle name="Separador de milhares 4 2 9" xfId="692"/>
    <cellStyle name="Separador de milhares 4 2 9 2" xfId="2449"/>
    <cellStyle name="Separador de milhares 4 2 9 2 2" xfId="8353"/>
    <cellStyle name="Separador de milhares 4 2 9 2 2 2" xfId="31334"/>
    <cellStyle name="Separador de milhares 4 2 9 2 2 3" xfId="19525"/>
    <cellStyle name="Separador de milhares 4 2 9 2 3" xfId="25430"/>
    <cellStyle name="Separador de milhares 4 2 9 2 4" xfId="16013"/>
    <cellStyle name="Separador de milhares 4 2 9 3" xfId="6597"/>
    <cellStyle name="Separador de milhares 4 2 9 3 2" xfId="10109"/>
    <cellStyle name="Separador de milhares 4 2 9 3 2 2" xfId="33090"/>
    <cellStyle name="Separador de milhares 4 2 9 3 2 3" xfId="21918"/>
    <cellStyle name="Separador de milhares 4 2 9 3 3" xfId="29578"/>
    <cellStyle name="Separador de milhares 4 2 9 3 4" xfId="14257"/>
    <cellStyle name="Separador de milhares 4 2 9 4" xfId="5477"/>
    <cellStyle name="Separador de milhares 4 2 9 4 2" xfId="28458"/>
    <cellStyle name="Separador de milhares 4 2 9 4 3" xfId="17769"/>
    <cellStyle name="Separador de milhares 4 2 9 5" xfId="23674"/>
    <cellStyle name="Separador de milhares 4 2 9 6" xfId="12501"/>
    <cellStyle name="Separador de milhares 4 3" xfId="422"/>
    <cellStyle name="Separador de milhares 4 3 10" xfId="23405"/>
    <cellStyle name="Separador de milhares 4 3 11" xfId="11519"/>
    <cellStyle name="Separador de milhares 4 3 2" xfId="583"/>
    <cellStyle name="Separador de milhares 4 3 2 2" xfId="1866"/>
    <cellStyle name="Separador de milhares 4 3 2 2 2" xfId="3622"/>
    <cellStyle name="Separador de milhares 4 3 2 2 2 2" xfId="9526"/>
    <cellStyle name="Separador de milhares 4 3 2 2 2 2 2" xfId="32507"/>
    <cellStyle name="Separador de milhares 4 3 2 2 2 2 3" xfId="20698"/>
    <cellStyle name="Separador de milhares 4 3 2 2 2 3" xfId="26603"/>
    <cellStyle name="Separador de milhares 4 3 2 2 2 4" xfId="17186"/>
    <cellStyle name="Separador de milhares 4 3 2 2 3" xfId="7770"/>
    <cellStyle name="Separador de milhares 4 3 2 2 3 2" xfId="11282"/>
    <cellStyle name="Separador de milhares 4 3 2 2 3 2 2" xfId="34263"/>
    <cellStyle name="Separador de milhares 4 3 2 2 3 2 3" xfId="23091"/>
    <cellStyle name="Separador de milhares 4 3 2 2 3 3" xfId="30751"/>
    <cellStyle name="Separador de milhares 4 3 2 2 3 4" xfId="15430"/>
    <cellStyle name="Separador de milhares 4 3 2 2 4" xfId="4894"/>
    <cellStyle name="Separador de milhares 4 3 2 2 4 2" xfId="27875"/>
    <cellStyle name="Separador de milhares 4 3 2 2 4 3" xfId="18942"/>
    <cellStyle name="Separador de milhares 4 3 2 2 5" xfId="24847"/>
    <cellStyle name="Separador de milhares 4 3 2 2 6" xfId="13674"/>
    <cellStyle name="Separador de milhares 4 3 2 3" xfId="1230"/>
    <cellStyle name="Separador de milhares 4 3 2 3 2" xfId="2986"/>
    <cellStyle name="Separador de milhares 4 3 2 3 2 2" xfId="8890"/>
    <cellStyle name="Separador de milhares 4 3 2 3 2 2 2" xfId="31871"/>
    <cellStyle name="Separador de milhares 4 3 2 3 2 2 3" xfId="20062"/>
    <cellStyle name="Separador de milhares 4 3 2 3 2 3" xfId="25967"/>
    <cellStyle name="Separador de milhares 4 3 2 3 2 4" xfId="16550"/>
    <cellStyle name="Separador de milhares 4 3 2 3 3" xfId="7134"/>
    <cellStyle name="Separador de milhares 4 3 2 3 3 2" xfId="10646"/>
    <cellStyle name="Separador de milhares 4 3 2 3 3 2 2" xfId="33627"/>
    <cellStyle name="Separador de milhares 4 3 2 3 3 2 3" xfId="22455"/>
    <cellStyle name="Separador de milhares 4 3 2 3 3 3" xfId="30115"/>
    <cellStyle name="Separador de milhares 4 3 2 3 3 4" xfId="14794"/>
    <cellStyle name="Separador de milhares 4 3 2 3 4" xfId="5938"/>
    <cellStyle name="Separador de milhares 4 3 2 3 4 2" xfId="28919"/>
    <cellStyle name="Separador de milhares 4 3 2 3 4 3" xfId="18306"/>
    <cellStyle name="Separador de milhares 4 3 2 3 5" xfId="24211"/>
    <cellStyle name="Separador de milhares 4 3 2 3 6" xfId="13038"/>
    <cellStyle name="Separador de milhares 4 3 2 4" xfId="2341"/>
    <cellStyle name="Separador de milhares 4 3 2 4 2" xfId="8245"/>
    <cellStyle name="Separador de milhares 4 3 2 4 2 2" xfId="31226"/>
    <cellStyle name="Separador de milhares 4 3 2 4 2 3" xfId="19417"/>
    <cellStyle name="Separador de milhares 4 3 2 4 3" xfId="25322"/>
    <cellStyle name="Separador de milhares 4 3 2 4 4" xfId="15905"/>
    <cellStyle name="Separador de milhares 4 3 2 5" xfId="6489"/>
    <cellStyle name="Separador de milhares 4 3 2 5 2" xfId="10001"/>
    <cellStyle name="Separador de milhares 4 3 2 5 2 2" xfId="32982"/>
    <cellStyle name="Separador de milhares 4 3 2 5 2 3" xfId="21810"/>
    <cellStyle name="Separador de milhares 4 3 2 5 3" xfId="29470"/>
    <cellStyle name="Separador de milhares 4 3 2 5 4" xfId="14149"/>
    <cellStyle name="Separador de milhares 4 3 2 6" xfId="5369"/>
    <cellStyle name="Separador de milhares 4 3 2 6 2" xfId="21173"/>
    <cellStyle name="Separador de milhares 4 3 2 6 3" xfId="28350"/>
    <cellStyle name="Separador de milhares 4 3 2 6 4" xfId="12393"/>
    <cellStyle name="Separador de milhares 4 3 2 7" xfId="4258"/>
    <cellStyle name="Separador de milhares 4 3 2 7 2" xfId="27239"/>
    <cellStyle name="Separador de milhares 4 3 2 7 3" xfId="17661"/>
    <cellStyle name="Separador de milhares 4 3 2 8" xfId="23566"/>
    <cellStyle name="Separador de milhares 4 3 2 9" xfId="11918"/>
    <cellStyle name="Separador de milhares 4 3 3" xfId="1069"/>
    <cellStyle name="Separador de milhares 4 3 3 2" xfId="1705"/>
    <cellStyle name="Separador de milhares 4 3 3 2 2" xfId="3461"/>
    <cellStyle name="Separador de milhares 4 3 3 2 2 2" xfId="9365"/>
    <cellStyle name="Separador de milhares 4 3 3 2 2 2 2" xfId="32346"/>
    <cellStyle name="Separador de milhares 4 3 3 2 2 2 3" xfId="20537"/>
    <cellStyle name="Separador de milhares 4 3 3 2 2 3" xfId="26442"/>
    <cellStyle name="Separador de milhares 4 3 3 2 2 4" xfId="17025"/>
    <cellStyle name="Separador de milhares 4 3 3 2 3" xfId="7609"/>
    <cellStyle name="Separador de milhares 4 3 3 2 3 2" xfId="11121"/>
    <cellStyle name="Separador de milhares 4 3 3 2 3 2 2" xfId="34102"/>
    <cellStyle name="Separador de milhares 4 3 3 2 3 2 3" xfId="22930"/>
    <cellStyle name="Separador de milhares 4 3 3 2 3 3" xfId="30590"/>
    <cellStyle name="Separador de milhares 4 3 3 2 3 4" xfId="15269"/>
    <cellStyle name="Separador de milhares 4 3 3 2 4" xfId="4733"/>
    <cellStyle name="Separador de milhares 4 3 3 2 4 2" xfId="27714"/>
    <cellStyle name="Separador de milhares 4 3 3 2 4 3" xfId="18781"/>
    <cellStyle name="Separador de milhares 4 3 3 2 5" xfId="24686"/>
    <cellStyle name="Separador de milhares 4 3 3 2 6" xfId="13513"/>
    <cellStyle name="Separador de milhares 4 3 3 3" xfId="2825"/>
    <cellStyle name="Separador de milhares 4 3 3 3 2" xfId="8729"/>
    <cellStyle name="Separador de milhares 4 3 3 3 2 2" xfId="31710"/>
    <cellStyle name="Separador de milhares 4 3 3 3 2 3" xfId="19901"/>
    <cellStyle name="Separador de milhares 4 3 3 3 3" xfId="25806"/>
    <cellStyle name="Separador de milhares 4 3 3 3 4" xfId="16389"/>
    <cellStyle name="Separador de milhares 4 3 3 4" xfId="6973"/>
    <cellStyle name="Separador de milhares 4 3 3 4 2" xfId="10485"/>
    <cellStyle name="Separador de milhares 4 3 3 4 2 2" xfId="33466"/>
    <cellStyle name="Separador de milhares 4 3 3 4 2 3" xfId="22294"/>
    <cellStyle name="Separador de milhares 4 3 3 4 3" xfId="29954"/>
    <cellStyle name="Separador de milhares 4 3 3 4 4" xfId="14633"/>
    <cellStyle name="Separador de milhares 4 3 3 5" xfId="5777"/>
    <cellStyle name="Separador de milhares 4 3 3 5 2" xfId="21335"/>
    <cellStyle name="Separador de milhares 4 3 3 5 3" xfId="28758"/>
    <cellStyle name="Separador de milhares 4 3 3 5 4" xfId="12877"/>
    <cellStyle name="Separador de milhares 4 3 3 6" xfId="4097"/>
    <cellStyle name="Separador de milhares 4 3 3 6 2" xfId="27078"/>
    <cellStyle name="Separador de milhares 4 3 3 6 3" xfId="18145"/>
    <cellStyle name="Separador de milhares 4 3 3 7" xfId="24050"/>
    <cellStyle name="Separador de milhares 4 3 3 8" xfId="11757"/>
    <cellStyle name="Separador de milhares 4 3 4" xfId="1467"/>
    <cellStyle name="Separador de milhares 4 3 4 2" xfId="3223"/>
    <cellStyle name="Separador de milhares 4 3 4 2 2" xfId="9127"/>
    <cellStyle name="Separador de milhares 4 3 4 2 2 2" xfId="32108"/>
    <cellStyle name="Separador de milhares 4 3 4 2 2 3" xfId="20299"/>
    <cellStyle name="Separador de milhares 4 3 4 2 3" xfId="26204"/>
    <cellStyle name="Separador de milhares 4 3 4 2 4" xfId="16787"/>
    <cellStyle name="Separador de milhares 4 3 4 3" xfId="7371"/>
    <cellStyle name="Separador de milhares 4 3 4 3 2" xfId="10883"/>
    <cellStyle name="Separador de milhares 4 3 4 3 2 2" xfId="33864"/>
    <cellStyle name="Separador de milhares 4 3 4 3 2 3" xfId="22692"/>
    <cellStyle name="Separador de milhares 4 3 4 3 3" xfId="30352"/>
    <cellStyle name="Separador de milhares 4 3 4 3 4" xfId="15031"/>
    <cellStyle name="Separador de milhares 4 3 4 4" xfId="4495"/>
    <cellStyle name="Separador de milhares 4 3 4 4 2" xfId="27476"/>
    <cellStyle name="Separador de milhares 4 3 4 4 3" xfId="18543"/>
    <cellStyle name="Separador de milhares 4 3 4 5" xfId="24448"/>
    <cellStyle name="Separador de milhares 4 3 4 6" xfId="13275"/>
    <cellStyle name="Separador de milhares 4 3 5" xfId="831"/>
    <cellStyle name="Separador de milhares 4 3 5 2" xfId="2587"/>
    <cellStyle name="Separador de milhares 4 3 5 2 2" xfId="8491"/>
    <cellStyle name="Separador de milhares 4 3 5 2 2 2" xfId="31472"/>
    <cellStyle name="Separador de milhares 4 3 5 2 2 3" xfId="19663"/>
    <cellStyle name="Separador de milhares 4 3 5 2 3" xfId="25568"/>
    <cellStyle name="Separador de milhares 4 3 5 2 4" xfId="16151"/>
    <cellStyle name="Separador de milhares 4 3 5 3" xfId="6735"/>
    <cellStyle name="Separador de milhares 4 3 5 3 2" xfId="10247"/>
    <cellStyle name="Separador de milhares 4 3 5 3 2 2" xfId="33228"/>
    <cellStyle name="Separador de milhares 4 3 5 3 2 3" xfId="22056"/>
    <cellStyle name="Separador de milhares 4 3 5 3 3" xfId="29716"/>
    <cellStyle name="Separador de milhares 4 3 5 3 4" xfId="14395"/>
    <cellStyle name="Separador de milhares 4 3 5 4" xfId="5539"/>
    <cellStyle name="Separador de milhares 4 3 5 4 2" xfId="28520"/>
    <cellStyle name="Separador de milhares 4 3 5 4 3" xfId="17907"/>
    <cellStyle name="Separador de milhares 4 3 5 5" xfId="23812"/>
    <cellStyle name="Separador de milhares 4 3 5 6" xfId="12639"/>
    <cellStyle name="Separador de milhares 4 3 6" xfId="2180"/>
    <cellStyle name="Separador de milhares 4 3 6 2" xfId="8084"/>
    <cellStyle name="Separador de milhares 4 3 6 2 2" xfId="31065"/>
    <cellStyle name="Separador de milhares 4 3 6 2 3" xfId="19256"/>
    <cellStyle name="Separador de milhares 4 3 6 3" xfId="25161"/>
    <cellStyle name="Separador de milhares 4 3 6 4" xfId="15744"/>
    <cellStyle name="Separador de milhares 4 3 7" xfId="6328"/>
    <cellStyle name="Separador de milhares 4 3 7 2" xfId="9840"/>
    <cellStyle name="Separador de milhares 4 3 7 2 2" xfId="32821"/>
    <cellStyle name="Separador de milhares 4 3 7 2 3" xfId="21649"/>
    <cellStyle name="Separador de milhares 4 3 7 3" xfId="29309"/>
    <cellStyle name="Separador de milhares 4 3 7 4" xfId="13988"/>
    <cellStyle name="Separador de milhares 4 3 8" xfId="5208"/>
    <cellStyle name="Separador de milhares 4 3 8 2" xfId="21012"/>
    <cellStyle name="Separador de milhares 4 3 8 3" xfId="28189"/>
    <cellStyle name="Separador de milhares 4 3 8 4" xfId="12232"/>
    <cellStyle name="Separador de milhares 4 3 9" xfId="3859"/>
    <cellStyle name="Separador de milhares 4 3 9 2" xfId="26840"/>
    <cellStyle name="Separador de milhares 4 3 9 3" xfId="17500"/>
    <cellStyle name="Separador de milhares 4 4" xfId="342"/>
    <cellStyle name="Separador de milhares 4 4 2" xfId="1626"/>
    <cellStyle name="Separador de milhares 4 4 2 2" xfId="3382"/>
    <cellStyle name="Separador de milhares 4 4 2 2 2" xfId="9286"/>
    <cellStyle name="Separador de milhares 4 4 2 2 2 2" xfId="32267"/>
    <cellStyle name="Separador de milhares 4 4 2 2 2 3" xfId="20458"/>
    <cellStyle name="Separador de milhares 4 4 2 2 3" xfId="26363"/>
    <cellStyle name="Separador de milhares 4 4 2 2 4" xfId="16946"/>
    <cellStyle name="Separador de milhares 4 4 2 3" xfId="7530"/>
    <cellStyle name="Separador de milhares 4 4 2 3 2" xfId="11042"/>
    <cellStyle name="Separador de milhares 4 4 2 3 2 2" xfId="34023"/>
    <cellStyle name="Separador de milhares 4 4 2 3 2 3" xfId="22851"/>
    <cellStyle name="Separador de milhares 4 4 2 3 3" xfId="30511"/>
    <cellStyle name="Separador de milhares 4 4 2 3 4" xfId="15190"/>
    <cellStyle name="Separador de milhares 4 4 2 4" xfId="4654"/>
    <cellStyle name="Separador de milhares 4 4 2 4 2" xfId="27635"/>
    <cellStyle name="Separador de milhares 4 4 2 4 3" xfId="18702"/>
    <cellStyle name="Separador de milhares 4 4 2 5" xfId="24607"/>
    <cellStyle name="Separador de milhares 4 4 2 6" xfId="13434"/>
    <cellStyle name="Separador de milhares 4 4 3" xfId="990"/>
    <cellStyle name="Separador de milhares 4 4 3 2" xfId="2746"/>
    <cellStyle name="Separador de milhares 4 4 3 2 2" xfId="8650"/>
    <cellStyle name="Separador de milhares 4 4 3 2 2 2" xfId="31631"/>
    <cellStyle name="Separador de milhares 4 4 3 2 2 3" xfId="19822"/>
    <cellStyle name="Separador de milhares 4 4 3 2 3" xfId="25727"/>
    <cellStyle name="Separador de milhares 4 4 3 2 4" xfId="16310"/>
    <cellStyle name="Separador de milhares 4 4 3 3" xfId="6894"/>
    <cellStyle name="Separador de milhares 4 4 3 3 2" xfId="10406"/>
    <cellStyle name="Separador de milhares 4 4 3 3 2 2" xfId="33387"/>
    <cellStyle name="Separador de milhares 4 4 3 3 2 3" xfId="22215"/>
    <cellStyle name="Separador de milhares 4 4 3 3 3" xfId="29875"/>
    <cellStyle name="Separador de milhares 4 4 3 3 4" xfId="14554"/>
    <cellStyle name="Separador de milhares 4 4 3 4" xfId="5698"/>
    <cellStyle name="Separador de milhares 4 4 3 4 2" xfId="28679"/>
    <cellStyle name="Separador de milhares 4 4 3 4 3" xfId="18066"/>
    <cellStyle name="Separador de milhares 4 4 3 5" xfId="23971"/>
    <cellStyle name="Separador de milhares 4 4 3 6" xfId="12798"/>
    <cellStyle name="Separador de milhares 4 4 4" xfId="2101"/>
    <cellStyle name="Separador de milhares 4 4 4 2" xfId="8005"/>
    <cellStyle name="Separador de milhares 4 4 4 2 2" xfId="30986"/>
    <cellStyle name="Separador de milhares 4 4 4 2 3" xfId="19177"/>
    <cellStyle name="Separador de milhares 4 4 4 3" xfId="25082"/>
    <cellStyle name="Separador de milhares 4 4 4 4" xfId="15665"/>
    <cellStyle name="Separador de milhares 4 4 5" xfId="6249"/>
    <cellStyle name="Separador de milhares 4 4 5 2" xfId="9761"/>
    <cellStyle name="Separador de milhares 4 4 5 2 2" xfId="32742"/>
    <cellStyle name="Separador de milhares 4 4 5 2 3" xfId="21570"/>
    <cellStyle name="Separador de milhares 4 4 5 3" xfId="29230"/>
    <cellStyle name="Separador de milhares 4 4 5 4" xfId="13909"/>
    <cellStyle name="Separador de milhares 4 4 6" xfId="5129"/>
    <cellStyle name="Separador de milhares 4 4 6 2" xfId="20933"/>
    <cellStyle name="Separador de milhares 4 4 6 3" xfId="28110"/>
    <cellStyle name="Separador de milhares 4 4 6 4" xfId="12153"/>
    <cellStyle name="Separador de milhares 4 4 7" xfId="4018"/>
    <cellStyle name="Separador de milhares 4 4 7 2" xfId="26999"/>
    <cellStyle name="Separador de milhares 4 4 7 3" xfId="17421"/>
    <cellStyle name="Separador de milhares 4 4 8" xfId="23326"/>
    <cellStyle name="Separador de milhares 4 4 9" xfId="11678"/>
    <cellStyle name="Separador de milhares 4 5" xfId="498"/>
    <cellStyle name="Separador de milhares 4 5 2" xfId="1781"/>
    <cellStyle name="Separador de milhares 4 5 2 2" xfId="3537"/>
    <cellStyle name="Separador de milhares 4 5 2 2 2" xfId="9441"/>
    <cellStyle name="Separador de milhares 4 5 2 2 2 2" xfId="32422"/>
    <cellStyle name="Separador de milhares 4 5 2 2 2 3" xfId="20613"/>
    <cellStyle name="Separador de milhares 4 5 2 2 3" xfId="26518"/>
    <cellStyle name="Separador de milhares 4 5 2 2 4" xfId="17101"/>
    <cellStyle name="Separador de milhares 4 5 2 3" xfId="7685"/>
    <cellStyle name="Separador de milhares 4 5 2 3 2" xfId="11197"/>
    <cellStyle name="Separador de milhares 4 5 2 3 2 2" xfId="34178"/>
    <cellStyle name="Separador de milhares 4 5 2 3 2 3" xfId="23006"/>
    <cellStyle name="Separador de milhares 4 5 2 3 3" xfId="30666"/>
    <cellStyle name="Separador de milhares 4 5 2 3 4" xfId="15345"/>
    <cellStyle name="Separador de milhares 4 5 2 4" xfId="4809"/>
    <cellStyle name="Separador de milhares 4 5 2 4 2" xfId="27790"/>
    <cellStyle name="Separador de milhares 4 5 2 4 3" xfId="18857"/>
    <cellStyle name="Separador de milhares 4 5 2 5" xfId="24762"/>
    <cellStyle name="Separador de milhares 4 5 2 6" xfId="13589"/>
    <cellStyle name="Separador de milhares 4 5 3" xfId="1145"/>
    <cellStyle name="Separador de milhares 4 5 3 2" xfId="2901"/>
    <cellStyle name="Separador de milhares 4 5 3 2 2" xfId="8805"/>
    <cellStyle name="Separador de milhares 4 5 3 2 2 2" xfId="31786"/>
    <cellStyle name="Separador de milhares 4 5 3 2 2 3" xfId="19977"/>
    <cellStyle name="Separador de milhares 4 5 3 2 3" xfId="25882"/>
    <cellStyle name="Separador de milhares 4 5 3 2 4" xfId="16465"/>
    <cellStyle name="Separador de milhares 4 5 3 3" xfId="7049"/>
    <cellStyle name="Separador de milhares 4 5 3 3 2" xfId="10561"/>
    <cellStyle name="Separador de milhares 4 5 3 3 2 2" xfId="33542"/>
    <cellStyle name="Separador de milhares 4 5 3 3 2 3" xfId="22370"/>
    <cellStyle name="Separador de milhares 4 5 3 3 3" xfId="30030"/>
    <cellStyle name="Separador de milhares 4 5 3 3 4" xfId="14709"/>
    <cellStyle name="Separador de milhares 4 5 3 4" xfId="5853"/>
    <cellStyle name="Separador de milhares 4 5 3 4 2" xfId="28834"/>
    <cellStyle name="Separador de milhares 4 5 3 4 3" xfId="18221"/>
    <cellStyle name="Separador de milhares 4 5 3 5" xfId="24126"/>
    <cellStyle name="Separador de milhares 4 5 3 6" xfId="12953"/>
    <cellStyle name="Separador de milhares 4 5 4" xfId="2256"/>
    <cellStyle name="Separador de milhares 4 5 4 2" xfId="8160"/>
    <cellStyle name="Separador de milhares 4 5 4 2 2" xfId="31141"/>
    <cellStyle name="Separador de milhares 4 5 4 2 3" xfId="19332"/>
    <cellStyle name="Separador de milhares 4 5 4 3" xfId="25237"/>
    <cellStyle name="Separador de milhares 4 5 4 4" xfId="15820"/>
    <cellStyle name="Separador de milhares 4 5 5" xfId="6404"/>
    <cellStyle name="Separador de milhares 4 5 5 2" xfId="9916"/>
    <cellStyle name="Separador de milhares 4 5 5 2 2" xfId="32897"/>
    <cellStyle name="Separador de milhares 4 5 5 2 3" xfId="21725"/>
    <cellStyle name="Separador de milhares 4 5 5 3" xfId="29385"/>
    <cellStyle name="Separador de milhares 4 5 5 4" xfId="14064"/>
    <cellStyle name="Separador de milhares 4 5 6" xfId="5284"/>
    <cellStyle name="Separador de milhares 4 5 6 2" xfId="21088"/>
    <cellStyle name="Separador de milhares 4 5 6 3" xfId="28265"/>
    <cellStyle name="Separador de milhares 4 5 6 4" xfId="12308"/>
    <cellStyle name="Separador de milhares 4 5 7" xfId="4173"/>
    <cellStyle name="Separador de milhares 4 5 7 2" xfId="27154"/>
    <cellStyle name="Separador de milhares 4 5 7 3" xfId="17576"/>
    <cellStyle name="Separador de milhares 4 5 8" xfId="23481"/>
    <cellStyle name="Separador de milhares 4 5 9" xfId="11833"/>
    <cellStyle name="Separador de milhares 4 6" xfId="916"/>
    <cellStyle name="Separador de milhares 4 6 2" xfId="1552"/>
    <cellStyle name="Separador de milhares 4 6 2 2" xfId="3308"/>
    <cellStyle name="Separador de milhares 4 6 2 2 2" xfId="9212"/>
    <cellStyle name="Separador de milhares 4 6 2 2 2 2" xfId="32193"/>
    <cellStyle name="Separador de milhares 4 6 2 2 2 3" xfId="20384"/>
    <cellStyle name="Separador de milhares 4 6 2 2 3" xfId="26289"/>
    <cellStyle name="Separador de milhares 4 6 2 2 4" xfId="16872"/>
    <cellStyle name="Separador de milhares 4 6 2 3" xfId="7456"/>
    <cellStyle name="Separador de milhares 4 6 2 3 2" xfId="10968"/>
    <cellStyle name="Separador de milhares 4 6 2 3 2 2" xfId="33949"/>
    <cellStyle name="Separador de milhares 4 6 2 3 2 3" xfId="22777"/>
    <cellStyle name="Separador de milhares 4 6 2 3 3" xfId="30437"/>
    <cellStyle name="Separador de milhares 4 6 2 3 4" xfId="15116"/>
    <cellStyle name="Separador de milhares 4 6 2 4" xfId="4580"/>
    <cellStyle name="Separador de milhares 4 6 2 4 2" xfId="27561"/>
    <cellStyle name="Separador de milhares 4 6 2 4 3" xfId="18628"/>
    <cellStyle name="Separador de milhares 4 6 2 5" xfId="24533"/>
    <cellStyle name="Separador de milhares 4 6 2 6" xfId="13360"/>
    <cellStyle name="Separador de milhares 4 6 3" xfId="2672"/>
    <cellStyle name="Separador de milhares 4 6 3 2" xfId="8576"/>
    <cellStyle name="Separador de milhares 4 6 3 2 2" xfId="31557"/>
    <cellStyle name="Separador de milhares 4 6 3 2 3" xfId="19748"/>
    <cellStyle name="Separador de milhares 4 6 3 3" xfId="25653"/>
    <cellStyle name="Separador de milhares 4 6 3 4" xfId="16236"/>
    <cellStyle name="Separador de milhares 4 6 4" xfId="6820"/>
    <cellStyle name="Separador de milhares 4 6 4 2" xfId="10332"/>
    <cellStyle name="Separador de milhares 4 6 4 2 2" xfId="33313"/>
    <cellStyle name="Separador de milhares 4 6 4 2 3" xfId="22141"/>
    <cellStyle name="Separador de milhares 4 6 4 3" xfId="29801"/>
    <cellStyle name="Separador de milhares 4 6 4 4" xfId="14480"/>
    <cellStyle name="Separador de milhares 4 6 5" xfId="5624"/>
    <cellStyle name="Separador de milhares 4 6 5 2" xfId="21258"/>
    <cellStyle name="Separador de milhares 4 6 5 3" xfId="28605"/>
    <cellStyle name="Separador de milhares 4 6 5 4" xfId="12724"/>
    <cellStyle name="Separador de milhares 4 6 6" xfId="3944"/>
    <cellStyle name="Separador de milhares 4 6 6 2" xfId="26925"/>
    <cellStyle name="Separador de milhares 4 6 6 3" xfId="17992"/>
    <cellStyle name="Separador de milhares 4 6 7" xfId="23897"/>
    <cellStyle name="Separador de milhares 4 6 8" xfId="11604"/>
    <cellStyle name="Separador de milhares 4 7" xfId="1306"/>
    <cellStyle name="Separador de milhares 4 7 2" xfId="1942"/>
    <cellStyle name="Separador de milhares 4 7 2 2" xfId="3698"/>
    <cellStyle name="Separador de milhares 4 7 2 2 2" xfId="9602"/>
    <cellStyle name="Separador de milhares 4 7 2 2 2 2" xfId="32583"/>
    <cellStyle name="Separador de milhares 4 7 2 2 2 3" xfId="20774"/>
    <cellStyle name="Separador de milhares 4 7 2 2 3" xfId="26679"/>
    <cellStyle name="Separador de milhares 4 7 2 2 4" xfId="17262"/>
    <cellStyle name="Separador de milhares 4 7 2 3" xfId="7846"/>
    <cellStyle name="Separador de milhares 4 7 2 3 2" xfId="11358"/>
    <cellStyle name="Separador de milhares 4 7 2 3 2 2" xfId="34339"/>
    <cellStyle name="Separador de milhares 4 7 2 3 2 3" xfId="23167"/>
    <cellStyle name="Separador de milhares 4 7 2 3 3" xfId="30827"/>
    <cellStyle name="Separador de milhares 4 7 2 3 4" xfId="15506"/>
    <cellStyle name="Separador de milhares 4 7 2 4" xfId="4970"/>
    <cellStyle name="Separador de milhares 4 7 2 4 2" xfId="27951"/>
    <cellStyle name="Separador de milhares 4 7 2 4 3" xfId="19018"/>
    <cellStyle name="Separador de milhares 4 7 2 5" xfId="24923"/>
    <cellStyle name="Separador de milhares 4 7 2 6" xfId="13750"/>
    <cellStyle name="Separador de milhares 4 7 3" xfId="3062"/>
    <cellStyle name="Separador de milhares 4 7 3 2" xfId="8966"/>
    <cellStyle name="Separador de milhares 4 7 3 2 2" xfId="31947"/>
    <cellStyle name="Separador de milhares 4 7 3 2 3" xfId="20138"/>
    <cellStyle name="Separador de milhares 4 7 3 3" xfId="26043"/>
    <cellStyle name="Separador de milhares 4 7 3 4" xfId="16626"/>
    <cellStyle name="Separador de milhares 4 7 4" xfId="7210"/>
    <cellStyle name="Separador de milhares 4 7 4 2" xfId="10722"/>
    <cellStyle name="Separador de milhares 4 7 4 2 2" xfId="33703"/>
    <cellStyle name="Separador de milhares 4 7 4 2 3" xfId="22531"/>
    <cellStyle name="Separador de milhares 4 7 4 3" xfId="30191"/>
    <cellStyle name="Separador de milhares 4 7 4 4" xfId="14870"/>
    <cellStyle name="Separador de milhares 4 7 5" xfId="6014"/>
    <cellStyle name="Separador de milhares 4 7 5 2" xfId="21411"/>
    <cellStyle name="Separador de milhares 4 7 5 3" xfId="28995"/>
    <cellStyle name="Separador de milhares 4 7 5 4" xfId="13114"/>
    <cellStyle name="Separador de milhares 4 7 6" xfId="4334"/>
    <cellStyle name="Separador de milhares 4 7 6 2" xfId="27315"/>
    <cellStyle name="Separador de milhares 4 7 6 3" xfId="18382"/>
    <cellStyle name="Separador de milhares 4 7 7" xfId="24287"/>
    <cellStyle name="Separador de milhares 4 7 8" xfId="11994"/>
    <cellStyle name="Separador de milhares 4 8" xfId="746"/>
    <cellStyle name="Separador de milhares 4 8 2" xfId="2502"/>
    <cellStyle name="Separador de milhares 4 8 2 2" xfId="8406"/>
    <cellStyle name="Separador de milhares 4 8 2 2 2" xfId="31387"/>
    <cellStyle name="Separador de milhares 4 8 2 2 3" xfId="19578"/>
    <cellStyle name="Separador de milhares 4 8 2 3" xfId="25483"/>
    <cellStyle name="Separador de milhares 4 8 2 4" xfId="16066"/>
    <cellStyle name="Separador de milhares 4 8 3" xfId="6650"/>
    <cellStyle name="Separador de milhares 4 8 3 2" xfId="10162"/>
    <cellStyle name="Separador de milhares 4 8 3 2 2" xfId="33143"/>
    <cellStyle name="Separador de milhares 4 8 3 2 3" xfId="21971"/>
    <cellStyle name="Separador de milhares 4 8 3 3" xfId="29631"/>
    <cellStyle name="Separador de milhares 4 8 3 4" xfId="14310"/>
    <cellStyle name="Separador de milhares 4 8 4" xfId="4410"/>
    <cellStyle name="Separador de milhares 4 8 4 2" xfId="27391"/>
    <cellStyle name="Separador de milhares 4 8 4 3" xfId="17822"/>
    <cellStyle name="Separador de milhares 4 8 5" xfId="23727"/>
    <cellStyle name="Separador de milhares 4 8 6" xfId="12554"/>
    <cellStyle name="Separador de milhares 4 9" xfId="1382"/>
    <cellStyle name="Separador de milhares 4 9 2" xfId="3138"/>
    <cellStyle name="Separador de milhares 4 9 2 2" xfId="9042"/>
    <cellStyle name="Separador de milhares 4 9 2 2 2" xfId="32023"/>
    <cellStyle name="Separador de milhares 4 9 2 2 3" xfId="20214"/>
    <cellStyle name="Separador de milhares 4 9 2 3" xfId="26119"/>
    <cellStyle name="Separador de milhares 4 9 2 4" xfId="16702"/>
    <cellStyle name="Separador de milhares 4 9 3" xfId="7286"/>
    <cellStyle name="Separador de milhares 4 9 3 2" xfId="10798"/>
    <cellStyle name="Separador de milhares 4 9 3 2 2" xfId="33779"/>
    <cellStyle name="Separador de milhares 4 9 3 2 3" xfId="22607"/>
    <cellStyle name="Separador de milhares 4 9 3 3" xfId="30267"/>
    <cellStyle name="Separador de milhares 4 9 3 4" xfId="14946"/>
    <cellStyle name="Separador de milhares 4 9 4" xfId="6090"/>
    <cellStyle name="Separador de milhares 4 9 4 2" xfId="29071"/>
    <cellStyle name="Separador de milhares 4 9 4 3" xfId="18458"/>
    <cellStyle name="Separador de milhares 4 9 5" xfId="24363"/>
    <cellStyle name="Separador de milhares 4 9 6" xfId="13190"/>
    <cellStyle name="Separador de milhares 5" xfId="212"/>
    <cellStyle name="Separador de milhares 5 10" xfId="670"/>
    <cellStyle name="Separador de milhares 5 10 2" xfId="2427"/>
    <cellStyle name="Separador de milhares 5 10 2 2" xfId="8331"/>
    <cellStyle name="Separador de milhares 5 10 2 2 2" xfId="31312"/>
    <cellStyle name="Separador de milhares 5 10 2 2 3" xfId="19503"/>
    <cellStyle name="Separador de milhares 5 10 2 3" xfId="25408"/>
    <cellStyle name="Separador de milhares 5 10 2 4" xfId="15991"/>
    <cellStyle name="Separador de milhares 5 10 3" xfId="6575"/>
    <cellStyle name="Separador de milhares 5 10 3 2" xfId="10087"/>
    <cellStyle name="Separador de milhares 5 10 3 2 2" xfId="33068"/>
    <cellStyle name="Separador de milhares 5 10 3 2 3" xfId="21896"/>
    <cellStyle name="Separador de milhares 5 10 3 3" xfId="29556"/>
    <cellStyle name="Separador de milhares 5 10 3 4" xfId="14235"/>
    <cellStyle name="Separador de milhares 5 10 4" xfId="5455"/>
    <cellStyle name="Separador de milhares 5 10 4 2" xfId="28436"/>
    <cellStyle name="Separador de milhares 5 10 4 3" xfId="17747"/>
    <cellStyle name="Separador de milhares 5 10 5" xfId="23652"/>
    <cellStyle name="Separador de milhares 5 10 6" xfId="12479"/>
    <cellStyle name="Separador de milhares 5 11" xfId="2028"/>
    <cellStyle name="Separador de milhares 5 11 2" xfId="7932"/>
    <cellStyle name="Separador de milhares 5 11 2 2" xfId="30913"/>
    <cellStyle name="Separador de milhares 5 11 2 3" xfId="19104"/>
    <cellStyle name="Separador de milhares 5 11 3" xfId="25009"/>
    <cellStyle name="Separador de milhares 5 11 4" xfId="15592"/>
    <cellStyle name="Separador de milhares 5 12" xfId="6176"/>
    <cellStyle name="Separador de milhares 5 12 2" xfId="9688"/>
    <cellStyle name="Separador de milhares 5 12 2 2" xfId="32669"/>
    <cellStyle name="Separador de milhares 5 12 2 3" xfId="21497"/>
    <cellStyle name="Separador de milhares 5 12 3" xfId="29157"/>
    <cellStyle name="Separador de milhares 5 12 4" xfId="13836"/>
    <cellStyle name="Separador de milhares 5 13" xfId="5056"/>
    <cellStyle name="Separador de milhares 5 13 2" xfId="20860"/>
    <cellStyle name="Separador de milhares 5 13 3" xfId="28037"/>
    <cellStyle name="Separador de milhares 5 13 4" xfId="12080"/>
    <cellStyle name="Separador de milhares 5 14" xfId="3775"/>
    <cellStyle name="Separador de milhares 5 14 2" xfId="26756"/>
    <cellStyle name="Separador de milhares 5 14 3" xfId="17348"/>
    <cellStyle name="Separador de milhares 5 15" xfId="23253"/>
    <cellStyle name="Separador de milhares 5 16" xfId="11435"/>
    <cellStyle name="Separador de milhares 5 2" xfId="291"/>
    <cellStyle name="Separador de milhares 5 2 10" xfId="2051"/>
    <cellStyle name="Separador de milhares 5 2 10 2" xfId="7955"/>
    <cellStyle name="Separador de milhares 5 2 10 2 2" xfId="30936"/>
    <cellStyle name="Separador de milhares 5 2 10 2 3" xfId="19127"/>
    <cellStyle name="Separador de milhares 5 2 10 3" xfId="25032"/>
    <cellStyle name="Separador de milhares 5 2 10 4" xfId="15615"/>
    <cellStyle name="Separador de milhares 5 2 11" xfId="6199"/>
    <cellStyle name="Separador de milhares 5 2 11 2" xfId="9711"/>
    <cellStyle name="Separador de milhares 5 2 11 2 2" xfId="32692"/>
    <cellStyle name="Separador de milhares 5 2 11 2 3" xfId="21520"/>
    <cellStyle name="Separador de milhares 5 2 11 3" xfId="29180"/>
    <cellStyle name="Separador de milhares 5 2 11 4" xfId="13859"/>
    <cellStyle name="Separador de milhares 5 2 12" xfId="5079"/>
    <cellStyle name="Separador de milhares 5 2 12 2" xfId="20883"/>
    <cellStyle name="Separador de milhares 5 2 12 3" xfId="28060"/>
    <cellStyle name="Separador de milhares 5 2 12 4" xfId="12103"/>
    <cellStyle name="Separador de milhares 5 2 13" xfId="3798"/>
    <cellStyle name="Separador de milhares 5 2 13 2" xfId="26779"/>
    <cellStyle name="Separador de milhares 5 2 13 3" xfId="17371"/>
    <cellStyle name="Separador de milhares 5 2 14" xfId="23276"/>
    <cellStyle name="Separador de milhares 5 2 15" xfId="11458"/>
    <cellStyle name="Separador de milhares 5 2 2" xfId="446"/>
    <cellStyle name="Separador de milhares 5 2 2 10" xfId="23429"/>
    <cellStyle name="Separador de milhares 5 2 2 11" xfId="11543"/>
    <cellStyle name="Separador de milhares 5 2 2 2" xfId="607"/>
    <cellStyle name="Separador de milhares 5 2 2 2 2" xfId="1890"/>
    <cellStyle name="Separador de milhares 5 2 2 2 2 2" xfId="3646"/>
    <cellStyle name="Separador de milhares 5 2 2 2 2 2 2" xfId="9550"/>
    <cellStyle name="Separador de milhares 5 2 2 2 2 2 2 2" xfId="32531"/>
    <cellStyle name="Separador de milhares 5 2 2 2 2 2 2 3" xfId="20722"/>
    <cellStyle name="Separador de milhares 5 2 2 2 2 2 3" xfId="26627"/>
    <cellStyle name="Separador de milhares 5 2 2 2 2 2 4" xfId="17210"/>
    <cellStyle name="Separador de milhares 5 2 2 2 2 3" xfId="7794"/>
    <cellStyle name="Separador de milhares 5 2 2 2 2 3 2" xfId="11306"/>
    <cellStyle name="Separador de milhares 5 2 2 2 2 3 2 2" xfId="34287"/>
    <cellStyle name="Separador de milhares 5 2 2 2 2 3 2 3" xfId="23115"/>
    <cellStyle name="Separador de milhares 5 2 2 2 2 3 3" xfId="30775"/>
    <cellStyle name="Separador de milhares 5 2 2 2 2 3 4" xfId="15454"/>
    <cellStyle name="Separador de milhares 5 2 2 2 2 4" xfId="4918"/>
    <cellStyle name="Separador de milhares 5 2 2 2 2 4 2" xfId="27899"/>
    <cellStyle name="Separador de milhares 5 2 2 2 2 4 3" xfId="18966"/>
    <cellStyle name="Separador de milhares 5 2 2 2 2 5" xfId="24871"/>
    <cellStyle name="Separador de milhares 5 2 2 2 2 6" xfId="13698"/>
    <cellStyle name="Separador de milhares 5 2 2 2 3" xfId="1254"/>
    <cellStyle name="Separador de milhares 5 2 2 2 3 2" xfId="3010"/>
    <cellStyle name="Separador de milhares 5 2 2 2 3 2 2" xfId="8914"/>
    <cellStyle name="Separador de milhares 5 2 2 2 3 2 2 2" xfId="31895"/>
    <cellStyle name="Separador de milhares 5 2 2 2 3 2 2 3" xfId="20086"/>
    <cellStyle name="Separador de milhares 5 2 2 2 3 2 3" xfId="25991"/>
    <cellStyle name="Separador de milhares 5 2 2 2 3 2 4" xfId="16574"/>
    <cellStyle name="Separador de milhares 5 2 2 2 3 3" xfId="7158"/>
    <cellStyle name="Separador de milhares 5 2 2 2 3 3 2" xfId="10670"/>
    <cellStyle name="Separador de milhares 5 2 2 2 3 3 2 2" xfId="33651"/>
    <cellStyle name="Separador de milhares 5 2 2 2 3 3 2 3" xfId="22479"/>
    <cellStyle name="Separador de milhares 5 2 2 2 3 3 3" xfId="30139"/>
    <cellStyle name="Separador de milhares 5 2 2 2 3 3 4" xfId="14818"/>
    <cellStyle name="Separador de milhares 5 2 2 2 3 4" xfId="5962"/>
    <cellStyle name="Separador de milhares 5 2 2 2 3 4 2" xfId="28943"/>
    <cellStyle name="Separador de milhares 5 2 2 2 3 4 3" xfId="18330"/>
    <cellStyle name="Separador de milhares 5 2 2 2 3 5" xfId="24235"/>
    <cellStyle name="Separador de milhares 5 2 2 2 3 6" xfId="13062"/>
    <cellStyle name="Separador de milhares 5 2 2 2 4" xfId="2365"/>
    <cellStyle name="Separador de milhares 5 2 2 2 4 2" xfId="8269"/>
    <cellStyle name="Separador de milhares 5 2 2 2 4 2 2" xfId="31250"/>
    <cellStyle name="Separador de milhares 5 2 2 2 4 2 3" xfId="19441"/>
    <cellStyle name="Separador de milhares 5 2 2 2 4 3" xfId="25346"/>
    <cellStyle name="Separador de milhares 5 2 2 2 4 4" xfId="15929"/>
    <cellStyle name="Separador de milhares 5 2 2 2 5" xfId="6513"/>
    <cellStyle name="Separador de milhares 5 2 2 2 5 2" xfId="10025"/>
    <cellStyle name="Separador de milhares 5 2 2 2 5 2 2" xfId="33006"/>
    <cellStyle name="Separador de milhares 5 2 2 2 5 2 3" xfId="21834"/>
    <cellStyle name="Separador de milhares 5 2 2 2 5 3" xfId="29494"/>
    <cellStyle name="Separador de milhares 5 2 2 2 5 4" xfId="14173"/>
    <cellStyle name="Separador de milhares 5 2 2 2 6" xfId="5393"/>
    <cellStyle name="Separador de milhares 5 2 2 2 6 2" xfId="21197"/>
    <cellStyle name="Separador de milhares 5 2 2 2 6 3" xfId="28374"/>
    <cellStyle name="Separador de milhares 5 2 2 2 6 4" xfId="12417"/>
    <cellStyle name="Separador de milhares 5 2 2 2 7" xfId="4282"/>
    <cellStyle name="Separador de milhares 5 2 2 2 7 2" xfId="27263"/>
    <cellStyle name="Separador de milhares 5 2 2 2 7 3" xfId="17685"/>
    <cellStyle name="Separador de milhares 5 2 2 2 8" xfId="23590"/>
    <cellStyle name="Separador de milhares 5 2 2 2 9" xfId="11942"/>
    <cellStyle name="Separador de milhares 5 2 2 3" xfId="1093"/>
    <cellStyle name="Separador de milhares 5 2 2 3 2" xfId="1729"/>
    <cellStyle name="Separador de milhares 5 2 2 3 2 2" xfId="3485"/>
    <cellStyle name="Separador de milhares 5 2 2 3 2 2 2" xfId="9389"/>
    <cellStyle name="Separador de milhares 5 2 2 3 2 2 2 2" xfId="32370"/>
    <cellStyle name="Separador de milhares 5 2 2 3 2 2 2 3" xfId="20561"/>
    <cellStyle name="Separador de milhares 5 2 2 3 2 2 3" xfId="26466"/>
    <cellStyle name="Separador de milhares 5 2 2 3 2 2 4" xfId="17049"/>
    <cellStyle name="Separador de milhares 5 2 2 3 2 3" xfId="7633"/>
    <cellStyle name="Separador de milhares 5 2 2 3 2 3 2" xfId="11145"/>
    <cellStyle name="Separador de milhares 5 2 2 3 2 3 2 2" xfId="34126"/>
    <cellStyle name="Separador de milhares 5 2 2 3 2 3 2 3" xfId="22954"/>
    <cellStyle name="Separador de milhares 5 2 2 3 2 3 3" xfId="30614"/>
    <cellStyle name="Separador de milhares 5 2 2 3 2 3 4" xfId="15293"/>
    <cellStyle name="Separador de milhares 5 2 2 3 2 4" xfId="4757"/>
    <cellStyle name="Separador de milhares 5 2 2 3 2 4 2" xfId="27738"/>
    <cellStyle name="Separador de milhares 5 2 2 3 2 4 3" xfId="18805"/>
    <cellStyle name="Separador de milhares 5 2 2 3 2 5" xfId="24710"/>
    <cellStyle name="Separador de milhares 5 2 2 3 2 6" xfId="13537"/>
    <cellStyle name="Separador de milhares 5 2 2 3 3" xfId="2849"/>
    <cellStyle name="Separador de milhares 5 2 2 3 3 2" xfId="8753"/>
    <cellStyle name="Separador de milhares 5 2 2 3 3 2 2" xfId="31734"/>
    <cellStyle name="Separador de milhares 5 2 2 3 3 2 3" xfId="19925"/>
    <cellStyle name="Separador de milhares 5 2 2 3 3 3" xfId="25830"/>
    <cellStyle name="Separador de milhares 5 2 2 3 3 4" xfId="16413"/>
    <cellStyle name="Separador de milhares 5 2 2 3 4" xfId="6997"/>
    <cellStyle name="Separador de milhares 5 2 2 3 4 2" xfId="10509"/>
    <cellStyle name="Separador de milhares 5 2 2 3 4 2 2" xfId="33490"/>
    <cellStyle name="Separador de milhares 5 2 2 3 4 2 3" xfId="22318"/>
    <cellStyle name="Separador de milhares 5 2 2 3 4 3" xfId="29978"/>
    <cellStyle name="Separador de milhares 5 2 2 3 4 4" xfId="14657"/>
    <cellStyle name="Separador de milhares 5 2 2 3 5" xfId="5801"/>
    <cellStyle name="Separador de milhares 5 2 2 3 5 2" xfId="21359"/>
    <cellStyle name="Separador de milhares 5 2 2 3 5 3" xfId="28782"/>
    <cellStyle name="Separador de milhares 5 2 2 3 5 4" xfId="12901"/>
    <cellStyle name="Separador de milhares 5 2 2 3 6" xfId="4121"/>
    <cellStyle name="Separador de milhares 5 2 2 3 6 2" xfId="27102"/>
    <cellStyle name="Separador de milhares 5 2 2 3 6 3" xfId="18169"/>
    <cellStyle name="Separador de milhares 5 2 2 3 7" xfId="24074"/>
    <cellStyle name="Separador de milhares 5 2 2 3 8" xfId="11781"/>
    <cellStyle name="Separador de milhares 5 2 2 4" xfId="1491"/>
    <cellStyle name="Separador de milhares 5 2 2 4 2" xfId="3247"/>
    <cellStyle name="Separador de milhares 5 2 2 4 2 2" xfId="9151"/>
    <cellStyle name="Separador de milhares 5 2 2 4 2 2 2" xfId="32132"/>
    <cellStyle name="Separador de milhares 5 2 2 4 2 2 3" xfId="20323"/>
    <cellStyle name="Separador de milhares 5 2 2 4 2 3" xfId="26228"/>
    <cellStyle name="Separador de milhares 5 2 2 4 2 4" xfId="16811"/>
    <cellStyle name="Separador de milhares 5 2 2 4 3" xfId="7395"/>
    <cellStyle name="Separador de milhares 5 2 2 4 3 2" xfId="10907"/>
    <cellStyle name="Separador de milhares 5 2 2 4 3 2 2" xfId="33888"/>
    <cellStyle name="Separador de milhares 5 2 2 4 3 2 3" xfId="22716"/>
    <cellStyle name="Separador de milhares 5 2 2 4 3 3" xfId="30376"/>
    <cellStyle name="Separador de milhares 5 2 2 4 3 4" xfId="15055"/>
    <cellStyle name="Separador de milhares 5 2 2 4 4" xfId="4519"/>
    <cellStyle name="Separador de milhares 5 2 2 4 4 2" xfId="27500"/>
    <cellStyle name="Separador de milhares 5 2 2 4 4 3" xfId="18567"/>
    <cellStyle name="Separador de milhares 5 2 2 4 5" xfId="24472"/>
    <cellStyle name="Separador de milhares 5 2 2 4 6" xfId="13299"/>
    <cellStyle name="Separador de milhares 5 2 2 5" xfId="855"/>
    <cellStyle name="Separador de milhares 5 2 2 5 2" xfId="2611"/>
    <cellStyle name="Separador de milhares 5 2 2 5 2 2" xfId="8515"/>
    <cellStyle name="Separador de milhares 5 2 2 5 2 2 2" xfId="31496"/>
    <cellStyle name="Separador de milhares 5 2 2 5 2 2 3" xfId="19687"/>
    <cellStyle name="Separador de milhares 5 2 2 5 2 3" xfId="25592"/>
    <cellStyle name="Separador de milhares 5 2 2 5 2 4" xfId="16175"/>
    <cellStyle name="Separador de milhares 5 2 2 5 3" xfId="6759"/>
    <cellStyle name="Separador de milhares 5 2 2 5 3 2" xfId="10271"/>
    <cellStyle name="Separador de milhares 5 2 2 5 3 2 2" xfId="33252"/>
    <cellStyle name="Separador de milhares 5 2 2 5 3 2 3" xfId="22080"/>
    <cellStyle name="Separador de milhares 5 2 2 5 3 3" xfId="29740"/>
    <cellStyle name="Separador de milhares 5 2 2 5 3 4" xfId="14419"/>
    <cellStyle name="Separador de milhares 5 2 2 5 4" xfId="5563"/>
    <cellStyle name="Separador de milhares 5 2 2 5 4 2" xfId="28544"/>
    <cellStyle name="Separador de milhares 5 2 2 5 4 3" xfId="17931"/>
    <cellStyle name="Separador de milhares 5 2 2 5 5" xfId="23836"/>
    <cellStyle name="Separador de milhares 5 2 2 5 6" xfId="12663"/>
    <cellStyle name="Separador de milhares 5 2 2 6" xfId="2204"/>
    <cellStyle name="Separador de milhares 5 2 2 6 2" xfId="8108"/>
    <cellStyle name="Separador de milhares 5 2 2 6 2 2" xfId="31089"/>
    <cellStyle name="Separador de milhares 5 2 2 6 2 3" xfId="19280"/>
    <cellStyle name="Separador de milhares 5 2 2 6 3" xfId="25185"/>
    <cellStyle name="Separador de milhares 5 2 2 6 4" xfId="15768"/>
    <cellStyle name="Separador de milhares 5 2 2 7" xfId="6352"/>
    <cellStyle name="Separador de milhares 5 2 2 7 2" xfId="9864"/>
    <cellStyle name="Separador de milhares 5 2 2 7 2 2" xfId="32845"/>
    <cellStyle name="Separador de milhares 5 2 2 7 2 3" xfId="21673"/>
    <cellStyle name="Separador de milhares 5 2 2 7 3" xfId="29333"/>
    <cellStyle name="Separador de milhares 5 2 2 7 4" xfId="14012"/>
    <cellStyle name="Separador de milhares 5 2 2 8" xfId="5232"/>
    <cellStyle name="Separador de milhares 5 2 2 8 2" xfId="21036"/>
    <cellStyle name="Separador de milhares 5 2 2 8 3" xfId="28213"/>
    <cellStyle name="Separador de milhares 5 2 2 8 4" xfId="12256"/>
    <cellStyle name="Separador de milhares 5 2 2 9" xfId="3883"/>
    <cellStyle name="Separador de milhares 5 2 2 9 2" xfId="26864"/>
    <cellStyle name="Separador de milhares 5 2 2 9 3" xfId="17524"/>
    <cellStyle name="Separador de milhares 5 2 3" xfId="364"/>
    <cellStyle name="Separador de milhares 5 2 3 2" xfId="1648"/>
    <cellStyle name="Separador de milhares 5 2 3 2 2" xfId="3404"/>
    <cellStyle name="Separador de milhares 5 2 3 2 2 2" xfId="9308"/>
    <cellStyle name="Separador de milhares 5 2 3 2 2 2 2" xfId="32289"/>
    <cellStyle name="Separador de milhares 5 2 3 2 2 2 3" xfId="20480"/>
    <cellStyle name="Separador de milhares 5 2 3 2 2 3" xfId="26385"/>
    <cellStyle name="Separador de milhares 5 2 3 2 2 4" xfId="16968"/>
    <cellStyle name="Separador de milhares 5 2 3 2 3" xfId="7552"/>
    <cellStyle name="Separador de milhares 5 2 3 2 3 2" xfId="11064"/>
    <cellStyle name="Separador de milhares 5 2 3 2 3 2 2" xfId="34045"/>
    <cellStyle name="Separador de milhares 5 2 3 2 3 2 3" xfId="22873"/>
    <cellStyle name="Separador de milhares 5 2 3 2 3 3" xfId="30533"/>
    <cellStyle name="Separador de milhares 5 2 3 2 3 4" xfId="15212"/>
    <cellStyle name="Separador de milhares 5 2 3 2 4" xfId="4676"/>
    <cellStyle name="Separador de milhares 5 2 3 2 4 2" xfId="27657"/>
    <cellStyle name="Separador de milhares 5 2 3 2 4 3" xfId="18724"/>
    <cellStyle name="Separador de milhares 5 2 3 2 5" xfId="24629"/>
    <cellStyle name="Separador de milhares 5 2 3 2 6" xfId="13456"/>
    <cellStyle name="Separador de milhares 5 2 3 3" xfId="1012"/>
    <cellStyle name="Separador de milhares 5 2 3 3 2" xfId="2768"/>
    <cellStyle name="Separador de milhares 5 2 3 3 2 2" xfId="8672"/>
    <cellStyle name="Separador de milhares 5 2 3 3 2 2 2" xfId="31653"/>
    <cellStyle name="Separador de milhares 5 2 3 3 2 2 3" xfId="19844"/>
    <cellStyle name="Separador de milhares 5 2 3 3 2 3" xfId="25749"/>
    <cellStyle name="Separador de milhares 5 2 3 3 2 4" xfId="16332"/>
    <cellStyle name="Separador de milhares 5 2 3 3 3" xfId="6916"/>
    <cellStyle name="Separador de milhares 5 2 3 3 3 2" xfId="10428"/>
    <cellStyle name="Separador de milhares 5 2 3 3 3 2 2" xfId="33409"/>
    <cellStyle name="Separador de milhares 5 2 3 3 3 2 3" xfId="22237"/>
    <cellStyle name="Separador de milhares 5 2 3 3 3 3" xfId="29897"/>
    <cellStyle name="Separador de milhares 5 2 3 3 3 4" xfId="14576"/>
    <cellStyle name="Separador de milhares 5 2 3 3 4" xfId="5720"/>
    <cellStyle name="Separador de milhares 5 2 3 3 4 2" xfId="28701"/>
    <cellStyle name="Separador de milhares 5 2 3 3 4 3" xfId="18088"/>
    <cellStyle name="Separador de milhares 5 2 3 3 5" xfId="23993"/>
    <cellStyle name="Separador de milhares 5 2 3 3 6" xfId="12820"/>
    <cellStyle name="Separador de milhares 5 2 3 4" xfId="2123"/>
    <cellStyle name="Separador de milhares 5 2 3 4 2" xfId="8027"/>
    <cellStyle name="Separador de milhares 5 2 3 4 2 2" xfId="31008"/>
    <cellStyle name="Separador de milhares 5 2 3 4 2 3" xfId="19199"/>
    <cellStyle name="Separador de milhares 5 2 3 4 3" xfId="25104"/>
    <cellStyle name="Separador de milhares 5 2 3 4 4" xfId="15687"/>
    <cellStyle name="Separador de milhares 5 2 3 5" xfId="6271"/>
    <cellStyle name="Separador de milhares 5 2 3 5 2" xfId="9783"/>
    <cellStyle name="Separador de milhares 5 2 3 5 2 2" xfId="32764"/>
    <cellStyle name="Separador de milhares 5 2 3 5 2 3" xfId="21592"/>
    <cellStyle name="Separador de milhares 5 2 3 5 3" xfId="29252"/>
    <cellStyle name="Separador de milhares 5 2 3 5 4" xfId="13931"/>
    <cellStyle name="Separador de milhares 5 2 3 6" xfId="5151"/>
    <cellStyle name="Separador de milhares 5 2 3 6 2" xfId="20955"/>
    <cellStyle name="Separador de milhares 5 2 3 6 3" xfId="28132"/>
    <cellStyle name="Separador de milhares 5 2 3 6 4" xfId="12175"/>
    <cellStyle name="Separador de milhares 5 2 3 7" xfId="4040"/>
    <cellStyle name="Separador de milhares 5 2 3 7 2" xfId="27021"/>
    <cellStyle name="Separador de milhares 5 2 3 7 3" xfId="17443"/>
    <cellStyle name="Separador de milhares 5 2 3 8" xfId="23348"/>
    <cellStyle name="Separador de milhares 5 2 3 9" xfId="11700"/>
    <cellStyle name="Separador de milhares 5 2 4" xfId="522"/>
    <cellStyle name="Separador de milhares 5 2 4 2" xfId="1805"/>
    <cellStyle name="Separador de milhares 5 2 4 2 2" xfId="3561"/>
    <cellStyle name="Separador de milhares 5 2 4 2 2 2" xfId="9465"/>
    <cellStyle name="Separador de milhares 5 2 4 2 2 2 2" xfId="32446"/>
    <cellStyle name="Separador de milhares 5 2 4 2 2 2 3" xfId="20637"/>
    <cellStyle name="Separador de milhares 5 2 4 2 2 3" xfId="26542"/>
    <cellStyle name="Separador de milhares 5 2 4 2 2 4" xfId="17125"/>
    <cellStyle name="Separador de milhares 5 2 4 2 3" xfId="7709"/>
    <cellStyle name="Separador de milhares 5 2 4 2 3 2" xfId="11221"/>
    <cellStyle name="Separador de milhares 5 2 4 2 3 2 2" xfId="34202"/>
    <cellStyle name="Separador de milhares 5 2 4 2 3 2 3" xfId="23030"/>
    <cellStyle name="Separador de milhares 5 2 4 2 3 3" xfId="30690"/>
    <cellStyle name="Separador de milhares 5 2 4 2 3 4" xfId="15369"/>
    <cellStyle name="Separador de milhares 5 2 4 2 4" xfId="4833"/>
    <cellStyle name="Separador de milhares 5 2 4 2 4 2" xfId="27814"/>
    <cellStyle name="Separador de milhares 5 2 4 2 4 3" xfId="18881"/>
    <cellStyle name="Separador de milhares 5 2 4 2 5" xfId="24786"/>
    <cellStyle name="Separador de milhares 5 2 4 2 6" xfId="13613"/>
    <cellStyle name="Separador de milhares 5 2 4 3" xfId="1169"/>
    <cellStyle name="Separador de milhares 5 2 4 3 2" xfId="2925"/>
    <cellStyle name="Separador de milhares 5 2 4 3 2 2" xfId="8829"/>
    <cellStyle name="Separador de milhares 5 2 4 3 2 2 2" xfId="31810"/>
    <cellStyle name="Separador de milhares 5 2 4 3 2 2 3" xfId="20001"/>
    <cellStyle name="Separador de milhares 5 2 4 3 2 3" xfId="25906"/>
    <cellStyle name="Separador de milhares 5 2 4 3 2 4" xfId="16489"/>
    <cellStyle name="Separador de milhares 5 2 4 3 3" xfId="7073"/>
    <cellStyle name="Separador de milhares 5 2 4 3 3 2" xfId="10585"/>
    <cellStyle name="Separador de milhares 5 2 4 3 3 2 2" xfId="33566"/>
    <cellStyle name="Separador de milhares 5 2 4 3 3 2 3" xfId="22394"/>
    <cellStyle name="Separador de milhares 5 2 4 3 3 3" xfId="30054"/>
    <cellStyle name="Separador de milhares 5 2 4 3 3 4" xfId="14733"/>
    <cellStyle name="Separador de milhares 5 2 4 3 4" xfId="5877"/>
    <cellStyle name="Separador de milhares 5 2 4 3 4 2" xfId="28858"/>
    <cellStyle name="Separador de milhares 5 2 4 3 4 3" xfId="18245"/>
    <cellStyle name="Separador de milhares 5 2 4 3 5" xfId="24150"/>
    <cellStyle name="Separador de milhares 5 2 4 3 6" xfId="12977"/>
    <cellStyle name="Separador de milhares 5 2 4 4" xfId="2280"/>
    <cellStyle name="Separador de milhares 5 2 4 4 2" xfId="8184"/>
    <cellStyle name="Separador de milhares 5 2 4 4 2 2" xfId="31165"/>
    <cellStyle name="Separador de milhares 5 2 4 4 2 3" xfId="19356"/>
    <cellStyle name="Separador de milhares 5 2 4 4 3" xfId="25261"/>
    <cellStyle name="Separador de milhares 5 2 4 4 4" xfId="15844"/>
    <cellStyle name="Separador de milhares 5 2 4 5" xfId="6428"/>
    <cellStyle name="Separador de milhares 5 2 4 5 2" xfId="9940"/>
    <cellStyle name="Separador de milhares 5 2 4 5 2 2" xfId="32921"/>
    <cellStyle name="Separador de milhares 5 2 4 5 2 3" xfId="21749"/>
    <cellStyle name="Separador de milhares 5 2 4 5 3" xfId="29409"/>
    <cellStyle name="Separador de milhares 5 2 4 5 4" xfId="14088"/>
    <cellStyle name="Separador de milhares 5 2 4 6" xfId="5308"/>
    <cellStyle name="Separador de milhares 5 2 4 6 2" xfId="21112"/>
    <cellStyle name="Separador de milhares 5 2 4 6 3" xfId="28289"/>
    <cellStyle name="Separador de milhares 5 2 4 6 4" xfId="12332"/>
    <cellStyle name="Separador de milhares 5 2 4 7" xfId="4197"/>
    <cellStyle name="Separador de milhares 5 2 4 7 2" xfId="27178"/>
    <cellStyle name="Separador de milhares 5 2 4 7 3" xfId="17600"/>
    <cellStyle name="Separador de milhares 5 2 4 8" xfId="23505"/>
    <cellStyle name="Separador de milhares 5 2 4 9" xfId="11857"/>
    <cellStyle name="Separador de milhares 5 2 5" xfId="940"/>
    <cellStyle name="Separador de milhares 5 2 5 2" xfId="1576"/>
    <cellStyle name="Separador de milhares 5 2 5 2 2" xfId="3332"/>
    <cellStyle name="Separador de milhares 5 2 5 2 2 2" xfId="9236"/>
    <cellStyle name="Separador de milhares 5 2 5 2 2 2 2" xfId="32217"/>
    <cellStyle name="Separador de milhares 5 2 5 2 2 2 3" xfId="20408"/>
    <cellStyle name="Separador de milhares 5 2 5 2 2 3" xfId="26313"/>
    <cellStyle name="Separador de milhares 5 2 5 2 2 4" xfId="16896"/>
    <cellStyle name="Separador de milhares 5 2 5 2 3" xfId="7480"/>
    <cellStyle name="Separador de milhares 5 2 5 2 3 2" xfId="10992"/>
    <cellStyle name="Separador de milhares 5 2 5 2 3 2 2" xfId="33973"/>
    <cellStyle name="Separador de milhares 5 2 5 2 3 2 3" xfId="22801"/>
    <cellStyle name="Separador de milhares 5 2 5 2 3 3" xfId="30461"/>
    <cellStyle name="Separador de milhares 5 2 5 2 3 4" xfId="15140"/>
    <cellStyle name="Separador de milhares 5 2 5 2 4" xfId="4604"/>
    <cellStyle name="Separador de milhares 5 2 5 2 4 2" xfId="27585"/>
    <cellStyle name="Separador de milhares 5 2 5 2 4 3" xfId="18652"/>
    <cellStyle name="Separador de milhares 5 2 5 2 5" xfId="24557"/>
    <cellStyle name="Separador de milhares 5 2 5 2 6" xfId="13384"/>
    <cellStyle name="Separador de milhares 5 2 5 3" xfId="2696"/>
    <cellStyle name="Separador de milhares 5 2 5 3 2" xfId="8600"/>
    <cellStyle name="Separador de milhares 5 2 5 3 2 2" xfId="31581"/>
    <cellStyle name="Separador de milhares 5 2 5 3 2 3" xfId="19772"/>
    <cellStyle name="Separador de milhares 5 2 5 3 3" xfId="25677"/>
    <cellStyle name="Separador de milhares 5 2 5 3 4" xfId="16260"/>
    <cellStyle name="Separador de milhares 5 2 5 4" xfId="6844"/>
    <cellStyle name="Separador de milhares 5 2 5 4 2" xfId="10356"/>
    <cellStyle name="Separador de milhares 5 2 5 4 2 2" xfId="33337"/>
    <cellStyle name="Separador de milhares 5 2 5 4 2 3" xfId="22165"/>
    <cellStyle name="Separador de milhares 5 2 5 4 3" xfId="29825"/>
    <cellStyle name="Separador de milhares 5 2 5 4 4" xfId="14504"/>
    <cellStyle name="Separador de milhares 5 2 5 5" xfId="5648"/>
    <cellStyle name="Separador de milhares 5 2 5 5 2" xfId="21282"/>
    <cellStyle name="Separador de milhares 5 2 5 5 3" xfId="28629"/>
    <cellStyle name="Separador de milhares 5 2 5 5 4" xfId="12748"/>
    <cellStyle name="Separador de milhares 5 2 5 6" xfId="3968"/>
    <cellStyle name="Separador de milhares 5 2 5 6 2" xfId="26949"/>
    <cellStyle name="Separador de milhares 5 2 5 6 3" xfId="18016"/>
    <cellStyle name="Separador de milhares 5 2 5 7" xfId="23921"/>
    <cellStyle name="Separador de milhares 5 2 5 8" xfId="11628"/>
    <cellStyle name="Separador de milhares 5 2 6" xfId="1330"/>
    <cellStyle name="Separador de milhares 5 2 6 2" xfId="1966"/>
    <cellStyle name="Separador de milhares 5 2 6 2 2" xfId="3722"/>
    <cellStyle name="Separador de milhares 5 2 6 2 2 2" xfId="9626"/>
    <cellStyle name="Separador de milhares 5 2 6 2 2 2 2" xfId="32607"/>
    <cellStyle name="Separador de milhares 5 2 6 2 2 2 3" xfId="20798"/>
    <cellStyle name="Separador de milhares 5 2 6 2 2 3" xfId="26703"/>
    <cellStyle name="Separador de milhares 5 2 6 2 2 4" xfId="17286"/>
    <cellStyle name="Separador de milhares 5 2 6 2 3" xfId="7870"/>
    <cellStyle name="Separador de milhares 5 2 6 2 3 2" xfId="11382"/>
    <cellStyle name="Separador de milhares 5 2 6 2 3 2 2" xfId="34363"/>
    <cellStyle name="Separador de milhares 5 2 6 2 3 2 3" xfId="23191"/>
    <cellStyle name="Separador de milhares 5 2 6 2 3 3" xfId="30851"/>
    <cellStyle name="Separador de milhares 5 2 6 2 3 4" xfId="15530"/>
    <cellStyle name="Separador de milhares 5 2 6 2 4" xfId="4994"/>
    <cellStyle name="Separador de milhares 5 2 6 2 4 2" xfId="27975"/>
    <cellStyle name="Separador de milhares 5 2 6 2 4 3" xfId="19042"/>
    <cellStyle name="Separador de milhares 5 2 6 2 5" xfId="24947"/>
    <cellStyle name="Separador de milhares 5 2 6 2 6" xfId="13774"/>
    <cellStyle name="Separador de milhares 5 2 6 3" xfId="3086"/>
    <cellStyle name="Separador de milhares 5 2 6 3 2" xfId="8990"/>
    <cellStyle name="Separador de milhares 5 2 6 3 2 2" xfId="31971"/>
    <cellStyle name="Separador de milhares 5 2 6 3 2 3" xfId="20162"/>
    <cellStyle name="Separador de milhares 5 2 6 3 3" xfId="26067"/>
    <cellStyle name="Separador de milhares 5 2 6 3 4" xfId="16650"/>
    <cellStyle name="Separador de milhares 5 2 6 4" xfId="7234"/>
    <cellStyle name="Separador de milhares 5 2 6 4 2" xfId="10746"/>
    <cellStyle name="Separador de milhares 5 2 6 4 2 2" xfId="33727"/>
    <cellStyle name="Separador de milhares 5 2 6 4 2 3" xfId="22555"/>
    <cellStyle name="Separador de milhares 5 2 6 4 3" xfId="30215"/>
    <cellStyle name="Separador de milhares 5 2 6 4 4" xfId="14894"/>
    <cellStyle name="Separador de milhares 5 2 6 5" xfId="6038"/>
    <cellStyle name="Separador de milhares 5 2 6 5 2" xfId="21435"/>
    <cellStyle name="Separador de milhares 5 2 6 5 3" xfId="29019"/>
    <cellStyle name="Separador de milhares 5 2 6 5 4" xfId="13138"/>
    <cellStyle name="Separador de milhares 5 2 6 6" xfId="4358"/>
    <cellStyle name="Separador de milhares 5 2 6 6 2" xfId="27339"/>
    <cellStyle name="Separador de milhares 5 2 6 6 3" xfId="18406"/>
    <cellStyle name="Separador de milhares 5 2 6 7" xfId="24311"/>
    <cellStyle name="Separador de milhares 5 2 6 8" xfId="12018"/>
    <cellStyle name="Separador de milhares 5 2 7" xfId="770"/>
    <cellStyle name="Separador de milhares 5 2 7 2" xfId="2526"/>
    <cellStyle name="Separador de milhares 5 2 7 2 2" xfId="8430"/>
    <cellStyle name="Separador de milhares 5 2 7 2 2 2" xfId="31411"/>
    <cellStyle name="Separador de milhares 5 2 7 2 2 3" xfId="19602"/>
    <cellStyle name="Separador de milhares 5 2 7 2 3" xfId="25507"/>
    <cellStyle name="Separador de milhares 5 2 7 2 4" xfId="16090"/>
    <cellStyle name="Separador de milhares 5 2 7 3" xfId="6674"/>
    <cellStyle name="Separador de milhares 5 2 7 3 2" xfId="10186"/>
    <cellStyle name="Separador de milhares 5 2 7 3 2 2" xfId="33167"/>
    <cellStyle name="Separador de milhares 5 2 7 3 2 3" xfId="21995"/>
    <cellStyle name="Separador de milhares 5 2 7 3 3" xfId="29655"/>
    <cellStyle name="Separador de milhares 5 2 7 3 4" xfId="14334"/>
    <cellStyle name="Separador de milhares 5 2 7 4" xfId="4434"/>
    <cellStyle name="Separador de milhares 5 2 7 4 2" xfId="27415"/>
    <cellStyle name="Separador de milhares 5 2 7 4 3" xfId="17846"/>
    <cellStyle name="Separador de milhares 5 2 7 5" xfId="23751"/>
    <cellStyle name="Separador de milhares 5 2 7 6" xfId="12578"/>
    <cellStyle name="Separador de milhares 5 2 8" xfId="1406"/>
    <cellStyle name="Separador de milhares 5 2 8 2" xfId="3162"/>
    <cellStyle name="Separador de milhares 5 2 8 2 2" xfId="9066"/>
    <cellStyle name="Separador de milhares 5 2 8 2 2 2" xfId="32047"/>
    <cellStyle name="Separador de milhares 5 2 8 2 2 3" xfId="20238"/>
    <cellStyle name="Separador de milhares 5 2 8 2 3" xfId="26143"/>
    <cellStyle name="Separador de milhares 5 2 8 2 4" xfId="16726"/>
    <cellStyle name="Separador de milhares 5 2 8 3" xfId="7310"/>
    <cellStyle name="Separador de milhares 5 2 8 3 2" xfId="10822"/>
    <cellStyle name="Separador de milhares 5 2 8 3 2 2" xfId="33803"/>
    <cellStyle name="Separador de milhares 5 2 8 3 2 3" xfId="22631"/>
    <cellStyle name="Separador de milhares 5 2 8 3 3" xfId="30291"/>
    <cellStyle name="Separador de milhares 5 2 8 3 4" xfId="14970"/>
    <cellStyle name="Separador de milhares 5 2 8 4" xfId="6114"/>
    <cellStyle name="Separador de milhares 5 2 8 4 2" xfId="29095"/>
    <cellStyle name="Separador de milhares 5 2 8 4 3" xfId="18482"/>
    <cellStyle name="Separador de milhares 5 2 8 5" xfId="24387"/>
    <cellStyle name="Separador de milhares 5 2 8 6" xfId="13214"/>
    <cellStyle name="Separador de milhares 5 2 9" xfId="693"/>
    <cellStyle name="Separador de milhares 5 2 9 2" xfId="2450"/>
    <cellStyle name="Separador de milhares 5 2 9 2 2" xfId="8354"/>
    <cellStyle name="Separador de milhares 5 2 9 2 2 2" xfId="31335"/>
    <cellStyle name="Separador de milhares 5 2 9 2 2 3" xfId="19526"/>
    <cellStyle name="Separador de milhares 5 2 9 2 3" xfId="25431"/>
    <cellStyle name="Separador de milhares 5 2 9 2 4" xfId="16014"/>
    <cellStyle name="Separador de milhares 5 2 9 3" xfId="6598"/>
    <cellStyle name="Separador de milhares 5 2 9 3 2" xfId="10110"/>
    <cellStyle name="Separador de milhares 5 2 9 3 2 2" xfId="33091"/>
    <cellStyle name="Separador de milhares 5 2 9 3 2 3" xfId="21919"/>
    <cellStyle name="Separador de milhares 5 2 9 3 3" xfId="29579"/>
    <cellStyle name="Separador de milhares 5 2 9 3 4" xfId="14258"/>
    <cellStyle name="Separador de milhares 5 2 9 4" xfId="5478"/>
    <cellStyle name="Separador de milhares 5 2 9 4 2" xfId="28459"/>
    <cellStyle name="Separador de milhares 5 2 9 4 3" xfId="17770"/>
    <cellStyle name="Separador de milhares 5 2 9 5" xfId="23675"/>
    <cellStyle name="Separador de milhares 5 2 9 6" xfId="12502"/>
    <cellStyle name="Separador de milhares 5 3" xfId="423"/>
    <cellStyle name="Separador de milhares 5 3 10" xfId="23406"/>
    <cellStyle name="Separador de milhares 5 3 11" xfId="11520"/>
    <cellStyle name="Separador de milhares 5 3 2" xfId="584"/>
    <cellStyle name="Separador de milhares 5 3 2 2" xfId="1867"/>
    <cellStyle name="Separador de milhares 5 3 2 2 2" xfId="3623"/>
    <cellStyle name="Separador de milhares 5 3 2 2 2 2" xfId="9527"/>
    <cellStyle name="Separador de milhares 5 3 2 2 2 2 2" xfId="32508"/>
    <cellStyle name="Separador de milhares 5 3 2 2 2 2 3" xfId="20699"/>
    <cellStyle name="Separador de milhares 5 3 2 2 2 3" xfId="26604"/>
    <cellStyle name="Separador de milhares 5 3 2 2 2 4" xfId="17187"/>
    <cellStyle name="Separador de milhares 5 3 2 2 3" xfId="7771"/>
    <cellStyle name="Separador de milhares 5 3 2 2 3 2" xfId="11283"/>
    <cellStyle name="Separador de milhares 5 3 2 2 3 2 2" xfId="34264"/>
    <cellStyle name="Separador de milhares 5 3 2 2 3 2 3" xfId="23092"/>
    <cellStyle name="Separador de milhares 5 3 2 2 3 3" xfId="30752"/>
    <cellStyle name="Separador de milhares 5 3 2 2 3 4" xfId="15431"/>
    <cellStyle name="Separador de milhares 5 3 2 2 4" xfId="4895"/>
    <cellStyle name="Separador de milhares 5 3 2 2 4 2" xfId="27876"/>
    <cellStyle name="Separador de milhares 5 3 2 2 4 3" xfId="18943"/>
    <cellStyle name="Separador de milhares 5 3 2 2 5" xfId="24848"/>
    <cellStyle name="Separador de milhares 5 3 2 2 6" xfId="13675"/>
    <cellStyle name="Separador de milhares 5 3 2 3" xfId="1231"/>
    <cellStyle name="Separador de milhares 5 3 2 3 2" xfId="2987"/>
    <cellStyle name="Separador de milhares 5 3 2 3 2 2" xfId="8891"/>
    <cellStyle name="Separador de milhares 5 3 2 3 2 2 2" xfId="31872"/>
    <cellStyle name="Separador de milhares 5 3 2 3 2 2 3" xfId="20063"/>
    <cellStyle name="Separador de milhares 5 3 2 3 2 3" xfId="25968"/>
    <cellStyle name="Separador de milhares 5 3 2 3 2 4" xfId="16551"/>
    <cellStyle name="Separador de milhares 5 3 2 3 3" xfId="7135"/>
    <cellStyle name="Separador de milhares 5 3 2 3 3 2" xfId="10647"/>
    <cellStyle name="Separador de milhares 5 3 2 3 3 2 2" xfId="33628"/>
    <cellStyle name="Separador de milhares 5 3 2 3 3 2 3" xfId="22456"/>
    <cellStyle name="Separador de milhares 5 3 2 3 3 3" xfId="30116"/>
    <cellStyle name="Separador de milhares 5 3 2 3 3 4" xfId="14795"/>
    <cellStyle name="Separador de milhares 5 3 2 3 4" xfId="5939"/>
    <cellStyle name="Separador de milhares 5 3 2 3 4 2" xfId="28920"/>
    <cellStyle name="Separador de milhares 5 3 2 3 4 3" xfId="18307"/>
    <cellStyle name="Separador de milhares 5 3 2 3 5" xfId="24212"/>
    <cellStyle name="Separador de milhares 5 3 2 3 6" xfId="13039"/>
    <cellStyle name="Separador de milhares 5 3 2 4" xfId="2342"/>
    <cellStyle name="Separador de milhares 5 3 2 4 2" xfId="8246"/>
    <cellStyle name="Separador de milhares 5 3 2 4 2 2" xfId="31227"/>
    <cellStyle name="Separador de milhares 5 3 2 4 2 3" xfId="19418"/>
    <cellStyle name="Separador de milhares 5 3 2 4 3" xfId="25323"/>
    <cellStyle name="Separador de milhares 5 3 2 4 4" xfId="15906"/>
    <cellStyle name="Separador de milhares 5 3 2 5" xfId="6490"/>
    <cellStyle name="Separador de milhares 5 3 2 5 2" xfId="10002"/>
    <cellStyle name="Separador de milhares 5 3 2 5 2 2" xfId="32983"/>
    <cellStyle name="Separador de milhares 5 3 2 5 2 3" xfId="21811"/>
    <cellStyle name="Separador de milhares 5 3 2 5 3" xfId="29471"/>
    <cellStyle name="Separador de milhares 5 3 2 5 4" xfId="14150"/>
    <cellStyle name="Separador de milhares 5 3 2 6" xfId="5370"/>
    <cellStyle name="Separador de milhares 5 3 2 6 2" xfId="21174"/>
    <cellStyle name="Separador de milhares 5 3 2 6 3" xfId="28351"/>
    <cellStyle name="Separador de milhares 5 3 2 6 4" xfId="12394"/>
    <cellStyle name="Separador de milhares 5 3 2 7" xfId="4259"/>
    <cellStyle name="Separador de milhares 5 3 2 7 2" xfId="27240"/>
    <cellStyle name="Separador de milhares 5 3 2 7 3" xfId="17662"/>
    <cellStyle name="Separador de milhares 5 3 2 8" xfId="23567"/>
    <cellStyle name="Separador de milhares 5 3 2 9" xfId="11919"/>
    <cellStyle name="Separador de milhares 5 3 3" xfId="1070"/>
    <cellStyle name="Separador de milhares 5 3 3 2" xfId="1706"/>
    <cellStyle name="Separador de milhares 5 3 3 2 2" xfId="3462"/>
    <cellStyle name="Separador de milhares 5 3 3 2 2 2" xfId="9366"/>
    <cellStyle name="Separador de milhares 5 3 3 2 2 2 2" xfId="32347"/>
    <cellStyle name="Separador de milhares 5 3 3 2 2 2 3" xfId="20538"/>
    <cellStyle name="Separador de milhares 5 3 3 2 2 3" xfId="26443"/>
    <cellStyle name="Separador de milhares 5 3 3 2 2 4" xfId="17026"/>
    <cellStyle name="Separador de milhares 5 3 3 2 3" xfId="7610"/>
    <cellStyle name="Separador de milhares 5 3 3 2 3 2" xfId="11122"/>
    <cellStyle name="Separador de milhares 5 3 3 2 3 2 2" xfId="34103"/>
    <cellStyle name="Separador de milhares 5 3 3 2 3 2 3" xfId="22931"/>
    <cellStyle name="Separador de milhares 5 3 3 2 3 3" xfId="30591"/>
    <cellStyle name="Separador de milhares 5 3 3 2 3 4" xfId="15270"/>
    <cellStyle name="Separador de milhares 5 3 3 2 4" xfId="4734"/>
    <cellStyle name="Separador de milhares 5 3 3 2 4 2" xfId="27715"/>
    <cellStyle name="Separador de milhares 5 3 3 2 4 3" xfId="18782"/>
    <cellStyle name="Separador de milhares 5 3 3 2 5" xfId="24687"/>
    <cellStyle name="Separador de milhares 5 3 3 2 6" xfId="13514"/>
    <cellStyle name="Separador de milhares 5 3 3 3" xfId="2826"/>
    <cellStyle name="Separador de milhares 5 3 3 3 2" xfId="8730"/>
    <cellStyle name="Separador de milhares 5 3 3 3 2 2" xfId="31711"/>
    <cellStyle name="Separador de milhares 5 3 3 3 2 3" xfId="19902"/>
    <cellStyle name="Separador de milhares 5 3 3 3 3" xfId="25807"/>
    <cellStyle name="Separador de milhares 5 3 3 3 4" xfId="16390"/>
    <cellStyle name="Separador de milhares 5 3 3 4" xfId="6974"/>
    <cellStyle name="Separador de milhares 5 3 3 4 2" xfId="10486"/>
    <cellStyle name="Separador de milhares 5 3 3 4 2 2" xfId="33467"/>
    <cellStyle name="Separador de milhares 5 3 3 4 2 3" xfId="22295"/>
    <cellStyle name="Separador de milhares 5 3 3 4 3" xfId="29955"/>
    <cellStyle name="Separador de milhares 5 3 3 4 4" xfId="14634"/>
    <cellStyle name="Separador de milhares 5 3 3 5" xfId="5778"/>
    <cellStyle name="Separador de milhares 5 3 3 5 2" xfId="21336"/>
    <cellStyle name="Separador de milhares 5 3 3 5 3" xfId="28759"/>
    <cellStyle name="Separador de milhares 5 3 3 5 4" xfId="12878"/>
    <cellStyle name="Separador de milhares 5 3 3 6" xfId="4098"/>
    <cellStyle name="Separador de milhares 5 3 3 6 2" xfId="27079"/>
    <cellStyle name="Separador de milhares 5 3 3 6 3" xfId="18146"/>
    <cellStyle name="Separador de milhares 5 3 3 7" xfId="24051"/>
    <cellStyle name="Separador de milhares 5 3 3 8" xfId="11758"/>
    <cellStyle name="Separador de milhares 5 3 4" xfId="1468"/>
    <cellStyle name="Separador de milhares 5 3 4 2" xfId="3224"/>
    <cellStyle name="Separador de milhares 5 3 4 2 2" xfId="9128"/>
    <cellStyle name="Separador de milhares 5 3 4 2 2 2" xfId="32109"/>
    <cellStyle name="Separador de milhares 5 3 4 2 2 3" xfId="20300"/>
    <cellStyle name="Separador de milhares 5 3 4 2 3" xfId="26205"/>
    <cellStyle name="Separador de milhares 5 3 4 2 4" xfId="16788"/>
    <cellStyle name="Separador de milhares 5 3 4 3" xfId="7372"/>
    <cellStyle name="Separador de milhares 5 3 4 3 2" xfId="10884"/>
    <cellStyle name="Separador de milhares 5 3 4 3 2 2" xfId="33865"/>
    <cellStyle name="Separador de milhares 5 3 4 3 2 3" xfId="22693"/>
    <cellStyle name="Separador de milhares 5 3 4 3 3" xfId="30353"/>
    <cellStyle name="Separador de milhares 5 3 4 3 4" xfId="15032"/>
    <cellStyle name="Separador de milhares 5 3 4 4" xfId="4496"/>
    <cellStyle name="Separador de milhares 5 3 4 4 2" xfId="27477"/>
    <cellStyle name="Separador de milhares 5 3 4 4 3" xfId="18544"/>
    <cellStyle name="Separador de milhares 5 3 4 5" xfId="24449"/>
    <cellStyle name="Separador de milhares 5 3 4 6" xfId="13276"/>
    <cellStyle name="Separador de milhares 5 3 5" xfId="832"/>
    <cellStyle name="Separador de milhares 5 3 5 2" xfId="2588"/>
    <cellStyle name="Separador de milhares 5 3 5 2 2" xfId="8492"/>
    <cellStyle name="Separador de milhares 5 3 5 2 2 2" xfId="31473"/>
    <cellStyle name="Separador de milhares 5 3 5 2 2 3" xfId="19664"/>
    <cellStyle name="Separador de milhares 5 3 5 2 3" xfId="25569"/>
    <cellStyle name="Separador de milhares 5 3 5 2 4" xfId="16152"/>
    <cellStyle name="Separador de milhares 5 3 5 3" xfId="6736"/>
    <cellStyle name="Separador de milhares 5 3 5 3 2" xfId="10248"/>
    <cellStyle name="Separador de milhares 5 3 5 3 2 2" xfId="33229"/>
    <cellStyle name="Separador de milhares 5 3 5 3 2 3" xfId="22057"/>
    <cellStyle name="Separador de milhares 5 3 5 3 3" xfId="29717"/>
    <cellStyle name="Separador de milhares 5 3 5 3 4" xfId="14396"/>
    <cellStyle name="Separador de milhares 5 3 5 4" xfId="5540"/>
    <cellStyle name="Separador de milhares 5 3 5 4 2" xfId="28521"/>
    <cellStyle name="Separador de milhares 5 3 5 4 3" xfId="17908"/>
    <cellStyle name="Separador de milhares 5 3 5 5" xfId="23813"/>
    <cellStyle name="Separador de milhares 5 3 5 6" xfId="12640"/>
    <cellStyle name="Separador de milhares 5 3 6" xfId="2181"/>
    <cellStyle name="Separador de milhares 5 3 6 2" xfId="8085"/>
    <cellStyle name="Separador de milhares 5 3 6 2 2" xfId="31066"/>
    <cellStyle name="Separador de milhares 5 3 6 2 3" xfId="19257"/>
    <cellStyle name="Separador de milhares 5 3 6 3" xfId="25162"/>
    <cellStyle name="Separador de milhares 5 3 6 4" xfId="15745"/>
    <cellStyle name="Separador de milhares 5 3 7" xfId="6329"/>
    <cellStyle name="Separador de milhares 5 3 7 2" xfId="9841"/>
    <cellStyle name="Separador de milhares 5 3 7 2 2" xfId="32822"/>
    <cellStyle name="Separador de milhares 5 3 7 2 3" xfId="21650"/>
    <cellStyle name="Separador de milhares 5 3 7 3" xfId="29310"/>
    <cellStyle name="Separador de milhares 5 3 7 4" xfId="13989"/>
    <cellStyle name="Separador de milhares 5 3 8" xfId="5209"/>
    <cellStyle name="Separador de milhares 5 3 8 2" xfId="21013"/>
    <cellStyle name="Separador de milhares 5 3 8 3" xfId="28190"/>
    <cellStyle name="Separador de milhares 5 3 8 4" xfId="12233"/>
    <cellStyle name="Separador de milhares 5 3 9" xfId="3860"/>
    <cellStyle name="Separador de milhares 5 3 9 2" xfId="26841"/>
    <cellStyle name="Separador de milhares 5 3 9 3" xfId="17501"/>
    <cellStyle name="Separador de milhares 5 4" xfId="343"/>
    <cellStyle name="Separador de milhares 5 4 2" xfId="1627"/>
    <cellStyle name="Separador de milhares 5 4 2 2" xfId="3383"/>
    <cellStyle name="Separador de milhares 5 4 2 2 2" xfId="9287"/>
    <cellStyle name="Separador de milhares 5 4 2 2 2 2" xfId="32268"/>
    <cellStyle name="Separador de milhares 5 4 2 2 2 3" xfId="20459"/>
    <cellStyle name="Separador de milhares 5 4 2 2 3" xfId="26364"/>
    <cellStyle name="Separador de milhares 5 4 2 2 4" xfId="16947"/>
    <cellStyle name="Separador de milhares 5 4 2 3" xfId="7531"/>
    <cellStyle name="Separador de milhares 5 4 2 3 2" xfId="11043"/>
    <cellStyle name="Separador de milhares 5 4 2 3 2 2" xfId="34024"/>
    <cellStyle name="Separador de milhares 5 4 2 3 2 3" xfId="22852"/>
    <cellStyle name="Separador de milhares 5 4 2 3 3" xfId="30512"/>
    <cellStyle name="Separador de milhares 5 4 2 3 4" xfId="15191"/>
    <cellStyle name="Separador de milhares 5 4 2 4" xfId="4655"/>
    <cellStyle name="Separador de milhares 5 4 2 4 2" xfId="27636"/>
    <cellStyle name="Separador de milhares 5 4 2 4 3" xfId="18703"/>
    <cellStyle name="Separador de milhares 5 4 2 5" xfId="24608"/>
    <cellStyle name="Separador de milhares 5 4 2 6" xfId="13435"/>
    <cellStyle name="Separador de milhares 5 4 3" xfId="991"/>
    <cellStyle name="Separador de milhares 5 4 3 2" xfId="2747"/>
    <cellStyle name="Separador de milhares 5 4 3 2 2" xfId="8651"/>
    <cellStyle name="Separador de milhares 5 4 3 2 2 2" xfId="31632"/>
    <cellStyle name="Separador de milhares 5 4 3 2 2 3" xfId="19823"/>
    <cellStyle name="Separador de milhares 5 4 3 2 3" xfId="25728"/>
    <cellStyle name="Separador de milhares 5 4 3 2 4" xfId="16311"/>
    <cellStyle name="Separador de milhares 5 4 3 3" xfId="6895"/>
    <cellStyle name="Separador de milhares 5 4 3 3 2" xfId="10407"/>
    <cellStyle name="Separador de milhares 5 4 3 3 2 2" xfId="33388"/>
    <cellStyle name="Separador de milhares 5 4 3 3 2 3" xfId="22216"/>
    <cellStyle name="Separador de milhares 5 4 3 3 3" xfId="29876"/>
    <cellStyle name="Separador de milhares 5 4 3 3 4" xfId="14555"/>
    <cellStyle name="Separador de milhares 5 4 3 4" xfId="5699"/>
    <cellStyle name="Separador de milhares 5 4 3 4 2" xfId="28680"/>
    <cellStyle name="Separador de milhares 5 4 3 4 3" xfId="18067"/>
    <cellStyle name="Separador de milhares 5 4 3 5" xfId="23972"/>
    <cellStyle name="Separador de milhares 5 4 3 6" xfId="12799"/>
    <cellStyle name="Separador de milhares 5 4 4" xfId="2102"/>
    <cellStyle name="Separador de milhares 5 4 4 2" xfId="8006"/>
    <cellStyle name="Separador de milhares 5 4 4 2 2" xfId="30987"/>
    <cellStyle name="Separador de milhares 5 4 4 2 3" xfId="19178"/>
    <cellStyle name="Separador de milhares 5 4 4 3" xfId="25083"/>
    <cellStyle name="Separador de milhares 5 4 4 4" xfId="15666"/>
    <cellStyle name="Separador de milhares 5 4 5" xfId="6250"/>
    <cellStyle name="Separador de milhares 5 4 5 2" xfId="9762"/>
    <cellStyle name="Separador de milhares 5 4 5 2 2" xfId="32743"/>
    <cellStyle name="Separador de milhares 5 4 5 2 3" xfId="21571"/>
    <cellStyle name="Separador de milhares 5 4 5 3" xfId="29231"/>
    <cellStyle name="Separador de milhares 5 4 5 4" xfId="13910"/>
    <cellStyle name="Separador de milhares 5 4 6" xfId="5130"/>
    <cellStyle name="Separador de milhares 5 4 6 2" xfId="20934"/>
    <cellStyle name="Separador de milhares 5 4 6 3" xfId="28111"/>
    <cellStyle name="Separador de milhares 5 4 6 4" xfId="12154"/>
    <cellStyle name="Separador de milhares 5 4 7" xfId="4019"/>
    <cellStyle name="Separador de milhares 5 4 7 2" xfId="27000"/>
    <cellStyle name="Separador de milhares 5 4 7 3" xfId="17422"/>
    <cellStyle name="Separador de milhares 5 4 8" xfId="23327"/>
    <cellStyle name="Separador de milhares 5 4 9" xfId="11679"/>
    <cellStyle name="Separador de milhares 5 5" xfId="499"/>
    <cellStyle name="Separador de milhares 5 5 2" xfId="1782"/>
    <cellStyle name="Separador de milhares 5 5 2 2" xfId="3538"/>
    <cellStyle name="Separador de milhares 5 5 2 2 2" xfId="9442"/>
    <cellStyle name="Separador de milhares 5 5 2 2 2 2" xfId="32423"/>
    <cellStyle name="Separador de milhares 5 5 2 2 2 3" xfId="20614"/>
    <cellStyle name="Separador de milhares 5 5 2 2 3" xfId="26519"/>
    <cellStyle name="Separador de milhares 5 5 2 2 4" xfId="17102"/>
    <cellStyle name="Separador de milhares 5 5 2 3" xfId="7686"/>
    <cellStyle name="Separador de milhares 5 5 2 3 2" xfId="11198"/>
    <cellStyle name="Separador de milhares 5 5 2 3 2 2" xfId="34179"/>
    <cellStyle name="Separador de milhares 5 5 2 3 2 3" xfId="23007"/>
    <cellStyle name="Separador de milhares 5 5 2 3 3" xfId="30667"/>
    <cellStyle name="Separador de milhares 5 5 2 3 4" xfId="15346"/>
    <cellStyle name="Separador de milhares 5 5 2 4" xfId="4810"/>
    <cellStyle name="Separador de milhares 5 5 2 4 2" xfId="27791"/>
    <cellStyle name="Separador de milhares 5 5 2 4 3" xfId="18858"/>
    <cellStyle name="Separador de milhares 5 5 2 5" xfId="24763"/>
    <cellStyle name="Separador de milhares 5 5 2 6" xfId="13590"/>
    <cellStyle name="Separador de milhares 5 5 3" xfId="1146"/>
    <cellStyle name="Separador de milhares 5 5 3 2" xfId="2902"/>
    <cellStyle name="Separador de milhares 5 5 3 2 2" xfId="8806"/>
    <cellStyle name="Separador de milhares 5 5 3 2 2 2" xfId="31787"/>
    <cellStyle name="Separador de milhares 5 5 3 2 2 3" xfId="19978"/>
    <cellStyle name="Separador de milhares 5 5 3 2 3" xfId="25883"/>
    <cellStyle name="Separador de milhares 5 5 3 2 4" xfId="16466"/>
    <cellStyle name="Separador de milhares 5 5 3 3" xfId="7050"/>
    <cellStyle name="Separador de milhares 5 5 3 3 2" xfId="10562"/>
    <cellStyle name="Separador de milhares 5 5 3 3 2 2" xfId="33543"/>
    <cellStyle name="Separador de milhares 5 5 3 3 2 3" xfId="22371"/>
    <cellStyle name="Separador de milhares 5 5 3 3 3" xfId="30031"/>
    <cellStyle name="Separador de milhares 5 5 3 3 4" xfId="14710"/>
    <cellStyle name="Separador de milhares 5 5 3 4" xfId="5854"/>
    <cellStyle name="Separador de milhares 5 5 3 4 2" xfId="28835"/>
    <cellStyle name="Separador de milhares 5 5 3 4 3" xfId="18222"/>
    <cellStyle name="Separador de milhares 5 5 3 5" xfId="24127"/>
    <cellStyle name="Separador de milhares 5 5 3 6" xfId="12954"/>
    <cellStyle name="Separador de milhares 5 5 4" xfId="2257"/>
    <cellStyle name="Separador de milhares 5 5 4 2" xfId="8161"/>
    <cellStyle name="Separador de milhares 5 5 4 2 2" xfId="31142"/>
    <cellStyle name="Separador de milhares 5 5 4 2 3" xfId="19333"/>
    <cellStyle name="Separador de milhares 5 5 4 3" xfId="25238"/>
    <cellStyle name="Separador de milhares 5 5 4 4" xfId="15821"/>
    <cellStyle name="Separador de milhares 5 5 5" xfId="6405"/>
    <cellStyle name="Separador de milhares 5 5 5 2" xfId="9917"/>
    <cellStyle name="Separador de milhares 5 5 5 2 2" xfId="32898"/>
    <cellStyle name="Separador de milhares 5 5 5 2 3" xfId="21726"/>
    <cellStyle name="Separador de milhares 5 5 5 3" xfId="29386"/>
    <cellStyle name="Separador de milhares 5 5 5 4" xfId="14065"/>
    <cellStyle name="Separador de milhares 5 5 6" xfId="5285"/>
    <cellStyle name="Separador de milhares 5 5 6 2" xfId="21089"/>
    <cellStyle name="Separador de milhares 5 5 6 3" xfId="28266"/>
    <cellStyle name="Separador de milhares 5 5 6 4" xfId="12309"/>
    <cellStyle name="Separador de milhares 5 5 7" xfId="4174"/>
    <cellStyle name="Separador de milhares 5 5 7 2" xfId="27155"/>
    <cellStyle name="Separador de milhares 5 5 7 3" xfId="17577"/>
    <cellStyle name="Separador de milhares 5 5 8" xfId="23482"/>
    <cellStyle name="Separador de milhares 5 5 9" xfId="11834"/>
    <cellStyle name="Separador de milhares 5 6" xfId="917"/>
    <cellStyle name="Separador de milhares 5 6 2" xfId="1553"/>
    <cellStyle name="Separador de milhares 5 6 2 2" xfId="3309"/>
    <cellStyle name="Separador de milhares 5 6 2 2 2" xfId="9213"/>
    <cellStyle name="Separador de milhares 5 6 2 2 2 2" xfId="32194"/>
    <cellStyle name="Separador de milhares 5 6 2 2 2 3" xfId="20385"/>
    <cellStyle name="Separador de milhares 5 6 2 2 3" xfId="26290"/>
    <cellStyle name="Separador de milhares 5 6 2 2 4" xfId="16873"/>
    <cellStyle name="Separador de milhares 5 6 2 3" xfId="7457"/>
    <cellStyle name="Separador de milhares 5 6 2 3 2" xfId="10969"/>
    <cellStyle name="Separador de milhares 5 6 2 3 2 2" xfId="33950"/>
    <cellStyle name="Separador de milhares 5 6 2 3 2 3" xfId="22778"/>
    <cellStyle name="Separador de milhares 5 6 2 3 3" xfId="30438"/>
    <cellStyle name="Separador de milhares 5 6 2 3 4" xfId="15117"/>
    <cellStyle name="Separador de milhares 5 6 2 4" xfId="4581"/>
    <cellStyle name="Separador de milhares 5 6 2 4 2" xfId="27562"/>
    <cellStyle name="Separador de milhares 5 6 2 4 3" xfId="18629"/>
    <cellStyle name="Separador de milhares 5 6 2 5" xfId="24534"/>
    <cellStyle name="Separador de milhares 5 6 2 6" xfId="13361"/>
    <cellStyle name="Separador de milhares 5 6 3" xfId="2673"/>
    <cellStyle name="Separador de milhares 5 6 3 2" xfId="8577"/>
    <cellStyle name="Separador de milhares 5 6 3 2 2" xfId="31558"/>
    <cellStyle name="Separador de milhares 5 6 3 2 3" xfId="19749"/>
    <cellStyle name="Separador de milhares 5 6 3 3" xfId="25654"/>
    <cellStyle name="Separador de milhares 5 6 3 4" xfId="16237"/>
    <cellStyle name="Separador de milhares 5 6 4" xfId="6821"/>
    <cellStyle name="Separador de milhares 5 6 4 2" xfId="10333"/>
    <cellStyle name="Separador de milhares 5 6 4 2 2" xfId="33314"/>
    <cellStyle name="Separador de milhares 5 6 4 2 3" xfId="22142"/>
    <cellStyle name="Separador de milhares 5 6 4 3" xfId="29802"/>
    <cellStyle name="Separador de milhares 5 6 4 4" xfId="14481"/>
    <cellStyle name="Separador de milhares 5 6 5" xfId="5625"/>
    <cellStyle name="Separador de milhares 5 6 5 2" xfId="21259"/>
    <cellStyle name="Separador de milhares 5 6 5 3" xfId="28606"/>
    <cellStyle name="Separador de milhares 5 6 5 4" xfId="12725"/>
    <cellStyle name="Separador de milhares 5 6 6" xfId="3945"/>
    <cellStyle name="Separador de milhares 5 6 6 2" xfId="26926"/>
    <cellStyle name="Separador de milhares 5 6 6 3" xfId="17993"/>
    <cellStyle name="Separador de milhares 5 6 7" xfId="23898"/>
    <cellStyle name="Separador de milhares 5 6 8" xfId="11605"/>
    <cellStyle name="Separador de milhares 5 7" xfId="1307"/>
    <cellStyle name="Separador de milhares 5 7 2" xfId="1943"/>
    <cellStyle name="Separador de milhares 5 7 2 2" xfId="3699"/>
    <cellStyle name="Separador de milhares 5 7 2 2 2" xfId="9603"/>
    <cellStyle name="Separador de milhares 5 7 2 2 2 2" xfId="32584"/>
    <cellStyle name="Separador de milhares 5 7 2 2 2 3" xfId="20775"/>
    <cellStyle name="Separador de milhares 5 7 2 2 3" xfId="26680"/>
    <cellStyle name="Separador de milhares 5 7 2 2 4" xfId="17263"/>
    <cellStyle name="Separador de milhares 5 7 2 3" xfId="7847"/>
    <cellStyle name="Separador de milhares 5 7 2 3 2" xfId="11359"/>
    <cellStyle name="Separador de milhares 5 7 2 3 2 2" xfId="34340"/>
    <cellStyle name="Separador de milhares 5 7 2 3 2 3" xfId="23168"/>
    <cellStyle name="Separador de milhares 5 7 2 3 3" xfId="30828"/>
    <cellStyle name="Separador de milhares 5 7 2 3 4" xfId="15507"/>
    <cellStyle name="Separador de milhares 5 7 2 4" xfId="4971"/>
    <cellStyle name="Separador de milhares 5 7 2 4 2" xfId="27952"/>
    <cellStyle name="Separador de milhares 5 7 2 4 3" xfId="19019"/>
    <cellStyle name="Separador de milhares 5 7 2 5" xfId="24924"/>
    <cellStyle name="Separador de milhares 5 7 2 6" xfId="13751"/>
    <cellStyle name="Separador de milhares 5 7 3" xfId="3063"/>
    <cellStyle name="Separador de milhares 5 7 3 2" xfId="8967"/>
    <cellStyle name="Separador de milhares 5 7 3 2 2" xfId="31948"/>
    <cellStyle name="Separador de milhares 5 7 3 2 3" xfId="20139"/>
    <cellStyle name="Separador de milhares 5 7 3 3" xfId="26044"/>
    <cellStyle name="Separador de milhares 5 7 3 4" xfId="16627"/>
    <cellStyle name="Separador de milhares 5 7 4" xfId="7211"/>
    <cellStyle name="Separador de milhares 5 7 4 2" xfId="10723"/>
    <cellStyle name="Separador de milhares 5 7 4 2 2" xfId="33704"/>
    <cellStyle name="Separador de milhares 5 7 4 2 3" xfId="22532"/>
    <cellStyle name="Separador de milhares 5 7 4 3" xfId="30192"/>
    <cellStyle name="Separador de milhares 5 7 4 4" xfId="14871"/>
    <cellStyle name="Separador de milhares 5 7 5" xfId="6015"/>
    <cellStyle name="Separador de milhares 5 7 5 2" xfId="21412"/>
    <cellStyle name="Separador de milhares 5 7 5 3" xfId="28996"/>
    <cellStyle name="Separador de milhares 5 7 5 4" xfId="13115"/>
    <cellStyle name="Separador de milhares 5 7 6" xfId="4335"/>
    <cellStyle name="Separador de milhares 5 7 6 2" xfId="27316"/>
    <cellStyle name="Separador de milhares 5 7 6 3" xfId="18383"/>
    <cellStyle name="Separador de milhares 5 7 7" xfId="24288"/>
    <cellStyle name="Separador de milhares 5 7 8" xfId="11995"/>
    <cellStyle name="Separador de milhares 5 8" xfId="747"/>
    <cellStyle name="Separador de milhares 5 8 2" xfId="2503"/>
    <cellStyle name="Separador de milhares 5 8 2 2" xfId="8407"/>
    <cellStyle name="Separador de milhares 5 8 2 2 2" xfId="31388"/>
    <cellStyle name="Separador de milhares 5 8 2 2 3" xfId="19579"/>
    <cellStyle name="Separador de milhares 5 8 2 3" xfId="25484"/>
    <cellStyle name="Separador de milhares 5 8 2 4" xfId="16067"/>
    <cellStyle name="Separador de milhares 5 8 3" xfId="6651"/>
    <cellStyle name="Separador de milhares 5 8 3 2" xfId="10163"/>
    <cellStyle name="Separador de milhares 5 8 3 2 2" xfId="33144"/>
    <cellStyle name="Separador de milhares 5 8 3 2 3" xfId="21972"/>
    <cellStyle name="Separador de milhares 5 8 3 3" xfId="29632"/>
    <cellStyle name="Separador de milhares 5 8 3 4" xfId="14311"/>
    <cellStyle name="Separador de milhares 5 8 4" xfId="4411"/>
    <cellStyle name="Separador de milhares 5 8 4 2" xfId="27392"/>
    <cellStyle name="Separador de milhares 5 8 4 3" xfId="17823"/>
    <cellStyle name="Separador de milhares 5 8 5" xfId="23728"/>
    <cellStyle name="Separador de milhares 5 8 6" xfId="12555"/>
    <cellStyle name="Separador de milhares 5 9" xfId="1383"/>
    <cellStyle name="Separador de milhares 5 9 2" xfId="3139"/>
    <cellStyle name="Separador de milhares 5 9 2 2" xfId="9043"/>
    <cellStyle name="Separador de milhares 5 9 2 2 2" xfId="32024"/>
    <cellStyle name="Separador de milhares 5 9 2 2 3" xfId="20215"/>
    <cellStyle name="Separador de milhares 5 9 2 3" xfId="26120"/>
    <cellStyle name="Separador de milhares 5 9 2 4" xfId="16703"/>
    <cellStyle name="Separador de milhares 5 9 3" xfId="7287"/>
    <cellStyle name="Separador de milhares 5 9 3 2" xfId="10799"/>
    <cellStyle name="Separador de milhares 5 9 3 2 2" xfId="33780"/>
    <cellStyle name="Separador de milhares 5 9 3 2 3" xfId="22608"/>
    <cellStyle name="Separador de milhares 5 9 3 3" xfId="30268"/>
    <cellStyle name="Separador de milhares 5 9 3 4" xfId="14947"/>
    <cellStyle name="Separador de milhares 5 9 4" xfId="6091"/>
    <cellStyle name="Separador de milhares 5 9 4 2" xfId="29072"/>
    <cellStyle name="Separador de milhares 5 9 4 3" xfId="18459"/>
    <cellStyle name="Separador de milhares 5 9 5" xfId="24364"/>
    <cellStyle name="Separador de milhares 5 9 6" xfId="13191"/>
    <cellStyle name="Separador de milhares 6" xfId="213"/>
    <cellStyle name="Separador de milhares 6 10" xfId="671"/>
    <cellStyle name="Separador de milhares 6 10 2" xfId="2428"/>
    <cellStyle name="Separador de milhares 6 10 2 2" xfId="8332"/>
    <cellStyle name="Separador de milhares 6 10 2 2 2" xfId="31313"/>
    <cellStyle name="Separador de milhares 6 10 2 2 3" xfId="19504"/>
    <cellStyle name="Separador de milhares 6 10 2 3" xfId="25409"/>
    <cellStyle name="Separador de milhares 6 10 2 4" xfId="15992"/>
    <cellStyle name="Separador de milhares 6 10 3" xfId="6576"/>
    <cellStyle name="Separador de milhares 6 10 3 2" xfId="10088"/>
    <cellStyle name="Separador de milhares 6 10 3 2 2" xfId="33069"/>
    <cellStyle name="Separador de milhares 6 10 3 2 3" xfId="21897"/>
    <cellStyle name="Separador de milhares 6 10 3 3" xfId="29557"/>
    <cellStyle name="Separador de milhares 6 10 3 4" xfId="14236"/>
    <cellStyle name="Separador de milhares 6 10 4" xfId="5456"/>
    <cellStyle name="Separador de milhares 6 10 4 2" xfId="28437"/>
    <cellStyle name="Separador de milhares 6 10 4 3" xfId="17748"/>
    <cellStyle name="Separador de milhares 6 10 5" xfId="23653"/>
    <cellStyle name="Separador de milhares 6 10 6" xfId="12480"/>
    <cellStyle name="Separador de milhares 6 11" xfId="2029"/>
    <cellStyle name="Separador de milhares 6 11 2" xfId="7933"/>
    <cellStyle name="Separador de milhares 6 11 2 2" xfId="30914"/>
    <cellStyle name="Separador de milhares 6 11 2 3" xfId="19105"/>
    <cellStyle name="Separador de milhares 6 11 3" xfId="25010"/>
    <cellStyle name="Separador de milhares 6 11 4" xfId="15593"/>
    <cellStyle name="Separador de milhares 6 12" xfId="6177"/>
    <cellStyle name="Separador de milhares 6 12 2" xfId="9689"/>
    <cellStyle name="Separador de milhares 6 12 2 2" xfId="32670"/>
    <cellStyle name="Separador de milhares 6 12 2 3" xfId="21498"/>
    <cellStyle name="Separador de milhares 6 12 3" xfId="29158"/>
    <cellStyle name="Separador de milhares 6 12 4" xfId="13837"/>
    <cellStyle name="Separador de milhares 6 13" xfId="5057"/>
    <cellStyle name="Separador de milhares 6 13 2" xfId="20861"/>
    <cellStyle name="Separador de milhares 6 13 3" xfId="28038"/>
    <cellStyle name="Separador de milhares 6 13 4" xfId="12081"/>
    <cellStyle name="Separador de milhares 6 14" xfId="3776"/>
    <cellStyle name="Separador de milhares 6 14 2" xfId="26757"/>
    <cellStyle name="Separador de milhares 6 14 3" xfId="17349"/>
    <cellStyle name="Separador de milhares 6 15" xfId="23254"/>
    <cellStyle name="Separador de milhares 6 16" xfId="11436"/>
    <cellStyle name="Separador de milhares 6 2" xfId="292"/>
    <cellStyle name="Separador de milhares 6 2 10" xfId="2052"/>
    <cellStyle name="Separador de milhares 6 2 10 2" xfId="7956"/>
    <cellStyle name="Separador de milhares 6 2 10 2 2" xfId="30937"/>
    <cellStyle name="Separador de milhares 6 2 10 2 3" xfId="19128"/>
    <cellStyle name="Separador de milhares 6 2 10 3" xfId="25033"/>
    <cellStyle name="Separador de milhares 6 2 10 4" xfId="15616"/>
    <cellStyle name="Separador de milhares 6 2 11" xfId="6200"/>
    <cellStyle name="Separador de milhares 6 2 11 2" xfId="9712"/>
    <cellStyle name="Separador de milhares 6 2 11 2 2" xfId="32693"/>
    <cellStyle name="Separador de milhares 6 2 11 2 3" xfId="21521"/>
    <cellStyle name="Separador de milhares 6 2 11 3" xfId="29181"/>
    <cellStyle name="Separador de milhares 6 2 11 4" xfId="13860"/>
    <cellStyle name="Separador de milhares 6 2 12" xfId="5080"/>
    <cellStyle name="Separador de milhares 6 2 12 2" xfId="20884"/>
    <cellStyle name="Separador de milhares 6 2 12 3" xfId="28061"/>
    <cellStyle name="Separador de milhares 6 2 12 4" xfId="12104"/>
    <cellStyle name="Separador de milhares 6 2 13" xfId="3799"/>
    <cellStyle name="Separador de milhares 6 2 13 2" xfId="26780"/>
    <cellStyle name="Separador de milhares 6 2 13 3" xfId="17372"/>
    <cellStyle name="Separador de milhares 6 2 14" xfId="23277"/>
    <cellStyle name="Separador de milhares 6 2 15" xfId="11459"/>
    <cellStyle name="Separador de milhares 6 2 2" xfId="447"/>
    <cellStyle name="Separador de milhares 6 2 2 10" xfId="23430"/>
    <cellStyle name="Separador de milhares 6 2 2 11" xfId="11544"/>
    <cellStyle name="Separador de milhares 6 2 2 2" xfId="608"/>
    <cellStyle name="Separador de milhares 6 2 2 2 2" xfId="1891"/>
    <cellStyle name="Separador de milhares 6 2 2 2 2 2" xfId="3647"/>
    <cellStyle name="Separador de milhares 6 2 2 2 2 2 2" xfId="9551"/>
    <cellStyle name="Separador de milhares 6 2 2 2 2 2 2 2" xfId="32532"/>
    <cellStyle name="Separador de milhares 6 2 2 2 2 2 2 3" xfId="20723"/>
    <cellStyle name="Separador de milhares 6 2 2 2 2 2 3" xfId="26628"/>
    <cellStyle name="Separador de milhares 6 2 2 2 2 2 4" xfId="17211"/>
    <cellStyle name="Separador de milhares 6 2 2 2 2 3" xfId="7795"/>
    <cellStyle name="Separador de milhares 6 2 2 2 2 3 2" xfId="11307"/>
    <cellStyle name="Separador de milhares 6 2 2 2 2 3 2 2" xfId="34288"/>
    <cellStyle name="Separador de milhares 6 2 2 2 2 3 2 3" xfId="23116"/>
    <cellStyle name="Separador de milhares 6 2 2 2 2 3 3" xfId="30776"/>
    <cellStyle name="Separador de milhares 6 2 2 2 2 3 4" xfId="15455"/>
    <cellStyle name="Separador de milhares 6 2 2 2 2 4" xfId="4919"/>
    <cellStyle name="Separador de milhares 6 2 2 2 2 4 2" xfId="27900"/>
    <cellStyle name="Separador de milhares 6 2 2 2 2 4 3" xfId="18967"/>
    <cellStyle name="Separador de milhares 6 2 2 2 2 5" xfId="24872"/>
    <cellStyle name="Separador de milhares 6 2 2 2 2 6" xfId="13699"/>
    <cellStyle name="Separador de milhares 6 2 2 2 3" xfId="1255"/>
    <cellStyle name="Separador de milhares 6 2 2 2 3 2" xfId="3011"/>
    <cellStyle name="Separador de milhares 6 2 2 2 3 2 2" xfId="8915"/>
    <cellStyle name="Separador de milhares 6 2 2 2 3 2 2 2" xfId="31896"/>
    <cellStyle name="Separador de milhares 6 2 2 2 3 2 2 3" xfId="20087"/>
    <cellStyle name="Separador de milhares 6 2 2 2 3 2 3" xfId="25992"/>
    <cellStyle name="Separador de milhares 6 2 2 2 3 2 4" xfId="16575"/>
    <cellStyle name="Separador de milhares 6 2 2 2 3 3" xfId="7159"/>
    <cellStyle name="Separador de milhares 6 2 2 2 3 3 2" xfId="10671"/>
    <cellStyle name="Separador de milhares 6 2 2 2 3 3 2 2" xfId="33652"/>
    <cellStyle name="Separador de milhares 6 2 2 2 3 3 2 3" xfId="22480"/>
    <cellStyle name="Separador de milhares 6 2 2 2 3 3 3" xfId="30140"/>
    <cellStyle name="Separador de milhares 6 2 2 2 3 3 4" xfId="14819"/>
    <cellStyle name="Separador de milhares 6 2 2 2 3 4" xfId="5963"/>
    <cellStyle name="Separador de milhares 6 2 2 2 3 4 2" xfId="28944"/>
    <cellStyle name="Separador de milhares 6 2 2 2 3 4 3" xfId="18331"/>
    <cellStyle name="Separador de milhares 6 2 2 2 3 5" xfId="24236"/>
    <cellStyle name="Separador de milhares 6 2 2 2 3 6" xfId="13063"/>
    <cellStyle name="Separador de milhares 6 2 2 2 4" xfId="2366"/>
    <cellStyle name="Separador de milhares 6 2 2 2 4 2" xfId="8270"/>
    <cellStyle name="Separador de milhares 6 2 2 2 4 2 2" xfId="31251"/>
    <cellStyle name="Separador de milhares 6 2 2 2 4 2 3" xfId="19442"/>
    <cellStyle name="Separador de milhares 6 2 2 2 4 3" xfId="25347"/>
    <cellStyle name="Separador de milhares 6 2 2 2 4 4" xfId="15930"/>
    <cellStyle name="Separador de milhares 6 2 2 2 5" xfId="6514"/>
    <cellStyle name="Separador de milhares 6 2 2 2 5 2" xfId="10026"/>
    <cellStyle name="Separador de milhares 6 2 2 2 5 2 2" xfId="33007"/>
    <cellStyle name="Separador de milhares 6 2 2 2 5 2 3" xfId="21835"/>
    <cellStyle name="Separador de milhares 6 2 2 2 5 3" xfId="29495"/>
    <cellStyle name="Separador de milhares 6 2 2 2 5 4" xfId="14174"/>
    <cellStyle name="Separador de milhares 6 2 2 2 6" xfId="5394"/>
    <cellStyle name="Separador de milhares 6 2 2 2 6 2" xfId="21198"/>
    <cellStyle name="Separador de milhares 6 2 2 2 6 3" xfId="28375"/>
    <cellStyle name="Separador de milhares 6 2 2 2 6 4" xfId="12418"/>
    <cellStyle name="Separador de milhares 6 2 2 2 7" xfId="4283"/>
    <cellStyle name="Separador de milhares 6 2 2 2 7 2" xfId="27264"/>
    <cellStyle name="Separador de milhares 6 2 2 2 7 3" xfId="17686"/>
    <cellStyle name="Separador de milhares 6 2 2 2 8" xfId="23591"/>
    <cellStyle name="Separador de milhares 6 2 2 2 9" xfId="11943"/>
    <cellStyle name="Separador de milhares 6 2 2 3" xfId="1094"/>
    <cellStyle name="Separador de milhares 6 2 2 3 2" xfId="1730"/>
    <cellStyle name="Separador de milhares 6 2 2 3 2 2" xfId="3486"/>
    <cellStyle name="Separador de milhares 6 2 2 3 2 2 2" xfId="9390"/>
    <cellStyle name="Separador de milhares 6 2 2 3 2 2 2 2" xfId="32371"/>
    <cellStyle name="Separador de milhares 6 2 2 3 2 2 2 3" xfId="20562"/>
    <cellStyle name="Separador de milhares 6 2 2 3 2 2 3" xfId="26467"/>
    <cellStyle name="Separador de milhares 6 2 2 3 2 2 4" xfId="17050"/>
    <cellStyle name="Separador de milhares 6 2 2 3 2 3" xfId="7634"/>
    <cellStyle name="Separador de milhares 6 2 2 3 2 3 2" xfId="11146"/>
    <cellStyle name="Separador de milhares 6 2 2 3 2 3 2 2" xfId="34127"/>
    <cellStyle name="Separador de milhares 6 2 2 3 2 3 2 3" xfId="22955"/>
    <cellStyle name="Separador de milhares 6 2 2 3 2 3 3" xfId="30615"/>
    <cellStyle name="Separador de milhares 6 2 2 3 2 3 4" xfId="15294"/>
    <cellStyle name="Separador de milhares 6 2 2 3 2 4" xfId="4758"/>
    <cellStyle name="Separador de milhares 6 2 2 3 2 4 2" xfId="27739"/>
    <cellStyle name="Separador de milhares 6 2 2 3 2 4 3" xfId="18806"/>
    <cellStyle name="Separador de milhares 6 2 2 3 2 5" xfId="24711"/>
    <cellStyle name="Separador de milhares 6 2 2 3 2 6" xfId="13538"/>
    <cellStyle name="Separador de milhares 6 2 2 3 3" xfId="2850"/>
    <cellStyle name="Separador de milhares 6 2 2 3 3 2" xfId="8754"/>
    <cellStyle name="Separador de milhares 6 2 2 3 3 2 2" xfId="31735"/>
    <cellStyle name="Separador de milhares 6 2 2 3 3 2 3" xfId="19926"/>
    <cellStyle name="Separador de milhares 6 2 2 3 3 3" xfId="25831"/>
    <cellStyle name="Separador de milhares 6 2 2 3 3 4" xfId="16414"/>
    <cellStyle name="Separador de milhares 6 2 2 3 4" xfId="6998"/>
    <cellStyle name="Separador de milhares 6 2 2 3 4 2" xfId="10510"/>
    <cellStyle name="Separador de milhares 6 2 2 3 4 2 2" xfId="33491"/>
    <cellStyle name="Separador de milhares 6 2 2 3 4 2 3" xfId="22319"/>
    <cellStyle name="Separador de milhares 6 2 2 3 4 3" xfId="29979"/>
    <cellStyle name="Separador de milhares 6 2 2 3 4 4" xfId="14658"/>
    <cellStyle name="Separador de milhares 6 2 2 3 5" xfId="5802"/>
    <cellStyle name="Separador de milhares 6 2 2 3 5 2" xfId="21360"/>
    <cellStyle name="Separador de milhares 6 2 2 3 5 3" xfId="28783"/>
    <cellStyle name="Separador de milhares 6 2 2 3 5 4" xfId="12902"/>
    <cellStyle name="Separador de milhares 6 2 2 3 6" xfId="4122"/>
    <cellStyle name="Separador de milhares 6 2 2 3 6 2" xfId="27103"/>
    <cellStyle name="Separador de milhares 6 2 2 3 6 3" xfId="18170"/>
    <cellStyle name="Separador de milhares 6 2 2 3 7" xfId="24075"/>
    <cellStyle name="Separador de milhares 6 2 2 3 8" xfId="11782"/>
    <cellStyle name="Separador de milhares 6 2 2 4" xfId="1492"/>
    <cellStyle name="Separador de milhares 6 2 2 4 2" xfId="3248"/>
    <cellStyle name="Separador de milhares 6 2 2 4 2 2" xfId="9152"/>
    <cellStyle name="Separador de milhares 6 2 2 4 2 2 2" xfId="32133"/>
    <cellStyle name="Separador de milhares 6 2 2 4 2 2 3" xfId="20324"/>
    <cellStyle name="Separador de milhares 6 2 2 4 2 3" xfId="26229"/>
    <cellStyle name="Separador de milhares 6 2 2 4 2 4" xfId="16812"/>
    <cellStyle name="Separador de milhares 6 2 2 4 3" xfId="7396"/>
    <cellStyle name="Separador de milhares 6 2 2 4 3 2" xfId="10908"/>
    <cellStyle name="Separador de milhares 6 2 2 4 3 2 2" xfId="33889"/>
    <cellStyle name="Separador de milhares 6 2 2 4 3 2 3" xfId="22717"/>
    <cellStyle name="Separador de milhares 6 2 2 4 3 3" xfId="30377"/>
    <cellStyle name="Separador de milhares 6 2 2 4 3 4" xfId="15056"/>
    <cellStyle name="Separador de milhares 6 2 2 4 4" xfId="4520"/>
    <cellStyle name="Separador de milhares 6 2 2 4 4 2" xfId="27501"/>
    <cellStyle name="Separador de milhares 6 2 2 4 4 3" xfId="18568"/>
    <cellStyle name="Separador de milhares 6 2 2 4 5" xfId="24473"/>
    <cellStyle name="Separador de milhares 6 2 2 4 6" xfId="13300"/>
    <cellStyle name="Separador de milhares 6 2 2 5" xfId="856"/>
    <cellStyle name="Separador de milhares 6 2 2 5 2" xfId="2612"/>
    <cellStyle name="Separador de milhares 6 2 2 5 2 2" xfId="8516"/>
    <cellStyle name="Separador de milhares 6 2 2 5 2 2 2" xfId="31497"/>
    <cellStyle name="Separador de milhares 6 2 2 5 2 2 3" xfId="19688"/>
    <cellStyle name="Separador de milhares 6 2 2 5 2 3" xfId="25593"/>
    <cellStyle name="Separador de milhares 6 2 2 5 2 4" xfId="16176"/>
    <cellStyle name="Separador de milhares 6 2 2 5 3" xfId="6760"/>
    <cellStyle name="Separador de milhares 6 2 2 5 3 2" xfId="10272"/>
    <cellStyle name="Separador de milhares 6 2 2 5 3 2 2" xfId="33253"/>
    <cellStyle name="Separador de milhares 6 2 2 5 3 2 3" xfId="22081"/>
    <cellStyle name="Separador de milhares 6 2 2 5 3 3" xfId="29741"/>
    <cellStyle name="Separador de milhares 6 2 2 5 3 4" xfId="14420"/>
    <cellStyle name="Separador de milhares 6 2 2 5 4" xfId="5564"/>
    <cellStyle name="Separador de milhares 6 2 2 5 4 2" xfId="28545"/>
    <cellStyle name="Separador de milhares 6 2 2 5 4 3" xfId="17932"/>
    <cellStyle name="Separador de milhares 6 2 2 5 5" xfId="23837"/>
    <cellStyle name="Separador de milhares 6 2 2 5 6" xfId="12664"/>
    <cellStyle name="Separador de milhares 6 2 2 6" xfId="2205"/>
    <cellStyle name="Separador de milhares 6 2 2 6 2" xfId="8109"/>
    <cellStyle name="Separador de milhares 6 2 2 6 2 2" xfId="31090"/>
    <cellStyle name="Separador de milhares 6 2 2 6 2 3" xfId="19281"/>
    <cellStyle name="Separador de milhares 6 2 2 6 3" xfId="25186"/>
    <cellStyle name="Separador de milhares 6 2 2 6 4" xfId="15769"/>
    <cellStyle name="Separador de milhares 6 2 2 7" xfId="6353"/>
    <cellStyle name="Separador de milhares 6 2 2 7 2" xfId="9865"/>
    <cellStyle name="Separador de milhares 6 2 2 7 2 2" xfId="32846"/>
    <cellStyle name="Separador de milhares 6 2 2 7 2 3" xfId="21674"/>
    <cellStyle name="Separador de milhares 6 2 2 7 3" xfId="29334"/>
    <cellStyle name="Separador de milhares 6 2 2 7 4" xfId="14013"/>
    <cellStyle name="Separador de milhares 6 2 2 8" xfId="5233"/>
    <cellStyle name="Separador de milhares 6 2 2 8 2" xfId="21037"/>
    <cellStyle name="Separador de milhares 6 2 2 8 3" xfId="28214"/>
    <cellStyle name="Separador de milhares 6 2 2 8 4" xfId="12257"/>
    <cellStyle name="Separador de milhares 6 2 2 9" xfId="3884"/>
    <cellStyle name="Separador de milhares 6 2 2 9 2" xfId="26865"/>
    <cellStyle name="Separador de milhares 6 2 2 9 3" xfId="17525"/>
    <cellStyle name="Separador de milhares 6 2 3" xfId="365"/>
    <cellStyle name="Separador de milhares 6 2 3 2" xfId="1649"/>
    <cellStyle name="Separador de milhares 6 2 3 2 2" xfId="3405"/>
    <cellStyle name="Separador de milhares 6 2 3 2 2 2" xfId="9309"/>
    <cellStyle name="Separador de milhares 6 2 3 2 2 2 2" xfId="32290"/>
    <cellStyle name="Separador de milhares 6 2 3 2 2 2 3" xfId="20481"/>
    <cellStyle name="Separador de milhares 6 2 3 2 2 3" xfId="26386"/>
    <cellStyle name="Separador de milhares 6 2 3 2 2 4" xfId="16969"/>
    <cellStyle name="Separador de milhares 6 2 3 2 3" xfId="7553"/>
    <cellStyle name="Separador de milhares 6 2 3 2 3 2" xfId="11065"/>
    <cellStyle name="Separador de milhares 6 2 3 2 3 2 2" xfId="34046"/>
    <cellStyle name="Separador de milhares 6 2 3 2 3 2 3" xfId="22874"/>
    <cellStyle name="Separador de milhares 6 2 3 2 3 3" xfId="30534"/>
    <cellStyle name="Separador de milhares 6 2 3 2 3 4" xfId="15213"/>
    <cellStyle name="Separador de milhares 6 2 3 2 4" xfId="4677"/>
    <cellStyle name="Separador de milhares 6 2 3 2 4 2" xfId="27658"/>
    <cellStyle name="Separador de milhares 6 2 3 2 4 3" xfId="18725"/>
    <cellStyle name="Separador de milhares 6 2 3 2 5" xfId="24630"/>
    <cellStyle name="Separador de milhares 6 2 3 2 6" xfId="13457"/>
    <cellStyle name="Separador de milhares 6 2 3 3" xfId="1013"/>
    <cellStyle name="Separador de milhares 6 2 3 3 2" xfId="2769"/>
    <cellStyle name="Separador de milhares 6 2 3 3 2 2" xfId="8673"/>
    <cellStyle name="Separador de milhares 6 2 3 3 2 2 2" xfId="31654"/>
    <cellStyle name="Separador de milhares 6 2 3 3 2 2 3" xfId="19845"/>
    <cellStyle name="Separador de milhares 6 2 3 3 2 3" xfId="25750"/>
    <cellStyle name="Separador de milhares 6 2 3 3 2 4" xfId="16333"/>
    <cellStyle name="Separador de milhares 6 2 3 3 3" xfId="6917"/>
    <cellStyle name="Separador de milhares 6 2 3 3 3 2" xfId="10429"/>
    <cellStyle name="Separador de milhares 6 2 3 3 3 2 2" xfId="33410"/>
    <cellStyle name="Separador de milhares 6 2 3 3 3 2 3" xfId="22238"/>
    <cellStyle name="Separador de milhares 6 2 3 3 3 3" xfId="29898"/>
    <cellStyle name="Separador de milhares 6 2 3 3 3 4" xfId="14577"/>
    <cellStyle name="Separador de milhares 6 2 3 3 4" xfId="5721"/>
    <cellStyle name="Separador de milhares 6 2 3 3 4 2" xfId="28702"/>
    <cellStyle name="Separador de milhares 6 2 3 3 4 3" xfId="18089"/>
    <cellStyle name="Separador de milhares 6 2 3 3 5" xfId="23994"/>
    <cellStyle name="Separador de milhares 6 2 3 3 6" xfId="12821"/>
    <cellStyle name="Separador de milhares 6 2 3 4" xfId="2124"/>
    <cellStyle name="Separador de milhares 6 2 3 4 2" xfId="8028"/>
    <cellStyle name="Separador de milhares 6 2 3 4 2 2" xfId="31009"/>
    <cellStyle name="Separador de milhares 6 2 3 4 2 3" xfId="19200"/>
    <cellStyle name="Separador de milhares 6 2 3 4 3" xfId="25105"/>
    <cellStyle name="Separador de milhares 6 2 3 4 4" xfId="15688"/>
    <cellStyle name="Separador de milhares 6 2 3 5" xfId="6272"/>
    <cellStyle name="Separador de milhares 6 2 3 5 2" xfId="9784"/>
    <cellStyle name="Separador de milhares 6 2 3 5 2 2" xfId="32765"/>
    <cellStyle name="Separador de milhares 6 2 3 5 2 3" xfId="21593"/>
    <cellStyle name="Separador de milhares 6 2 3 5 3" xfId="29253"/>
    <cellStyle name="Separador de milhares 6 2 3 5 4" xfId="13932"/>
    <cellStyle name="Separador de milhares 6 2 3 6" xfId="5152"/>
    <cellStyle name="Separador de milhares 6 2 3 6 2" xfId="20956"/>
    <cellStyle name="Separador de milhares 6 2 3 6 3" xfId="28133"/>
    <cellStyle name="Separador de milhares 6 2 3 6 4" xfId="12176"/>
    <cellStyle name="Separador de milhares 6 2 3 7" xfId="4041"/>
    <cellStyle name="Separador de milhares 6 2 3 7 2" xfId="27022"/>
    <cellStyle name="Separador de milhares 6 2 3 7 3" xfId="17444"/>
    <cellStyle name="Separador de milhares 6 2 3 8" xfId="23349"/>
    <cellStyle name="Separador de milhares 6 2 3 9" xfId="11701"/>
    <cellStyle name="Separador de milhares 6 2 4" xfId="523"/>
    <cellStyle name="Separador de milhares 6 2 4 2" xfId="1806"/>
    <cellStyle name="Separador de milhares 6 2 4 2 2" xfId="3562"/>
    <cellStyle name="Separador de milhares 6 2 4 2 2 2" xfId="9466"/>
    <cellStyle name="Separador de milhares 6 2 4 2 2 2 2" xfId="32447"/>
    <cellStyle name="Separador de milhares 6 2 4 2 2 2 3" xfId="20638"/>
    <cellStyle name="Separador de milhares 6 2 4 2 2 3" xfId="26543"/>
    <cellStyle name="Separador de milhares 6 2 4 2 2 4" xfId="17126"/>
    <cellStyle name="Separador de milhares 6 2 4 2 3" xfId="7710"/>
    <cellStyle name="Separador de milhares 6 2 4 2 3 2" xfId="11222"/>
    <cellStyle name="Separador de milhares 6 2 4 2 3 2 2" xfId="34203"/>
    <cellStyle name="Separador de milhares 6 2 4 2 3 2 3" xfId="23031"/>
    <cellStyle name="Separador de milhares 6 2 4 2 3 3" xfId="30691"/>
    <cellStyle name="Separador de milhares 6 2 4 2 3 4" xfId="15370"/>
    <cellStyle name="Separador de milhares 6 2 4 2 4" xfId="4834"/>
    <cellStyle name="Separador de milhares 6 2 4 2 4 2" xfId="27815"/>
    <cellStyle name="Separador de milhares 6 2 4 2 4 3" xfId="18882"/>
    <cellStyle name="Separador de milhares 6 2 4 2 5" xfId="24787"/>
    <cellStyle name="Separador de milhares 6 2 4 2 6" xfId="13614"/>
    <cellStyle name="Separador de milhares 6 2 4 3" xfId="1170"/>
    <cellStyle name="Separador de milhares 6 2 4 3 2" xfId="2926"/>
    <cellStyle name="Separador de milhares 6 2 4 3 2 2" xfId="8830"/>
    <cellStyle name="Separador de milhares 6 2 4 3 2 2 2" xfId="31811"/>
    <cellStyle name="Separador de milhares 6 2 4 3 2 2 3" xfId="20002"/>
    <cellStyle name="Separador de milhares 6 2 4 3 2 3" xfId="25907"/>
    <cellStyle name="Separador de milhares 6 2 4 3 2 4" xfId="16490"/>
    <cellStyle name="Separador de milhares 6 2 4 3 3" xfId="7074"/>
    <cellStyle name="Separador de milhares 6 2 4 3 3 2" xfId="10586"/>
    <cellStyle name="Separador de milhares 6 2 4 3 3 2 2" xfId="33567"/>
    <cellStyle name="Separador de milhares 6 2 4 3 3 2 3" xfId="22395"/>
    <cellStyle name="Separador de milhares 6 2 4 3 3 3" xfId="30055"/>
    <cellStyle name="Separador de milhares 6 2 4 3 3 4" xfId="14734"/>
    <cellStyle name="Separador de milhares 6 2 4 3 4" xfId="5878"/>
    <cellStyle name="Separador de milhares 6 2 4 3 4 2" xfId="28859"/>
    <cellStyle name="Separador de milhares 6 2 4 3 4 3" xfId="18246"/>
    <cellStyle name="Separador de milhares 6 2 4 3 5" xfId="24151"/>
    <cellStyle name="Separador de milhares 6 2 4 3 6" xfId="12978"/>
    <cellStyle name="Separador de milhares 6 2 4 4" xfId="2281"/>
    <cellStyle name="Separador de milhares 6 2 4 4 2" xfId="8185"/>
    <cellStyle name="Separador de milhares 6 2 4 4 2 2" xfId="31166"/>
    <cellStyle name="Separador de milhares 6 2 4 4 2 3" xfId="19357"/>
    <cellStyle name="Separador de milhares 6 2 4 4 3" xfId="25262"/>
    <cellStyle name="Separador de milhares 6 2 4 4 4" xfId="15845"/>
    <cellStyle name="Separador de milhares 6 2 4 5" xfId="6429"/>
    <cellStyle name="Separador de milhares 6 2 4 5 2" xfId="9941"/>
    <cellStyle name="Separador de milhares 6 2 4 5 2 2" xfId="32922"/>
    <cellStyle name="Separador de milhares 6 2 4 5 2 3" xfId="21750"/>
    <cellStyle name="Separador de milhares 6 2 4 5 3" xfId="29410"/>
    <cellStyle name="Separador de milhares 6 2 4 5 4" xfId="14089"/>
    <cellStyle name="Separador de milhares 6 2 4 6" xfId="5309"/>
    <cellStyle name="Separador de milhares 6 2 4 6 2" xfId="21113"/>
    <cellStyle name="Separador de milhares 6 2 4 6 3" xfId="28290"/>
    <cellStyle name="Separador de milhares 6 2 4 6 4" xfId="12333"/>
    <cellStyle name="Separador de milhares 6 2 4 7" xfId="4198"/>
    <cellStyle name="Separador de milhares 6 2 4 7 2" xfId="27179"/>
    <cellStyle name="Separador de milhares 6 2 4 7 3" xfId="17601"/>
    <cellStyle name="Separador de milhares 6 2 4 8" xfId="23506"/>
    <cellStyle name="Separador de milhares 6 2 4 9" xfId="11858"/>
    <cellStyle name="Separador de milhares 6 2 5" xfId="941"/>
    <cellStyle name="Separador de milhares 6 2 5 2" xfId="1577"/>
    <cellStyle name="Separador de milhares 6 2 5 2 2" xfId="3333"/>
    <cellStyle name="Separador de milhares 6 2 5 2 2 2" xfId="9237"/>
    <cellStyle name="Separador de milhares 6 2 5 2 2 2 2" xfId="32218"/>
    <cellStyle name="Separador de milhares 6 2 5 2 2 2 3" xfId="20409"/>
    <cellStyle name="Separador de milhares 6 2 5 2 2 3" xfId="26314"/>
    <cellStyle name="Separador de milhares 6 2 5 2 2 4" xfId="16897"/>
    <cellStyle name="Separador de milhares 6 2 5 2 3" xfId="7481"/>
    <cellStyle name="Separador de milhares 6 2 5 2 3 2" xfId="10993"/>
    <cellStyle name="Separador de milhares 6 2 5 2 3 2 2" xfId="33974"/>
    <cellStyle name="Separador de milhares 6 2 5 2 3 2 3" xfId="22802"/>
    <cellStyle name="Separador de milhares 6 2 5 2 3 3" xfId="30462"/>
    <cellStyle name="Separador de milhares 6 2 5 2 3 4" xfId="15141"/>
    <cellStyle name="Separador de milhares 6 2 5 2 4" xfId="4605"/>
    <cellStyle name="Separador de milhares 6 2 5 2 4 2" xfId="27586"/>
    <cellStyle name="Separador de milhares 6 2 5 2 4 3" xfId="18653"/>
    <cellStyle name="Separador de milhares 6 2 5 2 5" xfId="24558"/>
    <cellStyle name="Separador de milhares 6 2 5 2 6" xfId="13385"/>
    <cellStyle name="Separador de milhares 6 2 5 3" xfId="2697"/>
    <cellStyle name="Separador de milhares 6 2 5 3 2" xfId="8601"/>
    <cellStyle name="Separador de milhares 6 2 5 3 2 2" xfId="31582"/>
    <cellStyle name="Separador de milhares 6 2 5 3 2 3" xfId="19773"/>
    <cellStyle name="Separador de milhares 6 2 5 3 3" xfId="25678"/>
    <cellStyle name="Separador de milhares 6 2 5 3 4" xfId="16261"/>
    <cellStyle name="Separador de milhares 6 2 5 4" xfId="6845"/>
    <cellStyle name="Separador de milhares 6 2 5 4 2" xfId="10357"/>
    <cellStyle name="Separador de milhares 6 2 5 4 2 2" xfId="33338"/>
    <cellStyle name="Separador de milhares 6 2 5 4 2 3" xfId="22166"/>
    <cellStyle name="Separador de milhares 6 2 5 4 3" xfId="29826"/>
    <cellStyle name="Separador de milhares 6 2 5 4 4" xfId="14505"/>
    <cellStyle name="Separador de milhares 6 2 5 5" xfId="5649"/>
    <cellStyle name="Separador de milhares 6 2 5 5 2" xfId="21283"/>
    <cellStyle name="Separador de milhares 6 2 5 5 3" xfId="28630"/>
    <cellStyle name="Separador de milhares 6 2 5 5 4" xfId="12749"/>
    <cellStyle name="Separador de milhares 6 2 5 6" xfId="3969"/>
    <cellStyle name="Separador de milhares 6 2 5 6 2" xfId="26950"/>
    <cellStyle name="Separador de milhares 6 2 5 6 3" xfId="18017"/>
    <cellStyle name="Separador de milhares 6 2 5 7" xfId="23922"/>
    <cellStyle name="Separador de milhares 6 2 5 8" xfId="11629"/>
    <cellStyle name="Separador de milhares 6 2 6" xfId="1331"/>
    <cellStyle name="Separador de milhares 6 2 6 2" xfId="1967"/>
    <cellStyle name="Separador de milhares 6 2 6 2 2" xfId="3723"/>
    <cellStyle name="Separador de milhares 6 2 6 2 2 2" xfId="9627"/>
    <cellStyle name="Separador de milhares 6 2 6 2 2 2 2" xfId="32608"/>
    <cellStyle name="Separador de milhares 6 2 6 2 2 2 3" xfId="20799"/>
    <cellStyle name="Separador de milhares 6 2 6 2 2 3" xfId="26704"/>
    <cellStyle name="Separador de milhares 6 2 6 2 2 4" xfId="17287"/>
    <cellStyle name="Separador de milhares 6 2 6 2 3" xfId="7871"/>
    <cellStyle name="Separador de milhares 6 2 6 2 3 2" xfId="11383"/>
    <cellStyle name="Separador de milhares 6 2 6 2 3 2 2" xfId="34364"/>
    <cellStyle name="Separador de milhares 6 2 6 2 3 2 3" xfId="23192"/>
    <cellStyle name="Separador de milhares 6 2 6 2 3 3" xfId="30852"/>
    <cellStyle name="Separador de milhares 6 2 6 2 3 4" xfId="15531"/>
    <cellStyle name="Separador de milhares 6 2 6 2 4" xfId="4995"/>
    <cellStyle name="Separador de milhares 6 2 6 2 4 2" xfId="27976"/>
    <cellStyle name="Separador de milhares 6 2 6 2 4 3" xfId="19043"/>
    <cellStyle name="Separador de milhares 6 2 6 2 5" xfId="24948"/>
    <cellStyle name="Separador de milhares 6 2 6 2 6" xfId="13775"/>
    <cellStyle name="Separador de milhares 6 2 6 3" xfId="3087"/>
    <cellStyle name="Separador de milhares 6 2 6 3 2" xfId="8991"/>
    <cellStyle name="Separador de milhares 6 2 6 3 2 2" xfId="31972"/>
    <cellStyle name="Separador de milhares 6 2 6 3 2 3" xfId="20163"/>
    <cellStyle name="Separador de milhares 6 2 6 3 3" xfId="26068"/>
    <cellStyle name="Separador de milhares 6 2 6 3 4" xfId="16651"/>
    <cellStyle name="Separador de milhares 6 2 6 4" xfId="7235"/>
    <cellStyle name="Separador de milhares 6 2 6 4 2" xfId="10747"/>
    <cellStyle name="Separador de milhares 6 2 6 4 2 2" xfId="33728"/>
    <cellStyle name="Separador de milhares 6 2 6 4 2 3" xfId="22556"/>
    <cellStyle name="Separador de milhares 6 2 6 4 3" xfId="30216"/>
    <cellStyle name="Separador de milhares 6 2 6 4 4" xfId="14895"/>
    <cellStyle name="Separador de milhares 6 2 6 5" xfId="6039"/>
    <cellStyle name="Separador de milhares 6 2 6 5 2" xfId="21436"/>
    <cellStyle name="Separador de milhares 6 2 6 5 3" xfId="29020"/>
    <cellStyle name="Separador de milhares 6 2 6 5 4" xfId="13139"/>
    <cellStyle name="Separador de milhares 6 2 6 6" xfId="4359"/>
    <cellStyle name="Separador de milhares 6 2 6 6 2" xfId="27340"/>
    <cellStyle name="Separador de milhares 6 2 6 6 3" xfId="18407"/>
    <cellStyle name="Separador de milhares 6 2 6 7" xfId="24312"/>
    <cellStyle name="Separador de milhares 6 2 6 8" xfId="12019"/>
    <cellStyle name="Separador de milhares 6 2 7" xfId="771"/>
    <cellStyle name="Separador de milhares 6 2 7 2" xfId="2527"/>
    <cellStyle name="Separador de milhares 6 2 7 2 2" xfId="8431"/>
    <cellStyle name="Separador de milhares 6 2 7 2 2 2" xfId="31412"/>
    <cellStyle name="Separador de milhares 6 2 7 2 2 3" xfId="19603"/>
    <cellStyle name="Separador de milhares 6 2 7 2 3" xfId="25508"/>
    <cellStyle name="Separador de milhares 6 2 7 2 4" xfId="16091"/>
    <cellStyle name="Separador de milhares 6 2 7 3" xfId="6675"/>
    <cellStyle name="Separador de milhares 6 2 7 3 2" xfId="10187"/>
    <cellStyle name="Separador de milhares 6 2 7 3 2 2" xfId="33168"/>
    <cellStyle name="Separador de milhares 6 2 7 3 2 3" xfId="21996"/>
    <cellStyle name="Separador de milhares 6 2 7 3 3" xfId="29656"/>
    <cellStyle name="Separador de milhares 6 2 7 3 4" xfId="14335"/>
    <cellStyle name="Separador de milhares 6 2 7 4" xfId="4435"/>
    <cellStyle name="Separador de milhares 6 2 7 4 2" xfId="27416"/>
    <cellStyle name="Separador de milhares 6 2 7 4 3" xfId="17847"/>
    <cellStyle name="Separador de milhares 6 2 7 5" xfId="23752"/>
    <cellStyle name="Separador de milhares 6 2 7 6" xfId="12579"/>
    <cellStyle name="Separador de milhares 6 2 8" xfId="1407"/>
    <cellStyle name="Separador de milhares 6 2 8 2" xfId="3163"/>
    <cellStyle name="Separador de milhares 6 2 8 2 2" xfId="9067"/>
    <cellStyle name="Separador de milhares 6 2 8 2 2 2" xfId="32048"/>
    <cellStyle name="Separador de milhares 6 2 8 2 2 3" xfId="20239"/>
    <cellStyle name="Separador de milhares 6 2 8 2 3" xfId="26144"/>
    <cellStyle name="Separador de milhares 6 2 8 2 4" xfId="16727"/>
    <cellStyle name="Separador de milhares 6 2 8 3" xfId="7311"/>
    <cellStyle name="Separador de milhares 6 2 8 3 2" xfId="10823"/>
    <cellStyle name="Separador de milhares 6 2 8 3 2 2" xfId="33804"/>
    <cellStyle name="Separador de milhares 6 2 8 3 2 3" xfId="22632"/>
    <cellStyle name="Separador de milhares 6 2 8 3 3" xfId="30292"/>
    <cellStyle name="Separador de milhares 6 2 8 3 4" xfId="14971"/>
    <cellStyle name="Separador de milhares 6 2 8 4" xfId="6115"/>
    <cellStyle name="Separador de milhares 6 2 8 4 2" xfId="29096"/>
    <cellStyle name="Separador de milhares 6 2 8 4 3" xfId="18483"/>
    <cellStyle name="Separador de milhares 6 2 8 5" xfId="24388"/>
    <cellStyle name="Separador de milhares 6 2 8 6" xfId="13215"/>
    <cellStyle name="Separador de milhares 6 2 9" xfId="694"/>
    <cellStyle name="Separador de milhares 6 2 9 2" xfId="2451"/>
    <cellStyle name="Separador de milhares 6 2 9 2 2" xfId="8355"/>
    <cellStyle name="Separador de milhares 6 2 9 2 2 2" xfId="31336"/>
    <cellStyle name="Separador de milhares 6 2 9 2 2 3" xfId="19527"/>
    <cellStyle name="Separador de milhares 6 2 9 2 3" xfId="25432"/>
    <cellStyle name="Separador de milhares 6 2 9 2 4" xfId="16015"/>
    <cellStyle name="Separador de milhares 6 2 9 3" xfId="6599"/>
    <cellStyle name="Separador de milhares 6 2 9 3 2" xfId="10111"/>
    <cellStyle name="Separador de milhares 6 2 9 3 2 2" xfId="33092"/>
    <cellStyle name="Separador de milhares 6 2 9 3 2 3" xfId="21920"/>
    <cellStyle name="Separador de milhares 6 2 9 3 3" xfId="29580"/>
    <cellStyle name="Separador de milhares 6 2 9 3 4" xfId="14259"/>
    <cellStyle name="Separador de milhares 6 2 9 4" xfId="5479"/>
    <cellStyle name="Separador de milhares 6 2 9 4 2" xfId="28460"/>
    <cellStyle name="Separador de milhares 6 2 9 4 3" xfId="17771"/>
    <cellStyle name="Separador de milhares 6 2 9 5" xfId="23676"/>
    <cellStyle name="Separador de milhares 6 2 9 6" xfId="12503"/>
    <cellStyle name="Separador de milhares 6 3" xfId="424"/>
    <cellStyle name="Separador de milhares 6 3 10" xfId="23407"/>
    <cellStyle name="Separador de milhares 6 3 11" xfId="11521"/>
    <cellStyle name="Separador de milhares 6 3 2" xfId="585"/>
    <cellStyle name="Separador de milhares 6 3 2 2" xfId="1868"/>
    <cellStyle name="Separador de milhares 6 3 2 2 2" xfId="3624"/>
    <cellStyle name="Separador de milhares 6 3 2 2 2 2" xfId="9528"/>
    <cellStyle name="Separador de milhares 6 3 2 2 2 2 2" xfId="32509"/>
    <cellStyle name="Separador de milhares 6 3 2 2 2 2 3" xfId="20700"/>
    <cellStyle name="Separador de milhares 6 3 2 2 2 3" xfId="26605"/>
    <cellStyle name="Separador de milhares 6 3 2 2 2 4" xfId="17188"/>
    <cellStyle name="Separador de milhares 6 3 2 2 3" xfId="7772"/>
    <cellStyle name="Separador de milhares 6 3 2 2 3 2" xfId="11284"/>
    <cellStyle name="Separador de milhares 6 3 2 2 3 2 2" xfId="34265"/>
    <cellStyle name="Separador de milhares 6 3 2 2 3 2 3" xfId="23093"/>
    <cellStyle name="Separador de milhares 6 3 2 2 3 3" xfId="30753"/>
    <cellStyle name="Separador de milhares 6 3 2 2 3 4" xfId="15432"/>
    <cellStyle name="Separador de milhares 6 3 2 2 4" xfId="4896"/>
    <cellStyle name="Separador de milhares 6 3 2 2 4 2" xfId="27877"/>
    <cellStyle name="Separador de milhares 6 3 2 2 4 3" xfId="18944"/>
    <cellStyle name="Separador de milhares 6 3 2 2 5" xfId="24849"/>
    <cellStyle name="Separador de milhares 6 3 2 2 6" xfId="13676"/>
    <cellStyle name="Separador de milhares 6 3 2 3" xfId="1232"/>
    <cellStyle name="Separador de milhares 6 3 2 3 2" xfId="2988"/>
    <cellStyle name="Separador de milhares 6 3 2 3 2 2" xfId="8892"/>
    <cellStyle name="Separador de milhares 6 3 2 3 2 2 2" xfId="31873"/>
    <cellStyle name="Separador de milhares 6 3 2 3 2 2 3" xfId="20064"/>
    <cellStyle name="Separador de milhares 6 3 2 3 2 3" xfId="25969"/>
    <cellStyle name="Separador de milhares 6 3 2 3 2 4" xfId="16552"/>
    <cellStyle name="Separador de milhares 6 3 2 3 3" xfId="7136"/>
    <cellStyle name="Separador de milhares 6 3 2 3 3 2" xfId="10648"/>
    <cellStyle name="Separador de milhares 6 3 2 3 3 2 2" xfId="33629"/>
    <cellStyle name="Separador de milhares 6 3 2 3 3 2 3" xfId="22457"/>
    <cellStyle name="Separador de milhares 6 3 2 3 3 3" xfId="30117"/>
    <cellStyle name="Separador de milhares 6 3 2 3 3 4" xfId="14796"/>
    <cellStyle name="Separador de milhares 6 3 2 3 4" xfId="5940"/>
    <cellStyle name="Separador de milhares 6 3 2 3 4 2" xfId="28921"/>
    <cellStyle name="Separador de milhares 6 3 2 3 4 3" xfId="18308"/>
    <cellStyle name="Separador de milhares 6 3 2 3 5" xfId="24213"/>
    <cellStyle name="Separador de milhares 6 3 2 3 6" xfId="13040"/>
    <cellStyle name="Separador de milhares 6 3 2 4" xfId="2343"/>
    <cellStyle name="Separador de milhares 6 3 2 4 2" xfId="8247"/>
    <cellStyle name="Separador de milhares 6 3 2 4 2 2" xfId="31228"/>
    <cellStyle name="Separador de milhares 6 3 2 4 2 3" xfId="19419"/>
    <cellStyle name="Separador de milhares 6 3 2 4 3" xfId="25324"/>
    <cellStyle name="Separador de milhares 6 3 2 4 4" xfId="15907"/>
    <cellStyle name="Separador de milhares 6 3 2 5" xfId="6491"/>
    <cellStyle name="Separador de milhares 6 3 2 5 2" xfId="10003"/>
    <cellStyle name="Separador de milhares 6 3 2 5 2 2" xfId="32984"/>
    <cellStyle name="Separador de milhares 6 3 2 5 2 3" xfId="21812"/>
    <cellStyle name="Separador de milhares 6 3 2 5 3" xfId="29472"/>
    <cellStyle name="Separador de milhares 6 3 2 5 4" xfId="14151"/>
    <cellStyle name="Separador de milhares 6 3 2 6" xfId="5371"/>
    <cellStyle name="Separador de milhares 6 3 2 6 2" xfId="21175"/>
    <cellStyle name="Separador de milhares 6 3 2 6 3" xfId="28352"/>
    <cellStyle name="Separador de milhares 6 3 2 6 4" xfId="12395"/>
    <cellStyle name="Separador de milhares 6 3 2 7" xfId="4260"/>
    <cellStyle name="Separador de milhares 6 3 2 7 2" xfId="27241"/>
    <cellStyle name="Separador de milhares 6 3 2 7 3" xfId="17663"/>
    <cellStyle name="Separador de milhares 6 3 2 8" xfId="23568"/>
    <cellStyle name="Separador de milhares 6 3 2 9" xfId="11920"/>
    <cellStyle name="Separador de milhares 6 3 3" xfId="1071"/>
    <cellStyle name="Separador de milhares 6 3 3 2" xfId="1707"/>
    <cellStyle name="Separador de milhares 6 3 3 2 2" xfId="3463"/>
    <cellStyle name="Separador de milhares 6 3 3 2 2 2" xfId="9367"/>
    <cellStyle name="Separador de milhares 6 3 3 2 2 2 2" xfId="32348"/>
    <cellStyle name="Separador de milhares 6 3 3 2 2 2 3" xfId="20539"/>
    <cellStyle name="Separador de milhares 6 3 3 2 2 3" xfId="26444"/>
    <cellStyle name="Separador de milhares 6 3 3 2 2 4" xfId="17027"/>
    <cellStyle name="Separador de milhares 6 3 3 2 3" xfId="7611"/>
    <cellStyle name="Separador de milhares 6 3 3 2 3 2" xfId="11123"/>
    <cellStyle name="Separador de milhares 6 3 3 2 3 2 2" xfId="34104"/>
    <cellStyle name="Separador de milhares 6 3 3 2 3 2 3" xfId="22932"/>
    <cellStyle name="Separador de milhares 6 3 3 2 3 3" xfId="30592"/>
    <cellStyle name="Separador de milhares 6 3 3 2 3 4" xfId="15271"/>
    <cellStyle name="Separador de milhares 6 3 3 2 4" xfId="4735"/>
    <cellStyle name="Separador de milhares 6 3 3 2 4 2" xfId="27716"/>
    <cellStyle name="Separador de milhares 6 3 3 2 4 3" xfId="18783"/>
    <cellStyle name="Separador de milhares 6 3 3 2 5" xfId="24688"/>
    <cellStyle name="Separador de milhares 6 3 3 2 6" xfId="13515"/>
    <cellStyle name="Separador de milhares 6 3 3 3" xfId="2827"/>
    <cellStyle name="Separador de milhares 6 3 3 3 2" xfId="8731"/>
    <cellStyle name="Separador de milhares 6 3 3 3 2 2" xfId="31712"/>
    <cellStyle name="Separador de milhares 6 3 3 3 2 3" xfId="19903"/>
    <cellStyle name="Separador de milhares 6 3 3 3 3" xfId="25808"/>
    <cellStyle name="Separador de milhares 6 3 3 3 4" xfId="16391"/>
    <cellStyle name="Separador de milhares 6 3 3 4" xfId="6975"/>
    <cellStyle name="Separador de milhares 6 3 3 4 2" xfId="10487"/>
    <cellStyle name="Separador de milhares 6 3 3 4 2 2" xfId="33468"/>
    <cellStyle name="Separador de milhares 6 3 3 4 2 3" xfId="22296"/>
    <cellStyle name="Separador de milhares 6 3 3 4 3" xfId="29956"/>
    <cellStyle name="Separador de milhares 6 3 3 4 4" xfId="14635"/>
    <cellStyle name="Separador de milhares 6 3 3 5" xfId="5779"/>
    <cellStyle name="Separador de milhares 6 3 3 5 2" xfId="21337"/>
    <cellStyle name="Separador de milhares 6 3 3 5 3" xfId="28760"/>
    <cellStyle name="Separador de milhares 6 3 3 5 4" xfId="12879"/>
    <cellStyle name="Separador de milhares 6 3 3 6" xfId="4099"/>
    <cellStyle name="Separador de milhares 6 3 3 6 2" xfId="27080"/>
    <cellStyle name="Separador de milhares 6 3 3 6 3" xfId="18147"/>
    <cellStyle name="Separador de milhares 6 3 3 7" xfId="24052"/>
    <cellStyle name="Separador de milhares 6 3 3 8" xfId="11759"/>
    <cellStyle name="Separador de milhares 6 3 4" xfId="1469"/>
    <cellStyle name="Separador de milhares 6 3 4 2" xfId="3225"/>
    <cellStyle name="Separador de milhares 6 3 4 2 2" xfId="9129"/>
    <cellStyle name="Separador de milhares 6 3 4 2 2 2" xfId="32110"/>
    <cellStyle name="Separador de milhares 6 3 4 2 2 3" xfId="20301"/>
    <cellStyle name="Separador de milhares 6 3 4 2 3" xfId="26206"/>
    <cellStyle name="Separador de milhares 6 3 4 2 4" xfId="16789"/>
    <cellStyle name="Separador de milhares 6 3 4 3" xfId="7373"/>
    <cellStyle name="Separador de milhares 6 3 4 3 2" xfId="10885"/>
    <cellStyle name="Separador de milhares 6 3 4 3 2 2" xfId="33866"/>
    <cellStyle name="Separador de milhares 6 3 4 3 2 3" xfId="22694"/>
    <cellStyle name="Separador de milhares 6 3 4 3 3" xfId="30354"/>
    <cellStyle name="Separador de milhares 6 3 4 3 4" xfId="15033"/>
    <cellStyle name="Separador de milhares 6 3 4 4" xfId="4497"/>
    <cellStyle name="Separador de milhares 6 3 4 4 2" xfId="27478"/>
    <cellStyle name="Separador de milhares 6 3 4 4 3" xfId="18545"/>
    <cellStyle name="Separador de milhares 6 3 4 5" xfId="24450"/>
    <cellStyle name="Separador de milhares 6 3 4 6" xfId="13277"/>
    <cellStyle name="Separador de milhares 6 3 5" xfId="833"/>
    <cellStyle name="Separador de milhares 6 3 5 2" xfId="2589"/>
    <cellStyle name="Separador de milhares 6 3 5 2 2" xfId="8493"/>
    <cellStyle name="Separador de milhares 6 3 5 2 2 2" xfId="31474"/>
    <cellStyle name="Separador de milhares 6 3 5 2 2 3" xfId="19665"/>
    <cellStyle name="Separador de milhares 6 3 5 2 3" xfId="25570"/>
    <cellStyle name="Separador de milhares 6 3 5 2 4" xfId="16153"/>
    <cellStyle name="Separador de milhares 6 3 5 3" xfId="6737"/>
    <cellStyle name="Separador de milhares 6 3 5 3 2" xfId="10249"/>
    <cellStyle name="Separador de milhares 6 3 5 3 2 2" xfId="33230"/>
    <cellStyle name="Separador de milhares 6 3 5 3 2 3" xfId="22058"/>
    <cellStyle name="Separador de milhares 6 3 5 3 3" xfId="29718"/>
    <cellStyle name="Separador de milhares 6 3 5 3 4" xfId="14397"/>
    <cellStyle name="Separador de milhares 6 3 5 4" xfId="5541"/>
    <cellStyle name="Separador de milhares 6 3 5 4 2" xfId="28522"/>
    <cellStyle name="Separador de milhares 6 3 5 4 3" xfId="17909"/>
    <cellStyle name="Separador de milhares 6 3 5 5" xfId="23814"/>
    <cellStyle name="Separador de milhares 6 3 5 6" xfId="12641"/>
    <cellStyle name="Separador de milhares 6 3 6" xfId="2182"/>
    <cellStyle name="Separador de milhares 6 3 6 2" xfId="8086"/>
    <cellStyle name="Separador de milhares 6 3 6 2 2" xfId="31067"/>
    <cellStyle name="Separador de milhares 6 3 6 2 3" xfId="19258"/>
    <cellStyle name="Separador de milhares 6 3 6 3" xfId="25163"/>
    <cellStyle name="Separador de milhares 6 3 6 4" xfId="15746"/>
    <cellStyle name="Separador de milhares 6 3 7" xfId="6330"/>
    <cellStyle name="Separador de milhares 6 3 7 2" xfId="9842"/>
    <cellStyle name="Separador de milhares 6 3 7 2 2" xfId="32823"/>
    <cellStyle name="Separador de milhares 6 3 7 2 3" xfId="21651"/>
    <cellStyle name="Separador de milhares 6 3 7 3" xfId="29311"/>
    <cellStyle name="Separador de milhares 6 3 7 4" xfId="13990"/>
    <cellStyle name="Separador de milhares 6 3 8" xfId="5210"/>
    <cellStyle name="Separador de milhares 6 3 8 2" xfId="21014"/>
    <cellStyle name="Separador de milhares 6 3 8 3" xfId="28191"/>
    <cellStyle name="Separador de milhares 6 3 8 4" xfId="12234"/>
    <cellStyle name="Separador de milhares 6 3 9" xfId="3861"/>
    <cellStyle name="Separador de milhares 6 3 9 2" xfId="26842"/>
    <cellStyle name="Separador de milhares 6 3 9 3" xfId="17502"/>
    <cellStyle name="Separador de milhares 6 4" xfId="344"/>
    <cellStyle name="Separador de milhares 6 4 2" xfId="1628"/>
    <cellStyle name="Separador de milhares 6 4 2 2" xfId="3384"/>
    <cellStyle name="Separador de milhares 6 4 2 2 2" xfId="9288"/>
    <cellStyle name="Separador de milhares 6 4 2 2 2 2" xfId="32269"/>
    <cellStyle name="Separador de milhares 6 4 2 2 2 3" xfId="20460"/>
    <cellStyle name="Separador de milhares 6 4 2 2 3" xfId="26365"/>
    <cellStyle name="Separador de milhares 6 4 2 2 4" xfId="16948"/>
    <cellStyle name="Separador de milhares 6 4 2 3" xfId="7532"/>
    <cellStyle name="Separador de milhares 6 4 2 3 2" xfId="11044"/>
    <cellStyle name="Separador de milhares 6 4 2 3 2 2" xfId="34025"/>
    <cellStyle name="Separador de milhares 6 4 2 3 2 3" xfId="22853"/>
    <cellStyle name="Separador de milhares 6 4 2 3 3" xfId="30513"/>
    <cellStyle name="Separador de milhares 6 4 2 3 4" xfId="15192"/>
    <cellStyle name="Separador de milhares 6 4 2 4" xfId="4656"/>
    <cellStyle name="Separador de milhares 6 4 2 4 2" xfId="27637"/>
    <cellStyle name="Separador de milhares 6 4 2 4 3" xfId="18704"/>
    <cellStyle name="Separador de milhares 6 4 2 5" xfId="24609"/>
    <cellStyle name="Separador de milhares 6 4 2 6" xfId="13436"/>
    <cellStyle name="Separador de milhares 6 4 3" xfId="992"/>
    <cellStyle name="Separador de milhares 6 4 3 2" xfId="2748"/>
    <cellStyle name="Separador de milhares 6 4 3 2 2" xfId="8652"/>
    <cellStyle name="Separador de milhares 6 4 3 2 2 2" xfId="31633"/>
    <cellStyle name="Separador de milhares 6 4 3 2 2 3" xfId="19824"/>
    <cellStyle name="Separador de milhares 6 4 3 2 3" xfId="25729"/>
    <cellStyle name="Separador de milhares 6 4 3 2 4" xfId="16312"/>
    <cellStyle name="Separador de milhares 6 4 3 3" xfId="6896"/>
    <cellStyle name="Separador de milhares 6 4 3 3 2" xfId="10408"/>
    <cellStyle name="Separador de milhares 6 4 3 3 2 2" xfId="33389"/>
    <cellStyle name="Separador de milhares 6 4 3 3 2 3" xfId="22217"/>
    <cellStyle name="Separador de milhares 6 4 3 3 3" xfId="29877"/>
    <cellStyle name="Separador de milhares 6 4 3 3 4" xfId="14556"/>
    <cellStyle name="Separador de milhares 6 4 3 4" xfId="5700"/>
    <cellStyle name="Separador de milhares 6 4 3 4 2" xfId="28681"/>
    <cellStyle name="Separador de milhares 6 4 3 4 3" xfId="18068"/>
    <cellStyle name="Separador de milhares 6 4 3 5" xfId="23973"/>
    <cellStyle name="Separador de milhares 6 4 3 6" xfId="12800"/>
    <cellStyle name="Separador de milhares 6 4 4" xfId="2103"/>
    <cellStyle name="Separador de milhares 6 4 4 2" xfId="8007"/>
    <cellStyle name="Separador de milhares 6 4 4 2 2" xfId="30988"/>
    <cellStyle name="Separador de milhares 6 4 4 2 3" xfId="19179"/>
    <cellStyle name="Separador de milhares 6 4 4 3" xfId="25084"/>
    <cellStyle name="Separador de milhares 6 4 4 4" xfId="15667"/>
    <cellStyle name="Separador de milhares 6 4 5" xfId="6251"/>
    <cellStyle name="Separador de milhares 6 4 5 2" xfId="9763"/>
    <cellStyle name="Separador de milhares 6 4 5 2 2" xfId="32744"/>
    <cellStyle name="Separador de milhares 6 4 5 2 3" xfId="21572"/>
    <cellStyle name="Separador de milhares 6 4 5 3" xfId="29232"/>
    <cellStyle name="Separador de milhares 6 4 5 4" xfId="13911"/>
    <cellStyle name="Separador de milhares 6 4 6" xfId="5131"/>
    <cellStyle name="Separador de milhares 6 4 6 2" xfId="20935"/>
    <cellStyle name="Separador de milhares 6 4 6 3" xfId="28112"/>
    <cellStyle name="Separador de milhares 6 4 6 4" xfId="12155"/>
    <cellStyle name="Separador de milhares 6 4 7" xfId="4020"/>
    <cellStyle name="Separador de milhares 6 4 7 2" xfId="27001"/>
    <cellStyle name="Separador de milhares 6 4 7 3" xfId="17423"/>
    <cellStyle name="Separador de milhares 6 4 8" xfId="23328"/>
    <cellStyle name="Separador de milhares 6 4 9" xfId="11680"/>
    <cellStyle name="Separador de milhares 6 5" xfId="500"/>
    <cellStyle name="Separador de milhares 6 5 2" xfId="1783"/>
    <cellStyle name="Separador de milhares 6 5 2 2" xfId="3539"/>
    <cellStyle name="Separador de milhares 6 5 2 2 2" xfId="9443"/>
    <cellStyle name="Separador de milhares 6 5 2 2 2 2" xfId="32424"/>
    <cellStyle name="Separador de milhares 6 5 2 2 2 3" xfId="20615"/>
    <cellStyle name="Separador de milhares 6 5 2 2 3" xfId="26520"/>
    <cellStyle name="Separador de milhares 6 5 2 2 4" xfId="17103"/>
    <cellStyle name="Separador de milhares 6 5 2 3" xfId="7687"/>
    <cellStyle name="Separador de milhares 6 5 2 3 2" xfId="11199"/>
    <cellStyle name="Separador de milhares 6 5 2 3 2 2" xfId="34180"/>
    <cellStyle name="Separador de milhares 6 5 2 3 2 3" xfId="23008"/>
    <cellStyle name="Separador de milhares 6 5 2 3 3" xfId="30668"/>
    <cellStyle name="Separador de milhares 6 5 2 3 4" xfId="15347"/>
    <cellStyle name="Separador de milhares 6 5 2 4" xfId="4811"/>
    <cellStyle name="Separador de milhares 6 5 2 4 2" xfId="27792"/>
    <cellStyle name="Separador de milhares 6 5 2 4 3" xfId="18859"/>
    <cellStyle name="Separador de milhares 6 5 2 5" xfId="24764"/>
    <cellStyle name="Separador de milhares 6 5 2 6" xfId="13591"/>
    <cellStyle name="Separador de milhares 6 5 3" xfId="1147"/>
    <cellStyle name="Separador de milhares 6 5 3 2" xfId="2903"/>
    <cellStyle name="Separador de milhares 6 5 3 2 2" xfId="8807"/>
    <cellStyle name="Separador de milhares 6 5 3 2 2 2" xfId="31788"/>
    <cellStyle name="Separador de milhares 6 5 3 2 2 3" xfId="19979"/>
    <cellStyle name="Separador de milhares 6 5 3 2 3" xfId="25884"/>
    <cellStyle name="Separador de milhares 6 5 3 2 4" xfId="16467"/>
    <cellStyle name="Separador de milhares 6 5 3 3" xfId="7051"/>
    <cellStyle name="Separador de milhares 6 5 3 3 2" xfId="10563"/>
    <cellStyle name="Separador de milhares 6 5 3 3 2 2" xfId="33544"/>
    <cellStyle name="Separador de milhares 6 5 3 3 2 3" xfId="22372"/>
    <cellStyle name="Separador de milhares 6 5 3 3 3" xfId="30032"/>
    <cellStyle name="Separador de milhares 6 5 3 3 4" xfId="14711"/>
    <cellStyle name="Separador de milhares 6 5 3 4" xfId="5855"/>
    <cellStyle name="Separador de milhares 6 5 3 4 2" xfId="28836"/>
    <cellStyle name="Separador de milhares 6 5 3 4 3" xfId="18223"/>
    <cellStyle name="Separador de milhares 6 5 3 5" xfId="24128"/>
    <cellStyle name="Separador de milhares 6 5 3 6" xfId="12955"/>
    <cellStyle name="Separador de milhares 6 5 4" xfId="2258"/>
    <cellStyle name="Separador de milhares 6 5 4 2" xfId="8162"/>
    <cellStyle name="Separador de milhares 6 5 4 2 2" xfId="31143"/>
    <cellStyle name="Separador de milhares 6 5 4 2 3" xfId="19334"/>
    <cellStyle name="Separador de milhares 6 5 4 3" xfId="25239"/>
    <cellStyle name="Separador de milhares 6 5 4 4" xfId="15822"/>
    <cellStyle name="Separador de milhares 6 5 5" xfId="6406"/>
    <cellStyle name="Separador de milhares 6 5 5 2" xfId="9918"/>
    <cellStyle name="Separador de milhares 6 5 5 2 2" xfId="32899"/>
    <cellStyle name="Separador de milhares 6 5 5 2 3" xfId="21727"/>
    <cellStyle name="Separador de milhares 6 5 5 3" xfId="29387"/>
    <cellStyle name="Separador de milhares 6 5 5 4" xfId="14066"/>
    <cellStyle name="Separador de milhares 6 5 6" xfId="5286"/>
    <cellStyle name="Separador de milhares 6 5 6 2" xfId="21090"/>
    <cellStyle name="Separador de milhares 6 5 6 3" xfId="28267"/>
    <cellStyle name="Separador de milhares 6 5 6 4" xfId="12310"/>
    <cellStyle name="Separador de milhares 6 5 7" xfId="4175"/>
    <cellStyle name="Separador de milhares 6 5 7 2" xfId="27156"/>
    <cellStyle name="Separador de milhares 6 5 7 3" xfId="17578"/>
    <cellStyle name="Separador de milhares 6 5 8" xfId="23483"/>
    <cellStyle name="Separador de milhares 6 5 9" xfId="11835"/>
    <cellStyle name="Separador de milhares 6 6" xfId="918"/>
    <cellStyle name="Separador de milhares 6 6 2" xfId="1554"/>
    <cellStyle name="Separador de milhares 6 6 2 2" xfId="3310"/>
    <cellStyle name="Separador de milhares 6 6 2 2 2" xfId="9214"/>
    <cellStyle name="Separador de milhares 6 6 2 2 2 2" xfId="32195"/>
    <cellStyle name="Separador de milhares 6 6 2 2 2 3" xfId="20386"/>
    <cellStyle name="Separador de milhares 6 6 2 2 3" xfId="26291"/>
    <cellStyle name="Separador de milhares 6 6 2 2 4" xfId="16874"/>
    <cellStyle name="Separador de milhares 6 6 2 3" xfId="7458"/>
    <cellStyle name="Separador de milhares 6 6 2 3 2" xfId="10970"/>
    <cellStyle name="Separador de milhares 6 6 2 3 2 2" xfId="33951"/>
    <cellStyle name="Separador de milhares 6 6 2 3 2 3" xfId="22779"/>
    <cellStyle name="Separador de milhares 6 6 2 3 3" xfId="30439"/>
    <cellStyle name="Separador de milhares 6 6 2 3 4" xfId="15118"/>
    <cellStyle name="Separador de milhares 6 6 2 4" xfId="4582"/>
    <cellStyle name="Separador de milhares 6 6 2 4 2" xfId="27563"/>
    <cellStyle name="Separador de milhares 6 6 2 4 3" xfId="18630"/>
    <cellStyle name="Separador de milhares 6 6 2 5" xfId="24535"/>
    <cellStyle name="Separador de milhares 6 6 2 6" xfId="13362"/>
    <cellStyle name="Separador de milhares 6 6 3" xfId="2674"/>
    <cellStyle name="Separador de milhares 6 6 3 2" xfId="8578"/>
    <cellStyle name="Separador de milhares 6 6 3 2 2" xfId="31559"/>
    <cellStyle name="Separador de milhares 6 6 3 2 3" xfId="19750"/>
    <cellStyle name="Separador de milhares 6 6 3 3" xfId="25655"/>
    <cellStyle name="Separador de milhares 6 6 3 4" xfId="16238"/>
    <cellStyle name="Separador de milhares 6 6 4" xfId="6822"/>
    <cellStyle name="Separador de milhares 6 6 4 2" xfId="10334"/>
    <cellStyle name="Separador de milhares 6 6 4 2 2" xfId="33315"/>
    <cellStyle name="Separador de milhares 6 6 4 2 3" xfId="22143"/>
    <cellStyle name="Separador de milhares 6 6 4 3" xfId="29803"/>
    <cellStyle name="Separador de milhares 6 6 4 4" xfId="14482"/>
    <cellStyle name="Separador de milhares 6 6 5" xfId="5626"/>
    <cellStyle name="Separador de milhares 6 6 5 2" xfId="21260"/>
    <cellStyle name="Separador de milhares 6 6 5 3" xfId="28607"/>
    <cellStyle name="Separador de milhares 6 6 5 4" xfId="12726"/>
    <cellStyle name="Separador de milhares 6 6 6" xfId="3946"/>
    <cellStyle name="Separador de milhares 6 6 6 2" xfId="26927"/>
    <cellStyle name="Separador de milhares 6 6 6 3" xfId="17994"/>
    <cellStyle name="Separador de milhares 6 6 7" xfId="23899"/>
    <cellStyle name="Separador de milhares 6 6 8" xfId="11606"/>
    <cellStyle name="Separador de milhares 6 7" xfId="1308"/>
    <cellStyle name="Separador de milhares 6 7 2" xfId="1944"/>
    <cellStyle name="Separador de milhares 6 7 2 2" xfId="3700"/>
    <cellStyle name="Separador de milhares 6 7 2 2 2" xfId="9604"/>
    <cellStyle name="Separador de milhares 6 7 2 2 2 2" xfId="32585"/>
    <cellStyle name="Separador de milhares 6 7 2 2 2 3" xfId="20776"/>
    <cellStyle name="Separador de milhares 6 7 2 2 3" xfId="26681"/>
    <cellStyle name="Separador de milhares 6 7 2 2 4" xfId="17264"/>
    <cellStyle name="Separador de milhares 6 7 2 3" xfId="7848"/>
    <cellStyle name="Separador de milhares 6 7 2 3 2" xfId="11360"/>
    <cellStyle name="Separador de milhares 6 7 2 3 2 2" xfId="34341"/>
    <cellStyle name="Separador de milhares 6 7 2 3 2 3" xfId="23169"/>
    <cellStyle name="Separador de milhares 6 7 2 3 3" xfId="30829"/>
    <cellStyle name="Separador de milhares 6 7 2 3 4" xfId="15508"/>
    <cellStyle name="Separador de milhares 6 7 2 4" xfId="4972"/>
    <cellStyle name="Separador de milhares 6 7 2 4 2" xfId="27953"/>
    <cellStyle name="Separador de milhares 6 7 2 4 3" xfId="19020"/>
    <cellStyle name="Separador de milhares 6 7 2 5" xfId="24925"/>
    <cellStyle name="Separador de milhares 6 7 2 6" xfId="13752"/>
    <cellStyle name="Separador de milhares 6 7 3" xfId="3064"/>
    <cellStyle name="Separador de milhares 6 7 3 2" xfId="8968"/>
    <cellStyle name="Separador de milhares 6 7 3 2 2" xfId="31949"/>
    <cellStyle name="Separador de milhares 6 7 3 2 3" xfId="20140"/>
    <cellStyle name="Separador de milhares 6 7 3 3" xfId="26045"/>
    <cellStyle name="Separador de milhares 6 7 3 4" xfId="16628"/>
    <cellStyle name="Separador de milhares 6 7 4" xfId="7212"/>
    <cellStyle name="Separador de milhares 6 7 4 2" xfId="10724"/>
    <cellStyle name="Separador de milhares 6 7 4 2 2" xfId="33705"/>
    <cellStyle name="Separador de milhares 6 7 4 2 3" xfId="22533"/>
    <cellStyle name="Separador de milhares 6 7 4 3" xfId="30193"/>
    <cellStyle name="Separador de milhares 6 7 4 4" xfId="14872"/>
    <cellStyle name="Separador de milhares 6 7 5" xfId="6016"/>
    <cellStyle name="Separador de milhares 6 7 5 2" xfId="21413"/>
    <cellStyle name="Separador de milhares 6 7 5 3" xfId="28997"/>
    <cellStyle name="Separador de milhares 6 7 5 4" xfId="13116"/>
    <cellStyle name="Separador de milhares 6 7 6" xfId="4336"/>
    <cellStyle name="Separador de milhares 6 7 6 2" xfId="27317"/>
    <cellStyle name="Separador de milhares 6 7 6 3" xfId="18384"/>
    <cellStyle name="Separador de milhares 6 7 7" xfId="24289"/>
    <cellStyle name="Separador de milhares 6 7 8" xfId="11996"/>
    <cellStyle name="Separador de milhares 6 8" xfId="748"/>
    <cellStyle name="Separador de milhares 6 8 2" xfId="2504"/>
    <cellStyle name="Separador de milhares 6 8 2 2" xfId="8408"/>
    <cellStyle name="Separador de milhares 6 8 2 2 2" xfId="31389"/>
    <cellStyle name="Separador de milhares 6 8 2 2 3" xfId="19580"/>
    <cellStyle name="Separador de milhares 6 8 2 3" xfId="25485"/>
    <cellStyle name="Separador de milhares 6 8 2 4" xfId="16068"/>
    <cellStyle name="Separador de milhares 6 8 3" xfId="6652"/>
    <cellStyle name="Separador de milhares 6 8 3 2" xfId="10164"/>
    <cellStyle name="Separador de milhares 6 8 3 2 2" xfId="33145"/>
    <cellStyle name="Separador de milhares 6 8 3 2 3" xfId="21973"/>
    <cellStyle name="Separador de milhares 6 8 3 3" xfId="29633"/>
    <cellStyle name="Separador de milhares 6 8 3 4" xfId="14312"/>
    <cellStyle name="Separador de milhares 6 8 4" xfId="4412"/>
    <cellStyle name="Separador de milhares 6 8 4 2" xfId="27393"/>
    <cellStyle name="Separador de milhares 6 8 4 3" xfId="17824"/>
    <cellStyle name="Separador de milhares 6 8 5" xfId="23729"/>
    <cellStyle name="Separador de milhares 6 8 6" xfId="12556"/>
    <cellStyle name="Separador de milhares 6 9" xfId="1384"/>
    <cellStyle name="Separador de milhares 6 9 2" xfId="3140"/>
    <cellStyle name="Separador de milhares 6 9 2 2" xfId="9044"/>
    <cellStyle name="Separador de milhares 6 9 2 2 2" xfId="32025"/>
    <cellStyle name="Separador de milhares 6 9 2 2 3" xfId="20216"/>
    <cellStyle name="Separador de milhares 6 9 2 3" xfId="26121"/>
    <cellStyle name="Separador de milhares 6 9 2 4" xfId="16704"/>
    <cellStyle name="Separador de milhares 6 9 3" xfId="7288"/>
    <cellStyle name="Separador de milhares 6 9 3 2" xfId="10800"/>
    <cellStyle name="Separador de milhares 6 9 3 2 2" xfId="33781"/>
    <cellStyle name="Separador de milhares 6 9 3 2 3" xfId="22609"/>
    <cellStyle name="Separador de milhares 6 9 3 3" xfId="30269"/>
    <cellStyle name="Separador de milhares 6 9 3 4" xfId="14948"/>
    <cellStyle name="Separador de milhares 6 9 4" xfId="6092"/>
    <cellStyle name="Separador de milhares 6 9 4 2" xfId="29073"/>
    <cellStyle name="Separador de milhares 6 9 4 3" xfId="18460"/>
    <cellStyle name="Separador de milhares 6 9 5" xfId="24365"/>
    <cellStyle name="Separador de milhares 6 9 6" xfId="13192"/>
    <cellStyle name="Separador de milhares 7" xfId="214"/>
    <cellStyle name="Separador de milhares 7 10" xfId="672"/>
    <cellStyle name="Separador de milhares 7 10 2" xfId="2429"/>
    <cellStyle name="Separador de milhares 7 10 2 2" xfId="8333"/>
    <cellStyle name="Separador de milhares 7 10 2 2 2" xfId="31314"/>
    <cellStyle name="Separador de milhares 7 10 2 2 3" xfId="19505"/>
    <cellStyle name="Separador de milhares 7 10 2 3" xfId="25410"/>
    <cellStyle name="Separador de milhares 7 10 2 4" xfId="15993"/>
    <cellStyle name="Separador de milhares 7 10 3" xfId="6577"/>
    <cellStyle name="Separador de milhares 7 10 3 2" xfId="10089"/>
    <cellStyle name="Separador de milhares 7 10 3 2 2" xfId="33070"/>
    <cellStyle name="Separador de milhares 7 10 3 2 3" xfId="21898"/>
    <cellStyle name="Separador de milhares 7 10 3 3" xfId="29558"/>
    <cellStyle name="Separador de milhares 7 10 3 4" xfId="14237"/>
    <cellStyle name="Separador de milhares 7 10 4" xfId="5457"/>
    <cellStyle name="Separador de milhares 7 10 4 2" xfId="28438"/>
    <cellStyle name="Separador de milhares 7 10 4 3" xfId="17749"/>
    <cellStyle name="Separador de milhares 7 10 5" xfId="23654"/>
    <cellStyle name="Separador de milhares 7 10 6" xfId="12481"/>
    <cellStyle name="Separador de milhares 7 11" xfId="2030"/>
    <cellStyle name="Separador de milhares 7 11 2" xfId="7934"/>
    <cellStyle name="Separador de milhares 7 11 2 2" xfId="30915"/>
    <cellStyle name="Separador de milhares 7 11 2 3" xfId="19106"/>
    <cellStyle name="Separador de milhares 7 11 3" xfId="25011"/>
    <cellStyle name="Separador de milhares 7 11 4" xfId="15594"/>
    <cellStyle name="Separador de milhares 7 12" xfId="6178"/>
    <cellStyle name="Separador de milhares 7 12 2" xfId="9690"/>
    <cellStyle name="Separador de milhares 7 12 2 2" xfId="32671"/>
    <cellStyle name="Separador de milhares 7 12 2 3" xfId="21499"/>
    <cellStyle name="Separador de milhares 7 12 3" xfId="29159"/>
    <cellStyle name="Separador de milhares 7 12 4" xfId="13838"/>
    <cellStyle name="Separador de milhares 7 13" xfId="5058"/>
    <cellStyle name="Separador de milhares 7 13 2" xfId="20862"/>
    <cellStyle name="Separador de milhares 7 13 3" xfId="28039"/>
    <cellStyle name="Separador de milhares 7 13 4" xfId="12082"/>
    <cellStyle name="Separador de milhares 7 14" xfId="3777"/>
    <cellStyle name="Separador de milhares 7 14 2" xfId="26758"/>
    <cellStyle name="Separador de milhares 7 14 3" xfId="17350"/>
    <cellStyle name="Separador de milhares 7 15" xfId="23255"/>
    <cellStyle name="Separador de milhares 7 16" xfId="11437"/>
    <cellStyle name="Separador de milhares 7 2" xfId="293"/>
    <cellStyle name="Separador de milhares 7 2 10" xfId="2053"/>
    <cellStyle name="Separador de milhares 7 2 10 2" xfId="7957"/>
    <cellStyle name="Separador de milhares 7 2 10 2 2" xfId="30938"/>
    <cellStyle name="Separador de milhares 7 2 10 2 3" xfId="19129"/>
    <cellStyle name="Separador de milhares 7 2 10 3" xfId="25034"/>
    <cellStyle name="Separador de milhares 7 2 10 4" xfId="15617"/>
    <cellStyle name="Separador de milhares 7 2 11" xfId="6201"/>
    <cellStyle name="Separador de milhares 7 2 11 2" xfId="9713"/>
    <cellStyle name="Separador de milhares 7 2 11 2 2" xfId="32694"/>
    <cellStyle name="Separador de milhares 7 2 11 2 3" xfId="21522"/>
    <cellStyle name="Separador de milhares 7 2 11 3" xfId="29182"/>
    <cellStyle name="Separador de milhares 7 2 11 4" xfId="13861"/>
    <cellStyle name="Separador de milhares 7 2 12" xfId="5081"/>
    <cellStyle name="Separador de milhares 7 2 12 2" xfId="20885"/>
    <cellStyle name="Separador de milhares 7 2 12 3" xfId="28062"/>
    <cellStyle name="Separador de milhares 7 2 12 4" xfId="12105"/>
    <cellStyle name="Separador de milhares 7 2 13" xfId="3800"/>
    <cellStyle name="Separador de milhares 7 2 13 2" xfId="26781"/>
    <cellStyle name="Separador de milhares 7 2 13 3" xfId="17373"/>
    <cellStyle name="Separador de milhares 7 2 14" xfId="23278"/>
    <cellStyle name="Separador de milhares 7 2 15" xfId="11460"/>
    <cellStyle name="Separador de milhares 7 2 2" xfId="448"/>
    <cellStyle name="Separador de milhares 7 2 2 10" xfId="23431"/>
    <cellStyle name="Separador de milhares 7 2 2 11" xfId="11545"/>
    <cellStyle name="Separador de milhares 7 2 2 2" xfId="609"/>
    <cellStyle name="Separador de milhares 7 2 2 2 2" xfId="1892"/>
    <cellStyle name="Separador de milhares 7 2 2 2 2 2" xfId="3648"/>
    <cellStyle name="Separador de milhares 7 2 2 2 2 2 2" xfId="9552"/>
    <cellStyle name="Separador de milhares 7 2 2 2 2 2 2 2" xfId="32533"/>
    <cellStyle name="Separador de milhares 7 2 2 2 2 2 2 3" xfId="20724"/>
    <cellStyle name="Separador de milhares 7 2 2 2 2 2 3" xfId="26629"/>
    <cellStyle name="Separador de milhares 7 2 2 2 2 2 4" xfId="17212"/>
    <cellStyle name="Separador de milhares 7 2 2 2 2 3" xfId="7796"/>
    <cellStyle name="Separador de milhares 7 2 2 2 2 3 2" xfId="11308"/>
    <cellStyle name="Separador de milhares 7 2 2 2 2 3 2 2" xfId="34289"/>
    <cellStyle name="Separador de milhares 7 2 2 2 2 3 2 3" xfId="23117"/>
    <cellStyle name="Separador de milhares 7 2 2 2 2 3 3" xfId="30777"/>
    <cellStyle name="Separador de milhares 7 2 2 2 2 3 4" xfId="15456"/>
    <cellStyle name="Separador de milhares 7 2 2 2 2 4" xfId="4920"/>
    <cellStyle name="Separador de milhares 7 2 2 2 2 4 2" xfId="27901"/>
    <cellStyle name="Separador de milhares 7 2 2 2 2 4 3" xfId="18968"/>
    <cellStyle name="Separador de milhares 7 2 2 2 2 5" xfId="24873"/>
    <cellStyle name="Separador de milhares 7 2 2 2 2 6" xfId="13700"/>
    <cellStyle name="Separador de milhares 7 2 2 2 3" xfId="1256"/>
    <cellStyle name="Separador de milhares 7 2 2 2 3 2" xfId="3012"/>
    <cellStyle name="Separador de milhares 7 2 2 2 3 2 2" xfId="8916"/>
    <cellStyle name="Separador de milhares 7 2 2 2 3 2 2 2" xfId="31897"/>
    <cellStyle name="Separador de milhares 7 2 2 2 3 2 2 3" xfId="20088"/>
    <cellStyle name="Separador de milhares 7 2 2 2 3 2 3" xfId="25993"/>
    <cellStyle name="Separador de milhares 7 2 2 2 3 2 4" xfId="16576"/>
    <cellStyle name="Separador de milhares 7 2 2 2 3 3" xfId="7160"/>
    <cellStyle name="Separador de milhares 7 2 2 2 3 3 2" xfId="10672"/>
    <cellStyle name="Separador de milhares 7 2 2 2 3 3 2 2" xfId="33653"/>
    <cellStyle name="Separador de milhares 7 2 2 2 3 3 2 3" xfId="22481"/>
    <cellStyle name="Separador de milhares 7 2 2 2 3 3 3" xfId="30141"/>
    <cellStyle name="Separador de milhares 7 2 2 2 3 3 4" xfId="14820"/>
    <cellStyle name="Separador de milhares 7 2 2 2 3 4" xfId="5964"/>
    <cellStyle name="Separador de milhares 7 2 2 2 3 4 2" xfId="28945"/>
    <cellStyle name="Separador de milhares 7 2 2 2 3 4 3" xfId="18332"/>
    <cellStyle name="Separador de milhares 7 2 2 2 3 5" xfId="24237"/>
    <cellStyle name="Separador de milhares 7 2 2 2 3 6" xfId="13064"/>
    <cellStyle name="Separador de milhares 7 2 2 2 4" xfId="2367"/>
    <cellStyle name="Separador de milhares 7 2 2 2 4 2" xfId="8271"/>
    <cellStyle name="Separador de milhares 7 2 2 2 4 2 2" xfId="31252"/>
    <cellStyle name="Separador de milhares 7 2 2 2 4 2 3" xfId="19443"/>
    <cellStyle name="Separador de milhares 7 2 2 2 4 3" xfId="25348"/>
    <cellStyle name="Separador de milhares 7 2 2 2 4 4" xfId="15931"/>
    <cellStyle name="Separador de milhares 7 2 2 2 5" xfId="6515"/>
    <cellStyle name="Separador de milhares 7 2 2 2 5 2" xfId="10027"/>
    <cellStyle name="Separador de milhares 7 2 2 2 5 2 2" xfId="33008"/>
    <cellStyle name="Separador de milhares 7 2 2 2 5 2 3" xfId="21836"/>
    <cellStyle name="Separador de milhares 7 2 2 2 5 3" xfId="29496"/>
    <cellStyle name="Separador de milhares 7 2 2 2 5 4" xfId="14175"/>
    <cellStyle name="Separador de milhares 7 2 2 2 6" xfId="5395"/>
    <cellStyle name="Separador de milhares 7 2 2 2 6 2" xfId="21199"/>
    <cellStyle name="Separador de milhares 7 2 2 2 6 3" xfId="28376"/>
    <cellStyle name="Separador de milhares 7 2 2 2 6 4" xfId="12419"/>
    <cellStyle name="Separador de milhares 7 2 2 2 7" xfId="4284"/>
    <cellStyle name="Separador de milhares 7 2 2 2 7 2" xfId="27265"/>
    <cellStyle name="Separador de milhares 7 2 2 2 7 3" xfId="17687"/>
    <cellStyle name="Separador de milhares 7 2 2 2 8" xfId="23592"/>
    <cellStyle name="Separador de milhares 7 2 2 2 9" xfId="11944"/>
    <cellStyle name="Separador de milhares 7 2 2 3" xfId="1095"/>
    <cellStyle name="Separador de milhares 7 2 2 3 2" xfId="1731"/>
    <cellStyle name="Separador de milhares 7 2 2 3 2 2" xfId="3487"/>
    <cellStyle name="Separador de milhares 7 2 2 3 2 2 2" xfId="9391"/>
    <cellStyle name="Separador de milhares 7 2 2 3 2 2 2 2" xfId="32372"/>
    <cellStyle name="Separador de milhares 7 2 2 3 2 2 2 3" xfId="20563"/>
    <cellStyle name="Separador de milhares 7 2 2 3 2 2 3" xfId="26468"/>
    <cellStyle name="Separador de milhares 7 2 2 3 2 2 4" xfId="17051"/>
    <cellStyle name="Separador de milhares 7 2 2 3 2 3" xfId="7635"/>
    <cellStyle name="Separador de milhares 7 2 2 3 2 3 2" xfId="11147"/>
    <cellStyle name="Separador de milhares 7 2 2 3 2 3 2 2" xfId="34128"/>
    <cellStyle name="Separador de milhares 7 2 2 3 2 3 2 3" xfId="22956"/>
    <cellStyle name="Separador de milhares 7 2 2 3 2 3 3" xfId="30616"/>
    <cellStyle name="Separador de milhares 7 2 2 3 2 3 4" xfId="15295"/>
    <cellStyle name="Separador de milhares 7 2 2 3 2 4" xfId="4759"/>
    <cellStyle name="Separador de milhares 7 2 2 3 2 4 2" xfId="27740"/>
    <cellStyle name="Separador de milhares 7 2 2 3 2 4 3" xfId="18807"/>
    <cellStyle name="Separador de milhares 7 2 2 3 2 5" xfId="24712"/>
    <cellStyle name="Separador de milhares 7 2 2 3 2 6" xfId="13539"/>
    <cellStyle name="Separador de milhares 7 2 2 3 3" xfId="2851"/>
    <cellStyle name="Separador de milhares 7 2 2 3 3 2" xfId="8755"/>
    <cellStyle name="Separador de milhares 7 2 2 3 3 2 2" xfId="31736"/>
    <cellStyle name="Separador de milhares 7 2 2 3 3 2 3" xfId="19927"/>
    <cellStyle name="Separador de milhares 7 2 2 3 3 3" xfId="25832"/>
    <cellStyle name="Separador de milhares 7 2 2 3 3 4" xfId="16415"/>
    <cellStyle name="Separador de milhares 7 2 2 3 4" xfId="6999"/>
    <cellStyle name="Separador de milhares 7 2 2 3 4 2" xfId="10511"/>
    <cellStyle name="Separador de milhares 7 2 2 3 4 2 2" xfId="33492"/>
    <cellStyle name="Separador de milhares 7 2 2 3 4 2 3" xfId="22320"/>
    <cellStyle name="Separador de milhares 7 2 2 3 4 3" xfId="29980"/>
    <cellStyle name="Separador de milhares 7 2 2 3 4 4" xfId="14659"/>
    <cellStyle name="Separador de milhares 7 2 2 3 5" xfId="5803"/>
    <cellStyle name="Separador de milhares 7 2 2 3 5 2" xfId="21361"/>
    <cellStyle name="Separador de milhares 7 2 2 3 5 3" xfId="28784"/>
    <cellStyle name="Separador de milhares 7 2 2 3 5 4" xfId="12903"/>
    <cellStyle name="Separador de milhares 7 2 2 3 6" xfId="4123"/>
    <cellStyle name="Separador de milhares 7 2 2 3 6 2" xfId="27104"/>
    <cellStyle name="Separador de milhares 7 2 2 3 6 3" xfId="18171"/>
    <cellStyle name="Separador de milhares 7 2 2 3 7" xfId="24076"/>
    <cellStyle name="Separador de milhares 7 2 2 3 8" xfId="11783"/>
    <cellStyle name="Separador de milhares 7 2 2 4" xfId="1493"/>
    <cellStyle name="Separador de milhares 7 2 2 4 2" xfId="3249"/>
    <cellStyle name="Separador de milhares 7 2 2 4 2 2" xfId="9153"/>
    <cellStyle name="Separador de milhares 7 2 2 4 2 2 2" xfId="32134"/>
    <cellStyle name="Separador de milhares 7 2 2 4 2 2 3" xfId="20325"/>
    <cellStyle name="Separador de milhares 7 2 2 4 2 3" xfId="26230"/>
    <cellStyle name="Separador de milhares 7 2 2 4 2 4" xfId="16813"/>
    <cellStyle name="Separador de milhares 7 2 2 4 3" xfId="7397"/>
    <cellStyle name="Separador de milhares 7 2 2 4 3 2" xfId="10909"/>
    <cellStyle name="Separador de milhares 7 2 2 4 3 2 2" xfId="33890"/>
    <cellStyle name="Separador de milhares 7 2 2 4 3 2 3" xfId="22718"/>
    <cellStyle name="Separador de milhares 7 2 2 4 3 3" xfId="30378"/>
    <cellStyle name="Separador de milhares 7 2 2 4 3 4" xfId="15057"/>
    <cellStyle name="Separador de milhares 7 2 2 4 4" xfId="4521"/>
    <cellStyle name="Separador de milhares 7 2 2 4 4 2" xfId="27502"/>
    <cellStyle name="Separador de milhares 7 2 2 4 4 3" xfId="18569"/>
    <cellStyle name="Separador de milhares 7 2 2 4 5" xfId="24474"/>
    <cellStyle name="Separador de milhares 7 2 2 4 6" xfId="13301"/>
    <cellStyle name="Separador de milhares 7 2 2 5" xfId="857"/>
    <cellStyle name="Separador de milhares 7 2 2 5 2" xfId="2613"/>
    <cellStyle name="Separador de milhares 7 2 2 5 2 2" xfId="8517"/>
    <cellStyle name="Separador de milhares 7 2 2 5 2 2 2" xfId="31498"/>
    <cellStyle name="Separador de milhares 7 2 2 5 2 2 3" xfId="19689"/>
    <cellStyle name="Separador de milhares 7 2 2 5 2 3" xfId="25594"/>
    <cellStyle name="Separador de milhares 7 2 2 5 2 4" xfId="16177"/>
    <cellStyle name="Separador de milhares 7 2 2 5 3" xfId="6761"/>
    <cellStyle name="Separador de milhares 7 2 2 5 3 2" xfId="10273"/>
    <cellStyle name="Separador de milhares 7 2 2 5 3 2 2" xfId="33254"/>
    <cellStyle name="Separador de milhares 7 2 2 5 3 2 3" xfId="22082"/>
    <cellStyle name="Separador de milhares 7 2 2 5 3 3" xfId="29742"/>
    <cellStyle name="Separador de milhares 7 2 2 5 3 4" xfId="14421"/>
    <cellStyle name="Separador de milhares 7 2 2 5 4" xfId="5565"/>
    <cellStyle name="Separador de milhares 7 2 2 5 4 2" xfId="28546"/>
    <cellStyle name="Separador de milhares 7 2 2 5 4 3" xfId="17933"/>
    <cellStyle name="Separador de milhares 7 2 2 5 5" xfId="23838"/>
    <cellStyle name="Separador de milhares 7 2 2 5 6" xfId="12665"/>
    <cellStyle name="Separador de milhares 7 2 2 6" xfId="2206"/>
    <cellStyle name="Separador de milhares 7 2 2 6 2" xfId="8110"/>
    <cellStyle name="Separador de milhares 7 2 2 6 2 2" xfId="31091"/>
    <cellStyle name="Separador de milhares 7 2 2 6 2 3" xfId="19282"/>
    <cellStyle name="Separador de milhares 7 2 2 6 3" xfId="25187"/>
    <cellStyle name="Separador de milhares 7 2 2 6 4" xfId="15770"/>
    <cellStyle name="Separador de milhares 7 2 2 7" xfId="6354"/>
    <cellStyle name="Separador de milhares 7 2 2 7 2" xfId="9866"/>
    <cellStyle name="Separador de milhares 7 2 2 7 2 2" xfId="32847"/>
    <cellStyle name="Separador de milhares 7 2 2 7 2 3" xfId="21675"/>
    <cellStyle name="Separador de milhares 7 2 2 7 3" xfId="29335"/>
    <cellStyle name="Separador de milhares 7 2 2 7 4" xfId="14014"/>
    <cellStyle name="Separador de milhares 7 2 2 8" xfId="5234"/>
    <cellStyle name="Separador de milhares 7 2 2 8 2" xfId="21038"/>
    <cellStyle name="Separador de milhares 7 2 2 8 3" xfId="28215"/>
    <cellStyle name="Separador de milhares 7 2 2 8 4" xfId="12258"/>
    <cellStyle name="Separador de milhares 7 2 2 9" xfId="3885"/>
    <cellStyle name="Separador de milhares 7 2 2 9 2" xfId="26866"/>
    <cellStyle name="Separador de milhares 7 2 2 9 3" xfId="17526"/>
    <cellStyle name="Separador de milhares 7 2 3" xfId="366"/>
    <cellStyle name="Separador de milhares 7 2 3 2" xfId="1650"/>
    <cellStyle name="Separador de milhares 7 2 3 2 2" xfId="3406"/>
    <cellStyle name="Separador de milhares 7 2 3 2 2 2" xfId="9310"/>
    <cellStyle name="Separador de milhares 7 2 3 2 2 2 2" xfId="32291"/>
    <cellStyle name="Separador de milhares 7 2 3 2 2 2 3" xfId="20482"/>
    <cellStyle name="Separador de milhares 7 2 3 2 2 3" xfId="26387"/>
    <cellStyle name="Separador de milhares 7 2 3 2 2 4" xfId="16970"/>
    <cellStyle name="Separador de milhares 7 2 3 2 3" xfId="7554"/>
    <cellStyle name="Separador de milhares 7 2 3 2 3 2" xfId="11066"/>
    <cellStyle name="Separador de milhares 7 2 3 2 3 2 2" xfId="34047"/>
    <cellStyle name="Separador de milhares 7 2 3 2 3 2 3" xfId="22875"/>
    <cellStyle name="Separador de milhares 7 2 3 2 3 3" xfId="30535"/>
    <cellStyle name="Separador de milhares 7 2 3 2 3 4" xfId="15214"/>
    <cellStyle name="Separador de milhares 7 2 3 2 4" xfId="4678"/>
    <cellStyle name="Separador de milhares 7 2 3 2 4 2" xfId="27659"/>
    <cellStyle name="Separador de milhares 7 2 3 2 4 3" xfId="18726"/>
    <cellStyle name="Separador de milhares 7 2 3 2 5" xfId="24631"/>
    <cellStyle name="Separador de milhares 7 2 3 2 6" xfId="13458"/>
    <cellStyle name="Separador de milhares 7 2 3 3" xfId="1014"/>
    <cellStyle name="Separador de milhares 7 2 3 3 2" xfId="2770"/>
    <cellStyle name="Separador de milhares 7 2 3 3 2 2" xfId="8674"/>
    <cellStyle name="Separador de milhares 7 2 3 3 2 2 2" xfId="31655"/>
    <cellStyle name="Separador de milhares 7 2 3 3 2 2 3" xfId="19846"/>
    <cellStyle name="Separador de milhares 7 2 3 3 2 3" xfId="25751"/>
    <cellStyle name="Separador de milhares 7 2 3 3 2 4" xfId="16334"/>
    <cellStyle name="Separador de milhares 7 2 3 3 3" xfId="6918"/>
    <cellStyle name="Separador de milhares 7 2 3 3 3 2" xfId="10430"/>
    <cellStyle name="Separador de milhares 7 2 3 3 3 2 2" xfId="33411"/>
    <cellStyle name="Separador de milhares 7 2 3 3 3 2 3" xfId="22239"/>
    <cellStyle name="Separador de milhares 7 2 3 3 3 3" xfId="29899"/>
    <cellStyle name="Separador de milhares 7 2 3 3 3 4" xfId="14578"/>
    <cellStyle name="Separador de milhares 7 2 3 3 4" xfId="5722"/>
    <cellStyle name="Separador de milhares 7 2 3 3 4 2" xfId="28703"/>
    <cellStyle name="Separador de milhares 7 2 3 3 4 3" xfId="18090"/>
    <cellStyle name="Separador de milhares 7 2 3 3 5" xfId="23995"/>
    <cellStyle name="Separador de milhares 7 2 3 3 6" xfId="12822"/>
    <cellStyle name="Separador de milhares 7 2 3 4" xfId="2125"/>
    <cellStyle name="Separador de milhares 7 2 3 4 2" xfId="8029"/>
    <cellStyle name="Separador de milhares 7 2 3 4 2 2" xfId="31010"/>
    <cellStyle name="Separador de milhares 7 2 3 4 2 3" xfId="19201"/>
    <cellStyle name="Separador de milhares 7 2 3 4 3" xfId="25106"/>
    <cellStyle name="Separador de milhares 7 2 3 4 4" xfId="15689"/>
    <cellStyle name="Separador de milhares 7 2 3 5" xfId="6273"/>
    <cellStyle name="Separador de milhares 7 2 3 5 2" xfId="9785"/>
    <cellStyle name="Separador de milhares 7 2 3 5 2 2" xfId="32766"/>
    <cellStyle name="Separador de milhares 7 2 3 5 2 3" xfId="21594"/>
    <cellStyle name="Separador de milhares 7 2 3 5 3" xfId="29254"/>
    <cellStyle name="Separador de milhares 7 2 3 5 4" xfId="13933"/>
    <cellStyle name="Separador de milhares 7 2 3 6" xfId="5153"/>
    <cellStyle name="Separador de milhares 7 2 3 6 2" xfId="20957"/>
    <cellStyle name="Separador de milhares 7 2 3 6 3" xfId="28134"/>
    <cellStyle name="Separador de milhares 7 2 3 6 4" xfId="12177"/>
    <cellStyle name="Separador de milhares 7 2 3 7" xfId="4042"/>
    <cellStyle name="Separador de milhares 7 2 3 7 2" xfId="27023"/>
    <cellStyle name="Separador de milhares 7 2 3 7 3" xfId="17445"/>
    <cellStyle name="Separador de milhares 7 2 3 8" xfId="23350"/>
    <cellStyle name="Separador de milhares 7 2 3 9" xfId="11702"/>
    <cellStyle name="Separador de milhares 7 2 4" xfId="524"/>
    <cellStyle name="Separador de milhares 7 2 4 2" xfId="1807"/>
    <cellStyle name="Separador de milhares 7 2 4 2 2" xfId="3563"/>
    <cellStyle name="Separador de milhares 7 2 4 2 2 2" xfId="9467"/>
    <cellStyle name="Separador de milhares 7 2 4 2 2 2 2" xfId="32448"/>
    <cellStyle name="Separador de milhares 7 2 4 2 2 2 3" xfId="20639"/>
    <cellStyle name="Separador de milhares 7 2 4 2 2 3" xfId="26544"/>
    <cellStyle name="Separador de milhares 7 2 4 2 2 4" xfId="17127"/>
    <cellStyle name="Separador de milhares 7 2 4 2 3" xfId="7711"/>
    <cellStyle name="Separador de milhares 7 2 4 2 3 2" xfId="11223"/>
    <cellStyle name="Separador de milhares 7 2 4 2 3 2 2" xfId="34204"/>
    <cellStyle name="Separador de milhares 7 2 4 2 3 2 3" xfId="23032"/>
    <cellStyle name="Separador de milhares 7 2 4 2 3 3" xfId="30692"/>
    <cellStyle name="Separador de milhares 7 2 4 2 3 4" xfId="15371"/>
    <cellStyle name="Separador de milhares 7 2 4 2 4" xfId="4835"/>
    <cellStyle name="Separador de milhares 7 2 4 2 4 2" xfId="27816"/>
    <cellStyle name="Separador de milhares 7 2 4 2 4 3" xfId="18883"/>
    <cellStyle name="Separador de milhares 7 2 4 2 5" xfId="24788"/>
    <cellStyle name="Separador de milhares 7 2 4 2 6" xfId="13615"/>
    <cellStyle name="Separador de milhares 7 2 4 3" xfId="1171"/>
    <cellStyle name="Separador de milhares 7 2 4 3 2" xfId="2927"/>
    <cellStyle name="Separador de milhares 7 2 4 3 2 2" xfId="8831"/>
    <cellStyle name="Separador de milhares 7 2 4 3 2 2 2" xfId="31812"/>
    <cellStyle name="Separador de milhares 7 2 4 3 2 2 3" xfId="20003"/>
    <cellStyle name="Separador de milhares 7 2 4 3 2 3" xfId="25908"/>
    <cellStyle name="Separador de milhares 7 2 4 3 2 4" xfId="16491"/>
    <cellStyle name="Separador de milhares 7 2 4 3 3" xfId="7075"/>
    <cellStyle name="Separador de milhares 7 2 4 3 3 2" xfId="10587"/>
    <cellStyle name="Separador de milhares 7 2 4 3 3 2 2" xfId="33568"/>
    <cellStyle name="Separador de milhares 7 2 4 3 3 2 3" xfId="22396"/>
    <cellStyle name="Separador de milhares 7 2 4 3 3 3" xfId="30056"/>
    <cellStyle name="Separador de milhares 7 2 4 3 3 4" xfId="14735"/>
    <cellStyle name="Separador de milhares 7 2 4 3 4" xfId="5879"/>
    <cellStyle name="Separador de milhares 7 2 4 3 4 2" xfId="28860"/>
    <cellStyle name="Separador de milhares 7 2 4 3 4 3" xfId="18247"/>
    <cellStyle name="Separador de milhares 7 2 4 3 5" xfId="24152"/>
    <cellStyle name="Separador de milhares 7 2 4 3 6" xfId="12979"/>
    <cellStyle name="Separador de milhares 7 2 4 4" xfId="2282"/>
    <cellStyle name="Separador de milhares 7 2 4 4 2" xfId="8186"/>
    <cellStyle name="Separador de milhares 7 2 4 4 2 2" xfId="31167"/>
    <cellStyle name="Separador de milhares 7 2 4 4 2 3" xfId="19358"/>
    <cellStyle name="Separador de milhares 7 2 4 4 3" xfId="25263"/>
    <cellStyle name="Separador de milhares 7 2 4 4 4" xfId="15846"/>
    <cellStyle name="Separador de milhares 7 2 4 5" xfId="6430"/>
    <cellStyle name="Separador de milhares 7 2 4 5 2" xfId="9942"/>
    <cellStyle name="Separador de milhares 7 2 4 5 2 2" xfId="32923"/>
    <cellStyle name="Separador de milhares 7 2 4 5 2 3" xfId="21751"/>
    <cellStyle name="Separador de milhares 7 2 4 5 3" xfId="29411"/>
    <cellStyle name="Separador de milhares 7 2 4 5 4" xfId="14090"/>
    <cellStyle name="Separador de milhares 7 2 4 6" xfId="5310"/>
    <cellStyle name="Separador de milhares 7 2 4 6 2" xfId="21114"/>
    <cellStyle name="Separador de milhares 7 2 4 6 3" xfId="28291"/>
    <cellStyle name="Separador de milhares 7 2 4 6 4" xfId="12334"/>
    <cellStyle name="Separador de milhares 7 2 4 7" xfId="4199"/>
    <cellStyle name="Separador de milhares 7 2 4 7 2" xfId="27180"/>
    <cellStyle name="Separador de milhares 7 2 4 7 3" xfId="17602"/>
    <cellStyle name="Separador de milhares 7 2 4 8" xfId="23507"/>
    <cellStyle name="Separador de milhares 7 2 4 9" xfId="11859"/>
    <cellStyle name="Separador de milhares 7 2 5" xfId="942"/>
    <cellStyle name="Separador de milhares 7 2 5 2" xfId="1578"/>
    <cellStyle name="Separador de milhares 7 2 5 2 2" xfId="3334"/>
    <cellStyle name="Separador de milhares 7 2 5 2 2 2" xfId="9238"/>
    <cellStyle name="Separador de milhares 7 2 5 2 2 2 2" xfId="32219"/>
    <cellStyle name="Separador de milhares 7 2 5 2 2 2 3" xfId="20410"/>
    <cellStyle name="Separador de milhares 7 2 5 2 2 3" xfId="26315"/>
    <cellStyle name="Separador de milhares 7 2 5 2 2 4" xfId="16898"/>
    <cellStyle name="Separador de milhares 7 2 5 2 3" xfId="7482"/>
    <cellStyle name="Separador de milhares 7 2 5 2 3 2" xfId="10994"/>
    <cellStyle name="Separador de milhares 7 2 5 2 3 2 2" xfId="33975"/>
    <cellStyle name="Separador de milhares 7 2 5 2 3 2 3" xfId="22803"/>
    <cellStyle name="Separador de milhares 7 2 5 2 3 3" xfId="30463"/>
    <cellStyle name="Separador de milhares 7 2 5 2 3 4" xfId="15142"/>
    <cellStyle name="Separador de milhares 7 2 5 2 4" xfId="4606"/>
    <cellStyle name="Separador de milhares 7 2 5 2 4 2" xfId="27587"/>
    <cellStyle name="Separador de milhares 7 2 5 2 4 3" xfId="18654"/>
    <cellStyle name="Separador de milhares 7 2 5 2 5" xfId="24559"/>
    <cellStyle name="Separador de milhares 7 2 5 2 6" xfId="13386"/>
    <cellStyle name="Separador de milhares 7 2 5 3" xfId="2698"/>
    <cellStyle name="Separador de milhares 7 2 5 3 2" xfId="8602"/>
    <cellStyle name="Separador de milhares 7 2 5 3 2 2" xfId="31583"/>
    <cellStyle name="Separador de milhares 7 2 5 3 2 3" xfId="19774"/>
    <cellStyle name="Separador de milhares 7 2 5 3 3" xfId="25679"/>
    <cellStyle name="Separador de milhares 7 2 5 3 4" xfId="16262"/>
    <cellStyle name="Separador de milhares 7 2 5 4" xfId="6846"/>
    <cellStyle name="Separador de milhares 7 2 5 4 2" xfId="10358"/>
    <cellStyle name="Separador de milhares 7 2 5 4 2 2" xfId="33339"/>
    <cellStyle name="Separador de milhares 7 2 5 4 2 3" xfId="22167"/>
    <cellStyle name="Separador de milhares 7 2 5 4 3" xfId="29827"/>
    <cellStyle name="Separador de milhares 7 2 5 4 4" xfId="14506"/>
    <cellStyle name="Separador de milhares 7 2 5 5" xfId="5650"/>
    <cellStyle name="Separador de milhares 7 2 5 5 2" xfId="21284"/>
    <cellStyle name="Separador de milhares 7 2 5 5 3" xfId="28631"/>
    <cellStyle name="Separador de milhares 7 2 5 5 4" xfId="12750"/>
    <cellStyle name="Separador de milhares 7 2 5 6" xfId="3970"/>
    <cellStyle name="Separador de milhares 7 2 5 6 2" xfId="26951"/>
    <cellStyle name="Separador de milhares 7 2 5 6 3" xfId="18018"/>
    <cellStyle name="Separador de milhares 7 2 5 7" xfId="23923"/>
    <cellStyle name="Separador de milhares 7 2 5 8" xfId="11630"/>
    <cellStyle name="Separador de milhares 7 2 6" xfId="1332"/>
    <cellStyle name="Separador de milhares 7 2 6 2" xfId="1968"/>
    <cellStyle name="Separador de milhares 7 2 6 2 2" xfId="3724"/>
    <cellStyle name="Separador de milhares 7 2 6 2 2 2" xfId="9628"/>
    <cellStyle name="Separador de milhares 7 2 6 2 2 2 2" xfId="32609"/>
    <cellStyle name="Separador de milhares 7 2 6 2 2 2 3" xfId="20800"/>
    <cellStyle name="Separador de milhares 7 2 6 2 2 3" xfId="26705"/>
    <cellStyle name="Separador de milhares 7 2 6 2 2 4" xfId="17288"/>
    <cellStyle name="Separador de milhares 7 2 6 2 3" xfId="7872"/>
    <cellStyle name="Separador de milhares 7 2 6 2 3 2" xfId="11384"/>
    <cellStyle name="Separador de milhares 7 2 6 2 3 2 2" xfId="34365"/>
    <cellStyle name="Separador de milhares 7 2 6 2 3 2 3" xfId="23193"/>
    <cellStyle name="Separador de milhares 7 2 6 2 3 3" xfId="30853"/>
    <cellStyle name="Separador de milhares 7 2 6 2 3 4" xfId="15532"/>
    <cellStyle name="Separador de milhares 7 2 6 2 4" xfId="4996"/>
    <cellStyle name="Separador de milhares 7 2 6 2 4 2" xfId="27977"/>
    <cellStyle name="Separador de milhares 7 2 6 2 4 3" xfId="19044"/>
    <cellStyle name="Separador de milhares 7 2 6 2 5" xfId="24949"/>
    <cellStyle name="Separador de milhares 7 2 6 2 6" xfId="13776"/>
    <cellStyle name="Separador de milhares 7 2 6 3" xfId="3088"/>
    <cellStyle name="Separador de milhares 7 2 6 3 2" xfId="8992"/>
    <cellStyle name="Separador de milhares 7 2 6 3 2 2" xfId="31973"/>
    <cellStyle name="Separador de milhares 7 2 6 3 2 3" xfId="20164"/>
    <cellStyle name="Separador de milhares 7 2 6 3 3" xfId="26069"/>
    <cellStyle name="Separador de milhares 7 2 6 3 4" xfId="16652"/>
    <cellStyle name="Separador de milhares 7 2 6 4" xfId="7236"/>
    <cellStyle name="Separador de milhares 7 2 6 4 2" xfId="10748"/>
    <cellStyle name="Separador de milhares 7 2 6 4 2 2" xfId="33729"/>
    <cellStyle name="Separador de milhares 7 2 6 4 2 3" xfId="22557"/>
    <cellStyle name="Separador de milhares 7 2 6 4 3" xfId="30217"/>
    <cellStyle name="Separador de milhares 7 2 6 4 4" xfId="14896"/>
    <cellStyle name="Separador de milhares 7 2 6 5" xfId="6040"/>
    <cellStyle name="Separador de milhares 7 2 6 5 2" xfId="21437"/>
    <cellStyle name="Separador de milhares 7 2 6 5 3" xfId="29021"/>
    <cellStyle name="Separador de milhares 7 2 6 5 4" xfId="13140"/>
    <cellStyle name="Separador de milhares 7 2 6 6" xfId="4360"/>
    <cellStyle name="Separador de milhares 7 2 6 6 2" xfId="27341"/>
    <cellStyle name="Separador de milhares 7 2 6 6 3" xfId="18408"/>
    <cellStyle name="Separador de milhares 7 2 6 7" xfId="24313"/>
    <cellStyle name="Separador de milhares 7 2 6 8" xfId="12020"/>
    <cellStyle name="Separador de milhares 7 2 7" xfId="772"/>
    <cellStyle name="Separador de milhares 7 2 7 2" xfId="2528"/>
    <cellStyle name="Separador de milhares 7 2 7 2 2" xfId="8432"/>
    <cellStyle name="Separador de milhares 7 2 7 2 2 2" xfId="31413"/>
    <cellStyle name="Separador de milhares 7 2 7 2 2 3" xfId="19604"/>
    <cellStyle name="Separador de milhares 7 2 7 2 3" xfId="25509"/>
    <cellStyle name="Separador de milhares 7 2 7 2 4" xfId="16092"/>
    <cellStyle name="Separador de milhares 7 2 7 3" xfId="6676"/>
    <cellStyle name="Separador de milhares 7 2 7 3 2" xfId="10188"/>
    <cellStyle name="Separador de milhares 7 2 7 3 2 2" xfId="33169"/>
    <cellStyle name="Separador de milhares 7 2 7 3 2 3" xfId="21997"/>
    <cellStyle name="Separador de milhares 7 2 7 3 3" xfId="29657"/>
    <cellStyle name="Separador de milhares 7 2 7 3 4" xfId="14336"/>
    <cellStyle name="Separador de milhares 7 2 7 4" xfId="4436"/>
    <cellStyle name="Separador de milhares 7 2 7 4 2" xfId="27417"/>
    <cellStyle name="Separador de milhares 7 2 7 4 3" xfId="17848"/>
    <cellStyle name="Separador de milhares 7 2 7 5" xfId="23753"/>
    <cellStyle name="Separador de milhares 7 2 7 6" xfId="12580"/>
    <cellStyle name="Separador de milhares 7 2 8" xfId="1408"/>
    <cellStyle name="Separador de milhares 7 2 8 2" xfId="3164"/>
    <cellStyle name="Separador de milhares 7 2 8 2 2" xfId="9068"/>
    <cellStyle name="Separador de milhares 7 2 8 2 2 2" xfId="32049"/>
    <cellStyle name="Separador de milhares 7 2 8 2 2 3" xfId="20240"/>
    <cellStyle name="Separador de milhares 7 2 8 2 3" xfId="26145"/>
    <cellStyle name="Separador de milhares 7 2 8 2 4" xfId="16728"/>
    <cellStyle name="Separador de milhares 7 2 8 3" xfId="7312"/>
    <cellStyle name="Separador de milhares 7 2 8 3 2" xfId="10824"/>
    <cellStyle name="Separador de milhares 7 2 8 3 2 2" xfId="33805"/>
    <cellStyle name="Separador de milhares 7 2 8 3 2 3" xfId="22633"/>
    <cellStyle name="Separador de milhares 7 2 8 3 3" xfId="30293"/>
    <cellStyle name="Separador de milhares 7 2 8 3 4" xfId="14972"/>
    <cellStyle name="Separador de milhares 7 2 8 4" xfId="6116"/>
    <cellStyle name="Separador de milhares 7 2 8 4 2" xfId="29097"/>
    <cellStyle name="Separador de milhares 7 2 8 4 3" xfId="18484"/>
    <cellStyle name="Separador de milhares 7 2 8 5" xfId="24389"/>
    <cellStyle name="Separador de milhares 7 2 8 6" xfId="13216"/>
    <cellStyle name="Separador de milhares 7 2 9" xfId="695"/>
    <cellStyle name="Separador de milhares 7 2 9 2" xfId="2452"/>
    <cellStyle name="Separador de milhares 7 2 9 2 2" xfId="8356"/>
    <cellStyle name="Separador de milhares 7 2 9 2 2 2" xfId="31337"/>
    <cellStyle name="Separador de milhares 7 2 9 2 2 3" xfId="19528"/>
    <cellStyle name="Separador de milhares 7 2 9 2 3" xfId="25433"/>
    <cellStyle name="Separador de milhares 7 2 9 2 4" xfId="16016"/>
    <cellStyle name="Separador de milhares 7 2 9 3" xfId="6600"/>
    <cellStyle name="Separador de milhares 7 2 9 3 2" xfId="10112"/>
    <cellStyle name="Separador de milhares 7 2 9 3 2 2" xfId="33093"/>
    <cellStyle name="Separador de milhares 7 2 9 3 2 3" xfId="21921"/>
    <cellStyle name="Separador de milhares 7 2 9 3 3" xfId="29581"/>
    <cellStyle name="Separador de milhares 7 2 9 3 4" xfId="14260"/>
    <cellStyle name="Separador de milhares 7 2 9 4" xfId="5480"/>
    <cellStyle name="Separador de milhares 7 2 9 4 2" xfId="28461"/>
    <cellStyle name="Separador de milhares 7 2 9 4 3" xfId="17772"/>
    <cellStyle name="Separador de milhares 7 2 9 5" xfId="23677"/>
    <cellStyle name="Separador de milhares 7 2 9 6" xfId="12504"/>
    <cellStyle name="Separador de milhares 7 3" xfId="425"/>
    <cellStyle name="Separador de milhares 7 3 10" xfId="23408"/>
    <cellStyle name="Separador de milhares 7 3 11" xfId="11522"/>
    <cellStyle name="Separador de milhares 7 3 2" xfId="586"/>
    <cellStyle name="Separador de milhares 7 3 2 2" xfId="1869"/>
    <cellStyle name="Separador de milhares 7 3 2 2 2" xfId="3625"/>
    <cellStyle name="Separador de milhares 7 3 2 2 2 2" xfId="9529"/>
    <cellStyle name="Separador de milhares 7 3 2 2 2 2 2" xfId="32510"/>
    <cellStyle name="Separador de milhares 7 3 2 2 2 2 3" xfId="20701"/>
    <cellStyle name="Separador de milhares 7 3 2 2 2 3" xfId="26606"/>
    <cellStyle name="Separador de milhares 7 3 2 2 2 4" xfId="17189"/>
    <cellStyle name="Separador de milhares 7 3 2 2 3" xfId="7773"/>
    <cellStyle name="Separador de milhares 7 3 2 2 3 2" xfId="11285"/>
    <cellStyle name="Separador de milhares 7 3 2 2 3 2 2" xfId="34266"/>
    <cellStyle name="Separador de milhares 7 3 2 2 3 2 3" xfId="23094"/>
    <cellStyle name="Separador de milhares 7 3 2 2 3 3" xfId="30754"/>
    <cellStyle name="Separador de milhares 7 3 2 2 3 4" xfId="15433"/>
    <cellStyle name="Separador de milhares 7 3 2 2 4" xfId="4897"/>
    <cellStyle name="Separador de milhares 7 3 2 2 4 2" xfId="27878"/>
    <cellStyle name="Separador de milhares 7 3 2 2 4 3" xfId="18945"/>
    <cellStyle name="Separador de milhares 7 3 2 2 5" xfId="24850"/>
    <cellStyle name="Separador de milhares 7 3 2 2 6" xfId="13677"/>
    <cellStyle name="Separador de milhares 7 3 2 3" xfId="1233"/>
    <cellStyle name="Separador de milhares 7 3 2 3 2" xfId="2989"/>
    <cellStyle name="Separador de milhares 7 3 2 3 2 2" xfId="8893"/>
    <cellStyle name="Separador de milhares 7 3 2 3 2 2 2" xfId="31874"/>
    <cellStyle name="Separador de milhares 7 3 2 3 2 2 3" xfId="20065"/>
    <cellStyle name="Separador de milhares 7 3 2 3 2 3" xfId="25970"/>
    <cellStyle name="Separador de milhares 7 3 2 3 2 4" xfId="16553"/>
    <cellStyle name="Separador de milhares 7 3 2 3 3" xfId="7137"/>
    <cellStyle name="Separador de milhares 7 3 2 3 3 2" xfId="10649"/>
    <cellStyle name="Separador de milhares 7 3 2 3 3 2 2" xfId="33630"/>
    <cellStyle name="Separador de milhares 7 3 2 3 3 2 3" xfId="22458"/>
    <cellStyle name="Separador de milhares 7 3 2 3 3 3" xfId="30118"/>
    <cellStyle name="Separador de milhares 7 3 2 3 3 4" xfId="14797"/>
    <cellStyle name="Separador de milhares 7 3 2 3 4" xfId="5941"/>
    <cellStyle name="Separador de milhares 7 3 2 3 4 2" xfId="28922"/>
    <cellStyle name="Separador de milhares 7 3 2 3 4 3" xfId="18309"/>
    <cellStyle name="Separador de milhares 7 3 2 3 5" xfId="24214"/>
    <cellStyle name="Separador de milhares 7 3 2 3 6" xfId="13041"/>
    <cellStyle name="Separador de milhares 7 3 2 4" xfId="2344"/>
    <cellStyle name="Separador de milhares 7 3 2 4 2" xfId="8248"/>
    <cellStyle name="Separador de milhares 7 3 2 4 2 2" xfId="31229"/>
    <cellStyle name="Separador de milhares 7 3 2 4 2 3" xfId="19420"/>
    <cellStyle name="Separador de milhares 7 3 2 4 3" xfId="25325"/>
    <cellStyle name="Separador de milhares 7 3 2 4 4" xfId="15908"/>
    <cellStyle name="Separador de milhares 7 3 2 5" xfId="6492"/>
    <cellStyle name="Separador de milhares 7 3 2 5 2" xfId="10004"/>
    <cellStyle name="Separador de milhares 7 3 2 5 2 2" xfId="32985"/>
    <cellStyle name="Separador de milhares 7 3 2 5 2 3" xfId="21813"/>
    <cellStyle name="Separador de milhares 7 3 2 5 3" xfId="29473"/>
    <cellStyle name="Separador de milhares 7 3 2 5 4" xfId="14152"/>
    <cellStyle name="Separador de milhares 7 3 2 6" xfId="5372"/>
    <cellStyle name="Separador de milhares 7 3 2 6 2" xfId="21176"/>
    <cellStyle name="Separador de milhares 7 3 2 6 3" xfId="28353"/>
    <cellStyle name="Separador de milhares 7 3 2 6 4" xfId="12396"/>
    <cellStyle name="Separador de milhares 7 3 2 7" xfId="4261"/>
    <cellStyle name="Separador de milhares 7 3 2 7 2" xfId="27242"/>
    <cellStyle name="Separador de milhares 7 3 2 7 3" xfId="17664"/>
    <cellStyle name="Separador de milhares 7 3 2 8" xfId="23569"/>
    <cellStyle name="Separador de milhares 7 3 2 9" xfId="11921"/>
    <cellStyle name="Separador de milhares 7 3 3" xfId="1072"/>
    <cellStyle name="Separador de milhares 7 3 3 2" xfId="1708"/>
    <cellStyle name="Separador de milhares 7 3 3 2 2" xfId="3464"/>
    <cellStyle name="Separador de milhares 7 3 3 2 2 2" xfId="9368"/>
    <cellStyle name="Separador de milhares 7 3 3 2 2 2 2" xfId="32349"/>
    <cellStyle name="Separador de milhares 7 3 3 2 2 2 3" xfId="20540"/>
    <cellStyle name="Separador de milhares 7 3 3 2 2 3" xfId="26445"/>
    <cellStyle name="Separador de milhares 7 3 3 2 2 4" xfId="17028"/>
    <cellStyle name="Separador de milhares 7 3 3 2 3" xfId="7612"/>
    <cellStyle name="Separador de milhares 7 3 3 2 3 2" xfId="11124"/>
    <cellStyle name="Separador de milhares 7 3 3 2 3 2 2" xfId="34105"/>
    <cellStyle name="Separador de milhares 7 3 3 2 3 2 3" xfId="22933"/>
    <cellStyle name="Separador de milhares 7 3 3 2 3 3" xfId="30593"/>
    <cellStyle name="Separador de milhares 7 3 3 2 3 4" xfId="15272"/>
    <cellStyle name="Separador de milhares 7 3 3 2 4" xfId="4736"/>
    <cellStyle name="Separador de milhares 7 3 3 2 4 2" xfId="27717"/>
    <cellStyle name="Separador de milhares 7 3 3 2 4 3" xfId="18784"/>
    <cellStyle name="Separador de milhares 7 3 3 2 5" xfId="24689"/>
    <cellStyle name="Separador de milhares 7 3 3 2 6" xfId="13516"/>
    <cellStyle name="Separador de milhares 7 3 3 3" xfId="2828"/>
    <cellStyle name="Separador de milhares 7 3 3 3 2" xfId="8732"/>
    <cellStyle name="Separador de milhares 7 3 3 3 2 2" xfId="31713"/>
    <cellStyle name="Separador de milhares 7 3 3 3 2 3" xfId="19904"/>
    <cellStyle name="Separador de milhares 7 3 3 3 3" xfId="25809"/>
    <cellStyle name="Separador de milhares 7 3 3 3 4" xfId="16392"/>
    <cellStyle name="Separador de milhares 7 3 3 4" xfId="6976"/>
    <cellStyle name="Separador de milhares 7 3 3 4 2" xfId="10488"/>
    <cellStyle name="Separador de milhares 7 3 3 4 2 2" xfId="33469"/>
    <cellStyle name="Separador de milhares 7 3 3 4 2 3" xfId="22297"/>
    <cellStyle name="Separador de milhares 7 3 3 4 3" xfId="29957"/>
    <cellStyle name="Separador de milhares 7 3 3 4 4" xfId="14636"/>
    <cellStyle name="Separador de milhares 7 3 3 5" xfId="5780"/>
    <cellStyle name="Separador de milhares 7 3 3 5 2" xfId="21338"/>
    <cellStyle name="Separador de milhares 7 3 3 5 3" xfId="28761"/>
    <cellStyle name="Separador de milhares 7 3 3 5 4" xfId="12880"/>
    <cellStyle name="Separador de milhares 7 3 3 6" xfId="4100"/>
    <cellStyle name="Separador de milhares 7 3 3 6 2" xfId="27081"/>
    <cellStyle name="Separador de milhares 7 3 3 6 3" xfId="18148"/>
    <cellStyle name="Separador de milhares 7 3 3 7" xfId="24053"/>
    <cellStyle name="Separador de milhares 7 3 3 8" xfId="11760"/>
    <cellStyle name="Separador de milhares 7 3 4" xfId="1470"/>
    <cellStyle name="Separador de milhares 7 3 4 2" xfId="3226"/>
    <cellStyle name="Separador de milhares 7 3 4 2 2" xfId="9130"/>
    <cellStyle name="Separador de milhares 7 3 4 2 2 2" xfId="32111"/>
    <cellStyle name="Separador de milhares 7 3 4 2 2 3" xfId="20302"/>
    <cellStyle name="Separador de milhares 7 3 4 2 3" xfId="26207"/>
    <cellStyle name="Separador de milhares 7 3 4 2 4" xfId="16790"/>
    <cellStyle name="Separador de milhares 7 3 4 3" xfId="7374"/>
    <cellStyle name="Separador de milhares 7 3 4 3 2" xfId="10886"/>
    <cellStyle name="Separador de milhares 7 3 4 3 2 2" xfId="33867"/>
    <cellStyle name="Separador de milhares 7 3 4 3 2 3" xfId="22695"/>
    <cellStyle name="Separador de milhares 7 3 4 3 3" xfId="30355"/>
    <cellStyle name="Separador de milhares 7 3 4 3 4" xfId="15034"/>
    <cellStyle name="Separador de milhares 7 3 4 4" xfId="4498"/>
    <cellStyle name="Separador de milhares 7 3 4 4 2" xfId="27479"/>
    <cellStyle name="Separador de milhares 7 3 4 4 3" xfId="18546"/>
    <cellStyle name="Separador de milhares 7 3 4 5" xfId="24451"/>
    <cellStyle name="Separador de milhares 7 3 4 6" xfId="13278"/>
    <cellStyle name="Separador de milhares 7 3 5" xfId="834"/>
    <cellStyle name="Separador de milhares 7 3 5 2" xfId="2590"/>
    <cellStyle name="Separador de milhares 7 3 5 2 2" xfId="8494"/>
    <cellStyle name="Separador de milhares 7 3 5 2 2 2" xfId="31475"/>
    <cellStyle name="Separador de milhares 7 3 5 2 2 3" xfId="19666"/>
    <cellStyle name="Separador de milhares 7 3 5 2 3" xfId="25571"/>
    <cellStyle name="Separador de milhares 7 3 5 2 4" xfId="16154"/>
    <cellStyle name="Separador de milhares 7 3 5 3" xfId="6738"/>
    <cellStyle name="Separador de milhares 7 3 5 3 2" xfId="10250"/>
    <cellStyle name="Separador de milhares 7 3 5 3 2 2" xfId="33231"/>
    <cellStyle name="Separador de milhares 7 3 5 3 2 3" xfId="22059"/>
    <cellStyle name="Separador de milhares 7 3 5 3 3" xfId="29719"/>
    <cellStyle name="Separador de milhares 7 3 5 3 4" xfId="14398"/>
    <cellStyle name="Separador de milhares 7 3 5 4" xfId="5542"/>
    <cellStyle name="Separador de milhares 7 3 5 4 2" xfId="28523"/>
    <cellStyle name="Separador de milhares 7 3 5 4 3" xfId="17910"/>
    <cellStyle name="Separador de milhares 7 3 5 5" xfId="23815"/>
    <cellStyle name="Separador de milhares 7 3 5 6" xfId="12642"/>
    <cellStyle name="Separador de milhares 7 3 6" xfId="2183"/>
    <cellStyle name="Separador de milhares 7 3 6 2" xfId="8087"/>
    <cellStyle name="Separador de milhares 7 3 6 2 2" xfId="31068"/>
    <cellStyle name="Separador de milhares 7 3 6 2 3" xfId="19259"/>
    <cellStyle name="Separador de milhares 7 3 6 3" xfId="25164"/>
    <cellStyle name="Separador de milhares 7 3 6 4" xfId="15747"/>
    <cellStyle name="Separador de milhares 7 3 7" xfId="6331"/>
    <cellStyle name="Separador de milhares 7 3 7 2" xfId="9843"/>
    <cellStyle name="Separador de milhares 7 3 7 2 2" xfId="32824"/>
    <cellStyle name="Separador de milhares 7 3 7 2 3" xfId="21652"/>
    <cellStyle name="Separador de milhares 7 3 7 3" xfId="29312"/>
    <cellStyle name="Separador de milhares 7 3 7 4" xfId="13991"/>
    <cellStyle name="Separador de milhares 7 3 8" xfId="5211"/>
    <cellStyle name="Separador de milhares 7 3 8 2" xfId="21015"/>
    <cellStyle name="Separador de milhares 7 3 8 3" xfId="28192"/>
    <cellStyle name="Separador de milhares 7 3 8 4" xfId="12235"/>
    <cellStyle name="Separador de milhares 7 3 9" xfId="3862"/>
    <cellStyle name="Separador de milhares 7 3 9 2" xfId="26843"/>
    <cellStyle name="Separador de milhares 7 3 9 3" xfId="17503"/>
    <cellStyle name="Separador de milhares 7 4" xfId="345"/>
    <cellStyle name="Separador de milhares 7 4 2" xfId="1629"/>
    <cellStyle name="Separador de milhares 7 4 2 2" xfId="3385"/>
    <cellStyle name="Separador de milhares 7 4 2 2 2" xfId="9289"/>
    <cellStyle name="Separador de milhares 7 4 2 2 2 2" xfId="32270"/>
    <cellStyle name="Separador de milhares 7 4 2 2 2 3" xfId="20461"/>
    <cellStyle name="Separador de milhares 7 4 2 2 3" xfId="26366"/>
    <cellStyle name="Separador de milhares 7 4 2 2 4" xfId="16949"/>
    <cellStyle name="Separador de milhares 7 4 2 3" xfId="7533"/>
    <cellStyle name="Separador de milhares 7 4 2 3 2" xfId="11045"/>
    <cellStyle name="Separador de milhares 7 4 2 3 2 2" xfId="34026"/>
    <cellStyle name="Separador de milhares 7 4 2 3 2 3" xfId="22854"/>
    <cellStyle name="Separador de milhares 7 4 2 3 3" xfId="30514"/>
    <cellStyle name="Separador de milhares 7 4 2 3 4" xfId="15193"/>
    <cellStyle name="Separador de milhares 7 4 2 4" xfId="4657"/>
    <cellStyle name="Separador de milhares 7 4 2 4 2" xfId="27638"/>
    <cellStyle name="Separador de milhares 7 4 2 4 3" xfId="18705"/>
    <cellStyle name="Separador de milhares 7 4 2 5" xfId="24610"/>
    <cellStyle name="Separador de milhares 7 4 2 6" xfId="13437"/>
    <cellStyle name="Separador de milhares 7 4 3" xfId="993"/>
    <cellStyle name="Separador de milhares 7 4 3 2" xfId="2749"/>
    <cellStyle name="Separador de milhares 7 4 3 2 2" xfId="8653"/>
    <cellStyle name="Separador de milhares 7 4 3 2 2 2" xfId="31634"/>
    <cellStyle name="Separador de milhares 7 4 3 2 2 3" xfId="19825"/>
    <cellStyle name="Separador de milhares 7 4 3 2 3" xfId="25730"/>
    <cellStyle name="Separador de milhares 7 4 3 2 4" xfId="16313"/>
    <cellStyle name="Separador de milhares 7 4 3 3" xfId="6897"/>
    <cellStyle name="Separador de milhares 7 4 3 3 2" xfId="10409"/>
    <cellStyle name="Separador de milhares 7 4 3 3 2 2" xfId="33390"/>
    <cellStyle name="Separador de milhares 7 4 3 3 2 3" xfId="22218"/>
    <cellStyle name="Separador de milhares 7 4 3 3 3" xfId="29878"/>
    <cellStyle name="Separador de milhares 7 4 3 3 4" xfId="14557"/>
    <cellStyle name="Separador de milhares 7 4 3 4" xfId="5701"/>
    <cellStyle name="Separador de milhares 7 4 3 4 2" xfId="28682"/>
    <cellStyle name="Separador de milhares 7 4 3 4 3" xfId="18069"/>
    <cellStyle name="Separador de milhares 7 4 3 5" xfId="23974"/>
    <cellStyle name="Separador de milhares 7 4 3 6" xfId="12801"/>
    <cellStyle name="Separador de milhares 7 4 4" xfId="2104"/>
    <cellStyle name="Separador de milhares 7 4 4 2" xfId="8008"/>
    <cellStyle name="Separador de milhares 7 4 4 2 2" xfId="30989"/>
    <cellStyle name="Separador de milhares 7 4 4 2 3" xfId="19180"/>
    <cellStyle name="Separador de milhares 7 4 4 3" xfId="25085"/>
    <cellStyle name="Separador de milhares 7 4 4 4" xfId="15668"/>
    <cellStyle name="Separador de milhares 7 4 5" xfId="6252"/>
    <cellStyle name="Separador de milhares 7 4 5 2" xfId="9764"/>
    <cellStyle name="Separador de milhares 7 4 5 2 2" xfId="32745"/>
    <cellStyle name="Separador de milhares 7 4 5 2 3" xfId="21573"/>
    <cellStyle name="Separador de milhares 7 4 5 3" xfId="29233"/>
    <cellStyle name="Separador de milhares 7 4 5 4" xfId="13912"/>
    <cellStyle name="Separador de milhares 7 4 6" xfId="5132"/>
    <cellStyle name="Separador de milhares 7 4 6 2" xfId="20936"/>
    <cellStyle name="Separador de milhares 7 4 6 3" xfId="28113"/>
    <cellStyle name="Separador de milhares 7 4 6 4" xfId="12156"/>
    <cellStyle name="Separador de milhares 7 4 7" xfId="4021"/>
    <cellStyle name="Separador de milhares 7 4 7 2" xfId="27002"/>
    <cellStyle name="Separador de milhares 7 4 7 3" xfId="17424"/>
    <cellStyle name="Separador de milhares 7 4 8" xfId="23329"/>
    <cellStyle name="Separador de milhares 7 4 9" xfId="11681"/>
    <cellStyle name="Separador de milhares 7 5" xfId="501"/>
    <cellStyle name="Separador de milhares 7 5 2" xfId="1784"/>
    <cellStyle name="Separador de milhares 7 5 2 2" xfId="3540"/>
    <cellStyle name="Separador de milhares 7 5 2 2 2" xfId="9444"/>
    <cellStyle name="Separador de milhares 7 5 2 2 2 2" xfId="32425"/>
    <cellStyle name="Separador de milhares 7 5 2 2 2 3" xfId="20616"/>
    <cellStyle name="Separador de milhares 7 5 2 2 3" xfId="26521"/>
    <cellStyle name="Separador de milhares 7 5 2 2 4" xfId="17104"/>
    <cellStyle name="Separador de milhares 7 5 2 3" xfId="7688"/>
    <cellStyle name="Separador de milhares 7 5 2 3 2" xfId="11200"/>
    <cellStyle name="Separador de milhares 7 5 2 3 2 2" xfId="34181"/>
    <cellStyle name="Separador de milhares 7 5 2 3 2 3" xfId="23009"/>
    <cellStyle name="Separador de milhares 7 5 2 3 3" xfId="30669"/>
    <cellStyle name="Separador de milhares 7 5 2 3 4" xfId="15348"/>
    <cellStyle name="Separador de milhares 7 5 2 4" xfId="4812"/>
    <cellStyle name="Separador de milhares 7 5 2 4 2" xfId="27793"/>
    <cellStyle name="Separador de milhares 7 5 2 4 3" xfId="18860"/>
    <cellStyle name="Separador de milhares 7 5 2 5" xfId="24765"/>
    <cellStyle name="Separador de milhares 7 5 2 6" xfId="13592"/>
    <cellStyle name="Separador de milhares 7 5 3" xfId="1148"/>
    <cellStyle name="Separador de milhares 7 5 3 2" xfId="2904"/>
    <cellStyle name="Separador de milhares 7 5 3 2 2" xfId="8808"/>
    <cellStyle name="Separador de milhares 7 5 3 2 2 2" xfId="31789"/>
    <cellStyle name="Separador de milhares 7 5 3 2 2 3" xfId="19980"/>
    <cellStyle name="Separador de milhares 7 5 3 2 3" xfId="25885"/>
    <cellStyle name="Separador de milhares 7 5 3 2 4" xfId="16468"/>
    <cellStyle name="Separador de milhares 7 5 3 3" xfId="7052"/>
    <cellStyle name="Separador de milhares 7 5 3 3 2" xfId="10564"/>
    <cellStyle name="Separador de milhares 7 5 3 3 2 2" xfId="33545"/>
    <cellStyle name="Separador de milhares 7 5 3 3 2 3" xfId="22373"/>
    <cellStyle name="Separador de milhares 7 5 3 3 3" xfId="30033"/>
    <cellStyle name="Separador de milhares 7 5 3 3 4" xfId="14712"/>
    <cellStyle name="Separador de milhares 7 5 3 4" xfId="5856"/>
    <cellStyle name="Separador de milhares 7 5 3 4 2" xfId="28837"/>
    <cellStyle name="Separador de milhares 7 5 3 4 3" xfId="18224"/>
    <cellStyle name="Separador de milhares 7 5 3 5" xfId="24129"/>
    <cellStyle name="Separador de milhares 7 5 3 6" xfId="12956"/>
    <cellStyle name="Separador de milhares 7 5 4" xfId="2259"/>
    <cellStyle name="Separador de milhares 7 5 4 2" xfId="8163"/>
    <cellStyle name="Separador de milhares 7 5 4 2 2" xfId="31144"/>
    <cellStyle name="Separador de milhares 7 5 4 2 3" xfId="19335"/>
    <cellStyle name="Separador de milhares 7 5 4 3" xfId="25240"/>
    <cellStyle name="Separador de milhares 7 5 4 4" xfId="15823"/>
    <cellStyle name="Separador de milhares 7 5 5" xfId="6407"/>
    <cellStyle name="Separador de milhares 7 5 5 2" xfId="9919"/>
    <cellStyle name="Separador de milhares 7 5 5 2 2" xfId="32900"/>
    <cellStyle name="Separador de milhares 7 5 5 2 3" xfId="21728"/>
    <cellStyle name="Separador de milhares 7 5 5 3" xfId="29388"/>
    <cellStyle name="Separador de milhares 7 5 5 4" xfId="14067"/>
    <cellStyle name="Separador de milhares 7 5 6" xfId="5287"/>
    <cellStyle name="Separador de milhares 7 5 6 2" xfId="21091"/>
    <cellStyle name="Separador de milhares 7 5 6 3" xfId="28268"/>
    <cellStyle name="Separador de milhares 7 5 6 4" xfId="12311"/>
    <cellStyle name="Separador de milhares 7 5 7" xfId="4176"/>
    <cellStyle name="Separador de milhares 7 5 7 2" xfId="27157"/>
    <cellStyle name="Separador de milhares 7 5 7 3" xfId="17579"/>
    <cellStyle name="Separador de milhares 7 5 8" xfId="23484"/>
    <cellStyle name="Separador de milhares 7 5 9" xfId="11836"/>
    <cellStyle name="Separador de milhares 7 6" xfId="919"/>
    <cellStyle name="Separador de milhares 7 6 2" xfId="1555"/>
    <cellStyle name="Separador de milhares 7 6 2 2" xfId="3311"/>
    <cellStyle name="Separador de milhares 7 6 2 2 2" xfId="9215"/>
    <cellStyle name="Separador de milhares 7 6 2 2 2 2" xfId="32196"/>
    <cellStyle name="Separador de milhares 7 6 2 2 2 3" xfId="20387"/>
    <cellStyle name="Separador de milhares 7 6 2 2 3" xfId="26292"/>
    <cellStyle name="Separador de milhares 7 6 2 2 4" xfId="16875"/>
    <cellStyle name="Separador de milhares 7 6 2 3" xfId="7459"/>
    <cellStyle name="Separador de milhares 7 6 2 3 2" xfId="10971"/>
    <cellStyle name="Separador de milhares 7 6 2 3 2 2" xfId="33952"/>
    <cellStyle name="Separador de milhares 7 6 2 3 2 3" xfId="22780"/>
    <cellStyle name="Separador de milhares 7 6 2 3 3" xfId="30440"/>
    <cellStyle name="Separador de milhares 7 6 2 3 4" xfId="15119"/>
    <cellStyle name="Separador de milhares 7 6 2 4" xfId="4583"/>
    <cellStyle name="Separador de milhares 7 6 2 4 2" xfId="27564"/>
    <cellStyle name="Separador de milhares 7 6 2 4 3" xfId="18631"/>
    <cellStyle name="Separador de milhares 7 6 2 5" xfId="24536"/>
    <cellStyle name="Separador de milhares 7 6 2 6" xfId="13363"/>
    <cellStyle name="Separador de milhares 7 6 3" xfId="2675"/>
    <cellStyle name="Separador de milhares 7 6 3 2" xfId="8579"/>
    <cellStyle name="Separador de milhares 7 6 3 2 2" xfId="31560"/>
    <cellStyle name="Separador de milhares 7 6 3 2 3" xfId="19751"/>
    <cellStyle name="Separador de milhares 7 6 3 3" xfId="25656"/>
    <cellStyle name="Separador de milhares 7 6 3 4" xfId="16239"/>
    <cellStyle name="Separador de milhares 7 6 4" xfId="6823"/>
    <cellStyle name="Separador de milhares 7 6 4 2" xfId="10335"/>
    <cellStyle name="Separador de milhares 7 6 4 2 2" xfId="33316"/>
    <cellStyle name="Separador de milhares 7 6 4 2 3" xfId="22144"/>
    <cellStyle name="Separador de milhares 7 6 4 3" xfId="29804"/>
    <cellStyle name="Separador de milhares 7 6 4 4" xfId="14483"/>
    <cellStyle name="Separador de milhares 7 6 5" xfId="5627"/>
    <cellStyle name="Separador de milhares 7 6 5 2" xfId="21261"/>
    <cellStyle name="Separador de milhares 7 6 5 3" xfId="28608"/>
    <cellStyle name="Separador de milhares 7 6 5 4" xfId="12727"/>
    <cellStyle name="Separador de milhares 7 6 6" xfId="3947"/>
    <cellStyle name="Separador de milhares 7 6 6 2" xfId="26928"/>
    <cellStyle name="Separador de milhares 7 6 6 3" xfId="17995"/>
    <cellStyle name="Separador de milhares 7 6 7" xfId="23900"/>
    <cellStyle name="Separador de milhares 7 6 8" xfId="11607"/>
    <cellStyle name="Separador de milhares 7 7" xfId="1309"/>
    <cellStyle name="Separador de milhares 7 7 2" xfId="1945"/>
    <cellStyle name="Separador de milhares 7 7 2 2" xfId="3701"/>
    <cellStyle name="Separador de milhares 7 7 2 2 2" xfId="9605"/>
    <cellStyle name="Separador de milhares 7 7 2 2 2 2" xfId="32586"/>
    <cellStyle name="Separador de milhares 7 7 2 2 2 3" xfId="20777"/>
    <cellStyle name="Separador de milhares 7 7 2 2 3" xfId="26682"/>
    <cellStyle name="Separador de milhares 7 7 2 2 4" xfId="17265"/>
    <cellStyle name="Separador de milhares 7 7 2 3" xfId="7849"/>
    <cellStyle name="Separador de milhares 7 7 2 3 2" xfId="11361"/>
    <cellStyle name="Separador de milhares 7 7 2 3 2 2" xfId="34342"/>
    <cellStyle name="Separador de milhares 7 7 2 3 2 3" xfId="23170"/>
    <cellStyle name="Separador de milhares 7 7 2 3 3" xfId="30830"/>
    <cellStyle name="Separador de milhares 7 7 2 3 4" xfId="15509"/>
    <cellStyle name="Separador de milhares 7 7 2 4" xfId="4973"/>
    <cellStyle name="Separador de milhares 7 7 2 4 2" xfId="27954"/>
    <cellStyle name="Separador de milhares 7 7 2 4 3" xfId="19021"/>
    <cellStyle name="Separador de milhares 7 7 2 5" xfId="24926"/>
    <cellStyle name="Separador de milhares 7 7 2 6" xfId="13753"/>
    <cellStyle name="Separador de milhares 7 7 3" xfId="3065"/>
    <cellStyle name="Separador de milhares 7 7 3 2" xfId="8969"/>
    <cellStyle name="Separador de milhares 7 7 3 2 2" xfId="31950"/>
    <cellStyle name="Separador de milhares 7 7 3 2 3" xfId="20141"/>
    <cellStyle name="Separador de milhares 7 7 3 3" xfId="26046"/>
    <cellStyle name="Separador de milhares 7 7 3 4" xfId="16629"/>
    <cellStyle name="Separador de milhares 7 7 4" xfId="7213"/>
    <cellStyle name="Separador de milhares 7 7 4 2" xfId="10725"/>
    <cellStyle name="Separador de milhares 7 7 4 2 2" xfId="33706"/>
    <cellStyle name="Separador de milhares 7 7 4 2 3" xfId="22534"/>
    <cellStyle name="Separador de milhares 7 7 4 3" xfId="30194"/>
    <cellStyle name="Separador de milhares 7 7 4 4" xfId="14873"/>
    <cellStyle name="Separador de milhares 7 7 5" xfId="6017"/>
    <cellStyle name="Separador de milhares 7 7 5 2" xfId="21414"/>
    <cellStyle name="Separador de milhares 7 7 5 3" xfId="28998"/>
    <cellStyle name="Separador de milhares 7 7 5 4" xfId="13117"/>
    <cellStyle name="Separador de milhares 7 7 6" xfId="4337"/>
    <cellStyle name="Separador de milhares 7 7 6 2" xfId="27318"/>
    <cellStyle name="Separador de milhares 7 7 6 3" xfId="18385"/>
    <cellStyle name="Separador de milhares 7 7 7" xfId="24290"/>
    <cellStyle name="Separador de milhares 7 7 8" xfId="11997"/>
    <cellStyle name="Separador de milhares 7 8" xfId="749"/>
    <cellStyle name="Separador de milhares 7 8 2" xfId="2505"/>
    <cellStyle name="Separador de milhares 7 8 2 2" xfId="8409"/>
    <cellStyle name="Separador de milhares 7 8 2 2 2" xfId="31390"/>
    <cellStyle name="Separador de milhares 7 8 2 2 3" xfId="19581"/>
    <cellStyle name="Separador de milhares 7 8 2 3" xfId="25486"/>
    <cellStyle name="Separador de milhares 7 8 2 4" xfId="16069"/>
    <cellStyle name="Separador de milhares 7 8 3" xfId="6653"/>
    <cellStyle name="Separador de milhares 7 8 3 2" xfId="10165"/>
    <cellStyle name="Separador de milhares 7 8 3 2 2" xfId="33146"/>
    <cellStyle name="Separador de milhares 7 8 3 2 3" xfId="21974"/>
    <cellStyle name="Separador de milhares 7 8 3 3" xfId="29634"/>
    <cellStyle name="Separador de milhares 7 8 3 4" xfId="14313"/>
    <cellStyle name="Separador de milhares 7 8 4" xfId="4413"/>
    <cellStyle name="Separador de milhares 7 8 4 2" xfId="27394"/>
    <cellStyle name="Separador de milhares 7 8 4 3" xfId="17825"/>
    <cellStyle name="Separador de milhares 7 8 5" xfId="23730"/>
    <cellStyle name="Separador de milhares 7 8 6" xfId="12557"/>
    <cellStyle name="Separador de milhares 7 9" xfId="1385"/>
    <cellStyle name="Separador de milhares 7 9 2" xfId="3141"/>
    <cellStyle name="Separador de milhares 7 9 2 2" xfId="9045"/>
    <cellStyle name="Separador de milhares 7 9 2 2 2" xfId="32026"/>
    <cellStyle name="Separador de milhares 7 9 2 2 3" xfId="20217"/>
    <cellStyle name="Separador de milhares 7 9 2 3" xfId="26122"/>
    <cellStyle name="Separador de milhares 7 9 2 4" xfId="16705"/>
    <cellStyle name="Separador de milhares 7 9 3" xfId="7289"/>
    <cellStyle name="Separador de milhares 7 9 3 2" xfId="10801"/>
    <cellStyle name="Separador de milhares 7 9 3 2 2" xfId="33782"/>
    <cellStyle name="Separador de milhares 7 9 3 2 3" xfId="22610"/>
    <cellStyle name="Separador de milhares 7 9 3 3" xfId="30270"/>
    <cellStyle name="Separador de milhares 7 9 3 4" xfId="14949"/>
    <cellStyle name="Separador de milhares 7 9 4" xfId="6093"/>
    <cellStyle name="Separador de milhares 7 9 4 2" xfId="29074"/>
    <cellStyle name="Separador de milhares 7 9 4 3" xfId="18461"/>
    <cellStyle name="Separador de milhares 7 9 5" xfId="24366"/>
    <cellStyle name="Separador de milhares 7 9 6" xfId="13193"/>
    <cellStyle name="Separador de milhares 8" xfId="215"/>
    <cellStyle name="Separador de milhares 8 10" xfId="673"/>
    <cellStyle name="Separador de milhares 8 10 2" xfId="2430"/>
    <cellStyle name="Separador de milhares 8 10 2 2" xfId="8334"/>
    <cellStyle name="Separador de milhares 8 10 2 2 2" xfId="31315"/>
    <cellStyle name="Separador de milhares 8 10 2 2 3" xfId="19506"/>
    <cellStyle name="Separador de milhares 8 10 2 3" xfId="25411"/>
    <cellStyle name="Separador de milhares 8 10 2 4" xfId="15994"/>
    <cellStyle name="Separador de milhares 8 10 3" xfId="6578"/>
    <cellStyle name="Separador de milhares 8 10 3 2" xfId="10090"/>
    <cellStyle name="Separador de milhares 8 10 3 2 2" xfId="33071"/>
    <cellStyle name="Separador de milhares 8 10 3 2 3" xfId="21899"/>
    <cellStyle name="Separador de milhares 8 10 3 3" xfId="29559"/>
    <cellStyle name="Separador de milhares 8 10 3 4" xfId="14238"/>
    <cellStyle name="Separador de milhares 8 10 4" xfId="5458"/>
    <cellStyle name="Separador de milhares 8 10 4 2" xfId="28439"/>
    <cellStyle name="Separador de milhares 8 10 4 3" xfId="17750"/>
    <cellStyle name="Separador de milhares 8 10 5" xfId="23655"/>
    <cellStyle name="Separador de milhares 8 10 6" xfId="12482"/>
    <cellStyle name="Separador de milhares 8 11" xfId="2031"/>
    <cellStyle name="Separador de milhares 8 11 2" xfId="7935"/>
    <cellStyle name="Separador de milhares 8 11 2 2" xfId="30916"/>
    <cellStyle name="Separador de milhares 8 11 2 3" xfId="19107"/>
    <cellStyle name="Separador de milhares 8 11 3" xfId="25012"/>
    <cellStyle name="Separador de milhares 8 11 4" xfId="15595"/>
    <cellStyle name="Separador de milhares 8 12" xfId="6179"/>
    <cellStyle name="Separador de milhares 8 12 2" xfId="9691"/>
    <cellStyle name="Separador de milhares 8 12 2 2" xfId="32672"/>
    <cellStyle name="Separador de milhares 8 12 2 3" xfId="21500"/>
    <cellStyle name="Separador de milhares 8 12 3" xfId="29160"/>
    <cellStyle name="Separador de milhares 8 12 4" xfId="13839"/>
    <cellStyle name="Separador de milhares 8 13" xfId="5059"/>
    <cellStyle name="Separador de milhares 8 13 2" xfId="20863"/>
    <cellStyle name="Separador de milhares 8 13 3" xfId="28040"/>
    <cellStyle name="Separador de milhares 8 13 4" xfId="12083"/>
    <cellStyle name="Separador de milhares 8 14" xfId="3778"/>
    <cellStyle name="Separador de milhares 8 14 2" xfId="26759"/>
    <cellStyle name="Separador de milhares 8 14 3" xfId="17351"/>
    <cellStyle name="Separador de milhares 8 15" xfId="23256"/>
    <cellStyle name="Separador de milhares 8 16" xfId="11438"/>
    <cellStyle name="Separador de milhares 8 2" xfId="294"/>
    <cellStyle name="Separador de milhares 8 2 10" xfId="2054"/>
    <cellStyle name="Separador de milhares 8 2 10 2" xfId="7958"/>
    <cellStyle name="Separador de milhares 8 2 10 2 2" xfId="30939"/>
    <cellStyle name="Separador de milhares 8 2 10 2 3" xfId="19130"/>
    <cellStyle name="Separador de milhares 8 2 10 3" xfId="25035"/>
    <cellStyle name="Separador de milhares 8 2 10 4" xfId="15618"/>
    <cellStyle name="Separador de milhares 8 2 11" xfId="6202"/>
    <cellStyle name="Separador de milhares 8 2 11 2" xfId="9714"/>
    <cellStyle name="Separador de milhares 8 2 11 2 2" xfId="32695"/>
    <cellStyle name="Separador de milhares 8 2 11 2 3" xfId="21523"/>
    <cellStyle name="Separador de milhares 8 2 11 3" xfId="29183"/>
    <cellStyle name="Separador de milhares 8 2 11 4" xfId="13862"/>
    <cellStyle name="Separador de milhares 8 2 12" xfId="5082"/>
    <cellStyle name="Separador de milhares 8 2 12 2" xfId="20886"/>
    <cellStyle name="Separador de milhares 8 2 12 3" xfId="28063"/>
    <cellStyle name="Separador de milhares 8 2 12 4" xfId="12106"/>
    <cellStyle name="Separador de milhares 8 2 13" xfId="3801"/>
    <cellStyle name="Separador de milhares 8 2 13 2" xfId="26782"/>
    <cellStyle name="Separador de milhares 8 2 13 3" xfId="17374"/>
    <cellStyle name="Separador de milhares 8 2 14" xfId="23279"/>
    <cellStyle name="Separador de milhares 8 2 15" xfId="11461"/>
    <cellStyle name="Separador de milhares 8 2 2" xfId="449"/>
    <cellStyle name="Separador de milhares 8 2 2 10" xfId="23432"/>
    <cellStyle name="Separador de milhares 8 2 2 11" xfId="11546"/>
    <cellStyle name="Separador de milhares 8 2 2 2" xfId="610"/>
    <cellStyle name="Separador de milhares 8 2 2 2 2" xfId="1893"/>
    <cellStyle name="Separador de milhares 8 2 2 2 2 2" xfId="3649"/>
    <cellStyle name="Separador de milhares 8 2 2 2 2 2 2" xfId="9553"/>
    <cellStyle name="Separador de milhares 8 2 2 2 2 2 2 2" xfId="32534"/>
    <cellStyle name="Separador de milhares 8 2 2 2 2 2 2 3" xfId="20725"/>
    <cellStyle name="Separador de milhares 8 2 2 2 2 2 3" xfId="26630"/>
    <cellStyle name="Separador de milhares 8 2 2 2 2 2 4" xfId="17213"/>
    <cellStyle name="Separador de milhares 8 2 2 2 2 3" xfId="7797"/>
    <cellStyle name="Separador de milhares 8 2 2 2 2 3 2" xfId="11309"/>
    <cellStyle name="Separador de milhares 8 2 2 2 2 3 2 2" xfId="34290"/>
    <cellStyle name="Separador de milhares 8 2 2 2 2 3 2 3" xfId="23118"/>
    <cellStyle name="Separador de milhares 8 2 2 2 2 3 3" xfId="30778"/>
    <cellStyle name="Separador de milhares 8 2 2 2 2 3 4" xfId="15457"/>
    <cellStyle name="Separador de milhares 8 2 2 2 2 4" xfId="4921"/>
    <cellStyle name="Separador de milhares 8 2 2 2 2 4 2" xfId="27902"/>
    <cellStyle name="Separador de milhares 8 2 2 2 2 4 3" xfId="18969"/>
    <cellStyle name="Separador de milhares 8 2 2 2 2 5" xfId="24874"/>
    <cellStyle name="Separador de milhares 8 2 2 2 2 6" xfId="13701"/>
    <cellStyle name="Separador de milhares 8 2 2 2 3" xfId="1257"/>
    <cellStyle name="Separador de milhares 8 2 2 2 3 2" xfId="3013"/>
    <cellStyle name="Separador de milhares 8 2 2 2 3 2 2" xfId="8917"/>
    <cellStyle name="Separador de milhares 8 2 2 2 3 2 2 2" xfId="31898"/>
    <cellStyle name="Separador de milhares 8 2 2 2 3 2 2 3" xfId="20089"/>
    <cellStyle name="Separador de milhares 8 2 2 2 3 2 3" xfId="25994"/>
    <cellStyle name="Separador de milhares 8 2 2 2 3 2 4" xfId="16577"/>
    <cellStyle name="Separador de milhares 8 2 2 2 3 3" xfId="7161"/>
    <cellStyle name="Separador de milhares 8 2 2 2 3 3 2" xfId="10673"/>
    <cellStyle name="Separador de milhares 8 2 2 2 3 3 2 2" xfId="33654"/>
    <cellStyle name="Separador de milhares 8 2 2 2 3 3 2 3" xfId="22482"/>
    <cellStyle name="Separador de milhares 8 2 2 2 3 3 3" xfId="30142"/>
    <cellStyle name="Separador de milhares 8 2 2 2 3 3 4" xfId="14821"/>
    <cellStyle name="Separador de milhares 8 2 2 2 3 4" xfId="5965"/>
    <cellStyle name="Separador de milhares 8 2 2 2 3 4 2" xfId="28946"/>
    <cellStyle name="Separador de milhares 8 2 2 2 3 4 3" xfId="18333"/>
    <cellStyle name="Separador de milhares 8 2 2 2 3 5" xfId="24238"/>
    <cellStyle name="Separador de milhares 8 2 2 2 3 6" xfId="13065"/>
    <cellStyle name="Separador de milhares 8 2 2 2 4" xfId="2368"/>
    <cellStyle name="Separador de milhares 8 2 2 2 4 2" xfId="8272"/>
    <cellStyle name="Separador de milhares 8 2 2 2 4 2 2" xfId="31253"/>
    <cellStyle name="Separador de milhares 8 2 2 2 4 2 3" xfId="19444"/>
    <cellStyle name="Separador de milhares 8 2 2 2 4 3" xfId="25349"/>
    <cellStyle name="Separador de milhares 8 2 2 2 4 4" xfId="15932"/>
    <cellStyle name="Separador de milhares 8 2 2 2 5" xfId="6516"/>
    <cellStyle name="Separador de milhares 8 2 2 2 5 2" xfId="10028"/>
    <cellStyle name="Separador de milhares 8 2 2 2 5 2 2" xfId="33009"/>
    <cellStyle name="Separador de milhares 8 2 2 2 5 2 3" xfId="21837"/>
    <cellStyle name="Separador de milhares 8 2 2 2 5 3" xfId="29497"/>
    <cellStyle name="Separador de milhares 8 2 2 2 5 4" xfId="14176"/>
    <cellStyle name="Separador de milhares 8 2 2 2 6" xfId="5396"/>
    <cellStyle name="Separador de milhares 8 2 2 2 6 2" xfId="21200"/>
    <cellStyle name="Separador de milhares 8 2 2 2 6 3" xfId="28377"/>
    <cellStyle name="Separador de milhares 8 2 2 2 6 4" xfId="12420"/>
    <cellStyle name="Separador de milhares 8 2 2 2 7" xfId="4285"/>
    <cellStyle name="Separador de milhares 8 2 2 2 7 2" xfId="27266"/>
    <cellStyle name="Separador de milhares 8 2 2 2 7 3" xfId="17688"/>
    <cellStyle name="Separador de milhares 8 2 2 2 8" xfId="23593"/>
    <cellStyle name="Separador de milhares 8 2 2 2 9" xfId="11945"/>
    <cellStyle name="Separador de milhares 8 2 2 3" xfId="1096"/>
    <cellStyle name="Separador de milhares 8 2 2 3 2" xfId="1732"/>
    <cellStyle name="Separador de milhares 8 2 2 3 2 2" xfId="3488"/>
    <cellStyle name="Separador de milhares 8 2 2 3 2 2 2" xfId="9392"/>
    <cellStyle name="Separador de milhares 8 2 2 3 2 2 2 2" xfId="32373"/>
    <cellStyle name="Separador de milhares 8 2 2 3 2 2 2 3" xfId="20564"/>
    <cellStyle name="Separador de milhares 8 2 2 3 2 2 3" xfId="26469"/>
    <cellStyle name="Separador de milhares 8 2 2 3 2 2 4" xfId="17052"/>
    <cellStyle name="Separador de milhares 8 2 2 3 2 3" xfId="7636"/>
    <cellStyle name="Separador de milhares 8 2 2 3 2 3 2" xfId="11148"/>
    <cellStyle name="Separador de milhares 8 2 2 3 2 3 2 2" xfId="34129"/>
    <cellStyle name="Separador de milhares 8 2 2 3 2 3 2 3" xfId="22957"/>
    <cellStyle name="Separador de milhares 8 2 2 3 2 3 3" xfId="30617"/>
    <cellStyle name="Separador de milhares 8 2 2 3 2 3 4" xfId="15296"/>
    <cellStyle name="Separador de milhares 8 2 2 3 2 4" xfId="4760"/>
    <cellStyle name="Separador de milhares 8 2 2 3 2 4 2" xfId="27741"/>
    <cellStyle name="Separador de milhares 8 2 2 3 2 4 3" xfId="18808"/>
    <cellStyle name="Separador de milhares 8 2 2 3 2 5" xfId="24713"/>
    <cellStyle name="Separador de milhares 8 2 2 3 2 6" xfId="13540"/>
    <cellStyle name="Separador de milhares 8 2 2 3 3" xfId="2852"/>
    <cellStyle name="Separador de milhares 8 2 2 3 3 2" xfId="8756"/>
    <cellStyle name="Separador de milhares 8 2 2 3 3 2 2" xfId="31737"/>
    <cellStyle name="Separador de milhares 8 2 2 3 3 2 3" xfId="19928"/>
    <cellStyle name="Separador de milhares 8 2 2 3 3 3" xfId="25833"/>
    <cellStyle name="Separador de milhares 8 2 2 3 3 4" xfId="16416"/>
    <cellStyle name="Separador de milhares 8 2 2 3 4" xfId="7000"/>
    <cellStyle name="Separador de milhares 8 2 2 3 4 2" xfId="10512"/>
    <cellStyle name="Separador de milhares 8 2 2 3 4 2 2" xfId="33493"/>
    <cellStyle name="Separador de milhares 8 2 2 3 4 2 3" xfId="22321"/>
    <cellStyle name="Separador de milhares 8 2 2 3 4 3" xfId="29981"/>
    <cellStyle name="Separador de milhares 8 2 2 3 4 4" xfId="14660"/>
    <cellStyle name="Separador de milhares 8 2 2 3 5" xfId="5804"/>
    <cellStyle name="Separador de milhares 8 2 2 3 5 2" xfId="21362"/>
    <cellStyle name="Separador de milhares 8 2 2 3 5 3" xfId="28785"/>
    <cellStyle name="Separador de milhares 8 2 2 3 5 4" xfId="12904"/>
    <cellStyle name="Separador de milhares 8 2 2 3 6" xfId="4124"/>
    <cellStyle name="Separador de milhares 8 2 2 3 6 2" xfId="27105"/>
    <cellStyle name="Separador de milhares 8 2 2 3 6 3" xfId="18172"/>
    <cellStyle name="Separador de milhares 8 2 2 3 7" xfId="24077"/>
    <cellStyle name="Separador de milhares 8 2 2 3 8" xfId="11784"/>
    <cellStyle name="Separador de milhares 8 2 2 4" xfId="1494"/>
    <cellStyle name="Separador de milhares 8 2 2 4 2" xfId="3250"/>
    <cellStyle name="Separador de milhares 8 2 2 4 2 2" xfId="9154"/>
    <cellStyle name="Separador de milhares 8 2 2 4 2 2 2" xfId="32135"/>
    <cellStyle name="Separador de milhares 8 2 2 4 2 2 3" xfId="20326"/>
    <cellStyle name="Separador de milhares 8 2 2 4 2 3" xfId="26231"/>
    <cellStyle name="Separador de milhares 8 2 2 4 2 4" xfId="16814"/>
    <cellStyle name="Separador de milhares 8 2 2 4 3" xfId="7398"/>
    <cellStyle name="Separador de milhares 8 2 2 4 3 2" xfId="10910"/>
    <cellStyle name="Separador de milhares 8 2 2 4 3 2 2" xfId="33891"/>
    <cellStyle name="Separador de milhares 8 2 2 4 3 2 3" xfId="22719"/>
    <cellStyle name="Separador de milhares 8 2 2 4 3 3" xfId="30379"/>
    <cellStyle name="Separador de milhares 8 2 2 4 3 4" xfId="15058"/>
    <cellStyle name="Separador de milhares 8 2 2 4 4" xfId="4522"/>
    <cellStyle name="Separador de milhares 8 2 2 4 4 2" xfId="27503"/>
    <cellStyle name="Separador de milhares 8 2 2 4 4 3" xfId="18570"/>
    <cellStyle name="Separador de milhares 8 2 2 4 5" xfId="24475"/>
    <cellStyle name="Separador de milhares 8 2 2 4 6" xfId="13302"/>
    <cellStyle name="Separador de milhares 8 2 2 5" xfId="858"/>
    <cellStyle name="Separador de milhares 8 2 2 5 2" xfId="2614"/>
    <cellStyle name="Separador de milhares 8 2 2 5 2 2" xfId="8518"/>
    <cellStyle name="Separador de milhares 8 2 2 5 2 2 2" xfId="31499"/>
    <cellStyle name="Separador de milhares 8 2 2 5 2 2 3" xfId="19690"/>
    <cellStyle name="Separador de milhares 8 2 2 5 2 3" xfId="25595"/>
    <cellStyle name="Separador de milhares 8 2 2 5 2 4" xfId="16178"/>
    <cellStyle name="Separador de milhares 8 2 2 5 3" xfId="6762"/>
    <cellStyle name="Separador de milhares 8 2 2 5 3 2" xfId="10274"/>
    <cellStyle name="Separador de milhares 8 2 2 5 3 2 2" xfId="33255"/>
    <cellStyle name="Separador de milhares 8 2 2 5 3 2 3" xfId="22083"/>
    <cellStyle name="Separador de milhares 8 2 2 5 3 3" xfId="29743"/>
    <cellStyle name="Separador de milhares 8 2 2 5 3 4" xfId="14422"/>
    <cellStyle name="Separador de milhares 8 2 2 5 4" xfId="5566"/>
    <cellStyle name="Separador de milhares 8 2 2 5 4 2" xfId="28547"/>
    <cellStyle name="Separador de milhares 8 2 2 5 4 3" xfId="17934"/>
    <cellStyle name="Separador de milhares 8 2 2 5 5" xfId="23839"/>
    <cellStyle name="Separador de milhares 8 2 2 5 6" xfId="12666"/>
    <cellStyle name="Separador de milhares 8 2 2 6" xfId="2207"/>
    <cellStyle name="Separador de milhares 8 2 2 6 2" xfId="8111"/>
    <cellStyle name="Separador de milhares 8 2 2 6 2 2" xfId="31092"/>
    <cellStyle name="Separador de milhares 8 2 2 6 2 3" xfId="19283"/>
    <cellStyle name="Separador de milhares 8 2 2 6 3" xfId="25188"/>
    <cellStyle name="Separador de milhares 8 2 2 6 4" xfId="15771"/>
    <cellStyle name="Separador de milhares 8 2 2 7" xfId="6355"/>
    <cellStyle name="Separador de milhares 8 2 2 7 2" xfId="9867"/>
    <cellStyle name="Separador de milhares 8 2 2 7 2 2" xfId="32848"/>
    <cellStyle name="Separador de milhares 8 2 2 7 2 3" xfId="21676"/>
    <cellStyle name="Separador de milhares 8 2 2 7 3" xfId="29336"/>
    <cellStyle name="Separador de milhares 8 2 2 7 4" xfId="14015"/>
    <cellStyle name="Separador de milhares 8 2 2 8" xfId="5235"/>
    <cellStyle name="Separador de milhares 8 2 2 8 2" xfId="21039"/>
    <cellStyle name="Separador de milhares 8 2 2 8 3" xfId="28216"/>
    <cellStyle name="Separador de milhares 8 2 2 8 4" xfId="12259"/>
    <cellStyle name="Separador de milhares 8 2 2 9" xfId="3886"/>
    <cellStyle name="Separador de milhares 8 2 2 9 2" xfId="26867"/>
    <cellStyle name="Separador de milhares 8 2 2 9 3" xfId="17527"/>
    <cellStyle name="Separador de milhares 8 2 3" xfId="367"/>
    <cellStyle name="Separador de milhares 8 2 3 2" xfId="1651"/>
    <cellStyle name="Separador de milhares 8 2 3 2 2" xfId="3407"/>
    <cellStyle name="Separador de milhares 8 2 3 2 2 2" xfId="9311"/>
    <cellStyle name="Separador de milhares 8 2 3 2 2 2 2" xfId="32292"/>
    <cellStyle name="Separador de milhares 8 2 3 2 2 2 3" xfId="20483"/>
    <cellStyle name="Separador de milhares 8 2 3 2 2 3" xfId="26388"/>
    <cellStyle name="Separador de milhares 8 2 3 2 2 4" xfId="16971"/>
    <cellStyle name="Separador de milhares 8 2 3 2 3" xfId="7555"/>
    <cellStyle name="Separador de milhares 8 2 3 2 3 2" xfId="11067"/>
    <cellStyle name="Separador de milhares 8 2 3 2 3 2 2" xfId="34048"/>
    <cellStyle name="Separador de milhares 8 2 3 2 3 2 3" xfId="22876"/>
    <cellStyle name="Separador de milhares 8 2 3 2 3 3" xfId="30536"/>
    <cellStyle name="Separador de milhares 8 2 3 2 3 4" xfId="15215"/>
    <cellStyle name="Separador de milhares 8 2 3 2 4" xfId="4679"/>
    <cellStyle name="Separador de milhares 8 2 3 2 4 2" xfId="27660"/>
    <cellStyle name="Separador de milhares 8 2 3 2 4 3" xfId="18727"/>
    <cellStyle name="Separador de milhares 8 2 3 2 5" xfId="24632"/>
    <cellStyle name="Separador de milhares 8 2 3 2 6" xfId="13459"/>
    <cellStyle name="Separador de milhares 8 2 3 3" xfId="1015"/>
    <cellStyle name="Separador de milhares 8 2 3 3 2" xfId="2771"/>
    <cellStyle name="Separador de milhares 8 2 3 3 2 2" xfId="8675"/>
    <cellStyle name="Separador de milhares 8 2 3 3 2 2 2" xfId="31656"/>
    <cellStyle name="Separador de milhares 8 2 3 3 2 2 3" xfId="19847"/>
    <cellStyle name="Separador de milhares 8 2 3 3 2 3" xfId="25752"/>
    <cellStyle name="Separador de milhares 8 2 3 3 2 4" xfId="16335"/>
    <cellStyle name="Separador de milhares 8 2 3 3 3" xfId="6919"/>
    <cellStyle name="Separador de milhares 8 2 3 3 3 2" xfId="10431"/>
    <cellStyle name="Separador de milhares 8 2 3 3 3 2 2" xfId="33412"/>
    <cellStyle name="Separador de milhares 8 2 3 3 3 2 3" xfId="22240"/>
    <cellStyle name="Separador de milhares 8 2 3 3 3 3" xfId="29900"/>
    <cellStyle name="Separador de milhares 8 2 3 3 3 4" xfId="14579"/>
    <cellStyle name="Separador de milhares 8 2 3 3 4" xfId="5723"/>
    <cellStyle name="Separador de milhares 8 2 3 3 4 2" xfId="28704"/>
    <cellStyle name="Separador de milhares 8 2 3 3 4 3" xfId="18091"/>
    <cellStyle name="Separador de milhares 8 2 3 3 5" xfId="23996"/>
    <cellStyle name="Separador de milhares 8 2 3 3 6" xfId="12823"/>
    <cellStyle name="Separador de milhares 8 2 3 4" xfId="2126"/>
    <cellStyle name="Separador de milhares 8 2 3 4 2" xfId="8030"/>
    <cellStyle name="Separador de milhares 8 2 3 4 2 2" xfId="31011"/>
    <cellStyle name="Separador de milhares 8 2 3 4 2 3" xfId="19202"/>
    <cellStyle name="Separador de milhares 8 2 3 4 3" xfId="25107"/>
    <cellStyle name="Separador de milhares 8 2 3 4 4" xfId="15690"/>
    <cellStyle name="Separador de milhares 8 2 3 5" xfId="6274"/>
    <cellStyle name="Separador de milhares 8 2 3 5 2" xfId="9786"/>
    <cellStyle name="Separador de milhares 8 2 3 5 2 2" xfId="32767"/>
    <cellStyle name="Separador de milhares 8 2 3 5 2 3" xfId="21595"/>
    <cellStyle name="Separador de milhares 8 2 3 5 3" xfId="29255"/>
    <cellStyle name="Separador de milhares 8 2 3 5 4" xfId="13934"/>
    <cellStyle name="Separador de milhares 8 2 3 6" xfId="5154"/>
    <cellStyle name="Separador de milhares 8 2 3 6 2" xfId="20958"/>
    <cellStyle name="Separador de milhares 8 2 3 6 3" xfId="28135"/>
    <cellStyle name="Separador de milhares 8 2 3 6 4" xfId="12178"/>
    <cellStyle name="Separador de milhares 8 2 3 7" xfId="4043"/>
    <cellStyle name="Separador de milhares 8 2 3 7 2" xfId="27024"/>
    <cellStyle name="Separador de milhares 8 2 3 7 3" xfId="17446"/>
    <cellStyle name="Separador de milhares 8 2 3 8" xfId="23351"/>
    <cellStyle name="Separador de milhares 8 2 3 9" xfId="11703"/>
    <cellStyle name="Separador de milhares 8 2 4" xfId="525"/>
    <cellStyle name="Separador de milhares 8 2 4 2" xfId="1808"/>
    <cellStyle name="Separador de milhares 8 2 4 2 2" xfId="3564"/>
    <cellStyle name="Separador de milhares 8 2 4 2 2 2" xfId="9468"/>
    <cellStyle name="Separador de milhares 8 2 4 2 2 2 2" xfId="32449"/>
    <cellStyle name="Separador de milhares 8 2 4 2 2 2 3" xfId="20640"/>
    <cellStyle name="Separador de milhares 8 2 4 2 2 3" xfId="26545"/>
    <cellStyle name="Separador de milhares 8 2 4 2 2 4" xfId="17128"/>
    <cellStyle name="Separador de milhares 8 2 4 2 3" xfId="7712"/>
    <cellStyle name="Separador de milhares 8 2 4 2 3 2" xfId="11224"/>
    <cellStyle name="Separador de milhares 8 2 4 2 3 2 2" xfId="34205"/>
    <cellStyle name="Separador de milhares 8 2 4 2 3 2 3" xfId="23033"/>
    <cellStyle name="Separador de milhares 8 2 4 2 3 3" xfId="30693"/>
    <cellStyle name="Separador de milhares 8 2 4 2 3 4" xfId="15372"/>
    <cellStyle name="Separador de milhares 8 2 4 2 4" xfId="4836"/>
    <cellStyle name="Separador de milhares 8 2 4 2 4 2" xfId="27817"/>
    <cellStyle name="Separador de milhares 8 2 4 2 4 3" xfId="18884"/>
    <cellStyle name="Separador de milhares 8 2 4 2 5" xfId="24789"/>
    <cellStyle name="Separador de milhares 8 2 4 2 6" xfId="13616"/>
    <cellStyle name="Separador de milhares 8 2 4 3" xfId="1172"/>
    <cellStyle name="Separador de milhares 8 2 4 3 2" xfId="2928"/>
    <cellStyle name="Separador de milhares 8 2 4 3 2 2" xfId="8832"/>
    <cellStyle name="Separador de milhares 8 2 4 3 2 2 2" xfId="31813"/>
    <cellStyle name="Separador de milhares 8 2 4 3 2 2 3" xfId="20004"/>
    <cellStyle name="Separador de milhares 8 2 4 3 2 3" xfId="25909"/>
    <cellStyle name="Separador de milhares 8 2 4 3 2 4" xfId="16492"/>
    <cellStyle name="Separador de milhares 8 2 4 3 3" xfId="7076"/>
    <cellStyle name="Separador de milhares 8 2 4 3 3 2" xfId="10588"/>
    <cellStyle name="Separador de milhares 8 2 4 3 3 2 2" xfId="33569"/>
    <cellStyle name="Separador de milhares 8 2 4 3 3 2 3" xfId="22397"/>
    <cellStyle name="Separador de milhares 8 2 4 3 3 3" xfId="30057"/>
    <cellStyle name="Separador de milhares 8 2 4 3 3 4" xfId="14736"/>
    <cellStyle name="Separador de milhares 8 2 4 3 4" xfId="5880"/>
    <cellStyle name="Separador de milhares 8 2 4 3 4 2" xfId="28861"/>
    <cellStyle name="Separador de milhares 8 2 4 3 4 3" xfId="18248"/>
    <cellStyle name="Separador de milhares 8 2 4 3 5" xfId="24153"/>
    <cellStyle name="Separador de milhares 8 2 4 3 6" xfId="12980"/>
    <cellStyle name="Separador de milhares 8 2 4 4" xfId="2283"/>
    <cellStyle name="Separador de milhares 8 2 4 4 2" xfId="8187"/>
    <cellStyle name="Separador de milhares 8 2 4 4 2 2" xfId="31168"/>
    <cellStyle name="Separador de milhares 8 2 4 4 2 3" xfId="19359"/>
    <cellStyle name="Separador de milhares 8 2 4 4 3" xfId="25264"/>
    <cellStyle name="Separador de milhares 8 2 4 4 4" xfId="15847"/>
    <cellStyle name="Separador de milhares 8 2 4 5" xfId="6431"/>
    <cellStyle name="Separador de milhares 8 2 4 5 2" xfId="9943"/>
    <cellStyle name="Separador de milhares 8 2 4 5 2 2" xfId="32924"/>
    <cellStyle name="Separador de milhares 8 2 4 5 2 3" xfId="21752"/>
    <cellStyle name="Separador de milhares 8 2 4 5 3" xfId="29412"/>
    <cellStyle name="Separador de milhares 8 2 4 5 4" xfId="14091"/>
    <cellStyle name="Separador de milhares 8 2 4 6" xfId="5311"/>
    <cellStyle name="Separador de milhares 8 2 4 6 2" xfId="21115"/>
    <cellStyle name="Separador de milhares 8 2 4 6 3" xfId="28292"/>
    <cellStyle name="Separador de milhares 8 2 4 6 4" xfId="12335"/>
    <cellStyle name="Separador de milhares 8 2 4 7" xfId="4200"/>
    <cellStyle name="Separador de milhares 8 2 4 7 2" xfId="27181"/>
    <cellStyle name="Separador de milhares 8 2 4 7 3" xfId="17603"/>
    <cellStyle name="Separador de milhares 8 2 4 8" xfId="23508"/>
    <cellStyle name="Separador de milhares 8 2 4 9" xfId="11860"/>
    <cellStyle name="Separador de milhares 8 2 5" xfId="943"/>
    <cellStyle name="Separador de milhares 8 2 5 2" xfId="1579"/>
    <cellStyle name="Separador de milhares 8 2 5 2 2" xfId="3335"/>
    <cellStyle name="Separador de milhares 8 2 5 2 2 2" xfId="9239"/>
    <cellStyle name="Separador de milhares 8 2 5 2 2 2 2" xfId="32220"/>
    <cellStyle name="Separador de milhares 8 2 5 2 2 2 3" xfId="20411"/>
    <cellStyle name="Separador de milhares 8 2 5 2 2 3" xfId="26316"/>
    <cellStyle name="Separador de milhares 8 2 5 2 2 4" xfId="16899"/>
    <cellStyle name="Separador de milhares 8 2 5 2 3" xfId="7483"/>
    <cellStyle name="Separador de milhares 8 2 5 2 3 2" xfId="10995"/>
    <cellStyle name="Separador de milhares 8 2 5 2 3 2 2" xfId="33976"/>
    <cellStyle name="Separador de milhares 8 2 5 2 3 2 3" xfId="22804"/>
    <cellStyle name="Separador de milhares 8 2 5 2 3 3" xfId="30464"/>
    <cellStyle name="Separador de milhares 8 2 5 2 3 4" xfId="15143"/>
    <cellStyle name="Separador de milhares 8 2 5 2 4" xfId="4607"/>
    <cellStyle name="Separador de milhares 8 2 5 2 4 2" xfId="27588"/>
    <cellStyle name="Separador de milhares 8 2 5 2 4 3" xfId="18655"/>
    <cellStyle name="Separador de milhares 8 2 5 2 5" xfId="24560"/>
    <cellStyle name="Separador de milhares 8 2 5 2 6" xfId="13387"/>
    <cellStyle name="Separador de milhares 8 2 5 3" xfId="2699"/>
    <cellStyle name="Separador de milhares 8 2 5 3 2" xfId="8603"/>
    <cellStyle name="Separador de milhares 8 2 5 3 2 2" xfId="31584"/>
    <cellStyle name="Separador de milhares 8 2 5 3 2 3" xfId="19775"/>
    <cellStyle name="Separador de milhares 8 2 5 3 3" xfId="25680"/>
    <cellStyle name="Separador de milhares 8 2 5 3 4" xfId="16263"/>
    <cellStyle name="Separador de milhares 8 2 5 4" xfId="6847"/>
    <cellStyle name="Separador de milhares 8 2 5 4 2" xfId="10359"/>
    <cellStyle name="Separador de milhares 8 2 5 4 2 2" xfId="33340"/>
    <cellStyle name="Separador de milhares 8 2 5 4 2 3" xfId="22168"/>
    <cellStyle name="Separador de milhares 8 2 5 4 3" xfId="29828"/>
    <cellStyle name="Separador de milhares 8 2 5 4 4" xfId="14507"/>
    <cellStyle name="Separador de milhares 8 2 5 5" xfId="5651"/>
    <cellStyle name="Separador de milhares 8 2 5 5 2" xfId="21285"/>
    <cellStyle name="Separador de milhares 8 2 5 5 3" xfId="28632"/>
    <cellStyle name="Separador de milhares 8 2 5 5 4" xfId="12751"/>
    <cellStyle name="Separador de milhares 8 2 5 6" xfId="3971"/>
    <cellStyle name="Separador de milhares 8 2 5 6 2" xfId="26952"/>
    <cellStyle name="Separador de milhares 8 2 5 6 3" xfId="18019"/>
    <cellStyle name="Separador de milhares 8 2 5 7" xfId="23924"/>
    <cellStyle name="Separador de milhares 8 2 5 8" xfId="11631"/>
    <cellStyle name="Separador de milhares 8 2 6" xfId="1333"/>
    <cellStyle name="Separador de milhares 8 2 6 2" xfId="1969"/>
    <cellStyle name="Separador de milhares 8 2 6 2 2" xfId="3725"/>
    <cellStyle name="Separador de milhares 8 2 6 2 2 2" xfId="9629"/>
    <cellStyle name="Separador de milhares 8 2 6 2 2 2 2" xfId="32610"/>
    <cellStyle name="Separador de milhares 8 2 6 2 2 2 3" xfId="20801"/>
    <cellStyle name="Separador de milhares 8 2 6 2 2 3" xfId="26706"/>
    <cellStyle name="Separador de milhares 8 2 6 2 2 4" xfId="17289"/>
    <cellStyle name="Separador de milhares 8 2 6 2 3" xfId="7873"/>
    <cellStyle name="Separador de milhares 8 2 6 2 3 2" xfId="11385"/>
    <cellStyle name="Separador de milhares 8 2 6 2 3 2 2" xfId="34366"/>
    <cellStyle name="Separador de milhares 8 2 6 2 3 2 3" xfId="23194"/>
    <cellStyle name="Separador de milhares 8 2 6 2 3 3" xfId="30854"/>
    <cellStyle name="Separador de milhares 8 2 6 2 3 4" xfId="15533"/>
    <cellStyle name="Separador de milhares 8 2 6 2 4" xfId="4997"/>
    <cellStyle name="Separador de milhares 8 2 6 2 4 2" xfId="27978"/>
    <cellStyle name="Separador de milhares 8 2 6 2 4 3" xfId="19045"/>
    <cellStyle name="Separador de milhares 8 2 6 2 5" xfId="24950"/>
    <cellStyle name="Separador de milhares 8 2 6 2 6" xfId="13777"/>
    <cellStyle name="Separador de milhares 8 2 6 3" xfId="3089"/>
    <cellStyle name="Separador de milhares 8 2 6 3 2" xfId="8993"/>
    <cellStyle name="Separador de milhares 8 2 6 3 2 2" xfId="31974"/>
    <cellStyle name="Separador de milhares 8 2 6 3 2 3" xfId="20165"/>
    <cellStyle name="Separador de milhares 8 2 6 3 3" xfId="26070"/>
    <cellStyle name="Separador de milhares 8 2 6 3 4" xfId="16653"/>
    <cellStyle name="Separador de milhares 8 2 6 4" xfId="7237"/>
    <cellStyle name="Separador de milhares 8 2 6 4 2" xfId="10749"/>
    <cellStyle name="Separador de milhares 8 2 6 4 2 2" xfId="33730"/>
    <cellStyle name="Separador de milhares 8 2 6 4 2 3" xfId="22558"/>
    <cellStyle name="Separador de milhares 8 2 6 4 3" xfId="30218"/>
    <cellStyle name="Separador de milhares 8 2 6 4 4" xfId="14897"/>
    <cellStyle name="Separador de milhares 8 2 6 5" xfId="6041"/>
    <cellStyle name="Separador de milhares 8 2 6 5 2" xfId="21438"/>
    <cellStyle name="Separador de milhares 8 2 6 5 3" xfId="29022"/>
    <cellStyle name="Separador de milhares 8 2 6 5 4" xfId="13141"/>
    <cellStyle name="Separador de milhares 8 2 6 6" xfId="4361"/>
    <cellStyle name="Separador de milhares 8 2 6 6 2" xfId="27342"/>
    <cellStyle name="Separador de milhares 8 2 6 6 3" xfId="18409"/>
    <cellStyle name="Separador de milhares 8 2 6 7" xfId="24314"/>
    <cellStyle name="Separador de milhares 8 2 6 8" xfId="12021"/>
    <cellStyle name="Separador de milhares 8 2 7" xfId="773"/>
    <cellStyle name="Separador de milhares 8 2 7 2" xfId="2529"/>
    <cellStyle name="Separador de milhares 8 2 7 2 2" xfId="8433"/>
    <cellStyle name="Separador de milhares 8 2 7 2 2 2" xfId="31414"/>
    <cellStyle name="Separador de milhares 8 2 7 2 2 3" xfId="19605"/>
    <cellStyle name="Separador de milhares 8 2 7 2 3" xfId="25510"/>
    <cellStyle name="Separador de milhares 8 2 7 2 4" xfId="16093"/>
    <cellStyle name="Separador de milhares 8 2 7 3" xfId="6677"/>
    <cellStyle name="Separador de milhares 8 2 7 3 2" xfId="10189"/>
    <cellStyle name="Separador de milhares 8 2 7 3 2 2" xfId="33170"/>
    <cellStyle name="Separador de milhares 8 2 7 3 2 3" xfId="21998"/>
    <cellStyle name="Separador de milhares 8 2 7 3 3" xfId="29658"/>
    <cellStyle name="Separador de milhares 8 2 7 3 4" xfId="14337"/>
    <cellStyle name="Separador de milhares 8 2 7 4" xfId="4437"/>
    <cellStyle name="Separador de milhares 8 2 7 4 2" xfId="27418"/>
    <cellStyle name="Separador de milhares 8 2 7 4 3" xfId="17849"/>
    <cellStyle name="Separador de milhares 8 2 7 5" xfId="23754"/>
    <cellStyle name="Separador de milhares 8 2 7 6" xfId="12581"/>
    <cellStyle name="Separador de milhares 8 2 8" xfId="1409"/>
    <cellStyle name="Separador de milhares 8 2 8 2" xfId="3165"/>
    <cellStyle name="Separador de milhares 8 2 8 2 2" xfId="9069"/>
    <cellStyle name="Separador de milhares 8 2 8 2 2 2" xfId="32050"/>
    <cellStyle name="Separador de milhares 8 2 8 2 2 3" xfId="20241"/>
    <cellStyle name="Separador de milhares 8 2 8 2 3" xfId="26146"/>
    <cellStyle name="Separador de milhares 8 2 8 2 4" xfId="16729"/>
    <cellStyle name="Separador de milhares 8 2 8 3" xfId="7313"/>
    <cellStyle name="Separador de milhares 8 2 8 3 2" xfId="10825"/>
    <cellStyle name="Separador de milhares 8 2 8 3 2 2" xfId="33806"/>
    <cellStyle name="Separador de milhares 8 2 8 3 2 3" xfId="22634"/>
    <cellStyle name="Separador de milhares 8 2 8 3 3" xfId="30294"/>
    <cellStyle name="Separador de milhares 8 2 8 3 4" xfId="14973"/>
    <cellStyle name="Separador de milhares 8 2 8 4" xfId="6117"/>
    <cellStyle name="Separador de milhares 8 2 8 4 2" xfId="29098"/>
    <cellStyle name="Separador de milhares 8 2 8 4 3" xfId="18485"/>
    <cellStyle name="Separador de milhares 8 2 8 5" xfId="24390"/>
    <cellStyle name="Separador de milhares 8 2 8 6" xfId="13217"/>
    <cellStyle name="Separador de milhares 8 2 9" xfId="696"/>
    <cellStyle name="Separador de milhares 8 2 9 2" xfId="2453"/>
    <cellStyle name="Separador de milhares 8 2 9 2 2" xfId="8357"/>
    <cellStyle name="Separador de milhares 8 2 9 2 2 2" xfId="31338"/>
    <cellStyle name="Separador de milhares 8 2 9 2 2 3" xfId="19529"/>
    <cellStyle name="Separador de milhares 8 2 9 2 3" xfId="25434"/>
    <cellStyle name="Separador de milhares 8 2 9 2 4" xfId="16017"/>
    <cellStyle name="Separador de milhares 8 2 9 3" xfId="6601"/>
    <cellStyle name="Separador de milhares 8 2 9 3 2" xfId="10113"/>
    <cellStyle name="Separador de milhares 8 2 9 3 2 2" xfId="33094"/>
    <cellStyle name="Separador de milhares 8 2 9 3 2 3" xfId="21922"/>
    <cellStyle name="Separador de milhares 8 2 9 3 3" xfId="29582"/>
    <cellStyle name="Separador de milhares 8 2 9 3 4" xfId="14261"/>
    <cellStyle name="Separador de milhares 8 2 9 4" xfId="5481"/>
    <cellStyle name="Separador de milhares 8 2 9 4 2" xfId="28462"/>
    <cellStyle name="Separador de milhares 8 2 9 4 3" xfId="17773"/>
    <cellStyle name="Separador de milhares 8 2 9 5" xfId="23678"/>
    <cellStyle name="Separador de milhares 8 2 9 6" xfId="12505"/>
    <cellStyle name="Separador de milhares 8 3" xfId="426"/>
    <cellStyle name="Separador de milhares 8 3 10" xfId="23409"/>
    <cellStyle name="Separador de milhares 8 3 11" xfId="11523"/>
    <cellStyle name="Separador de milhares 8 3 2" xfId="587"/>
    <cellStyle name="Separador de milhares 8 3 2 2" xfId="1870"/>
    <cellStyle name="Separador de milhares 8 3 2 2 2" xfId="3626"/>
    <cellStyle name="Separador de milhares 8 3 2 2 2 2" xfId="9530"/>
    <cellStyle name="Separador de milhares 8 3 2 2 2 2 2" xfId="32511"/>
    <cellStyle name="Separador de milhares 8 3 2 2 2 2 3" xfId="20702"/>
    <cellStyle name="Separador de milhares 8 3 2 2 2 3" xfId="26607"/>
    <cellStyle name="Separador de milhares 8 3 2 2 2 4" xfId="17190"/>
    <cellStyle name="Separador de milhares 8 3 2 2 3" xfId="7774"/>
    <cellStyle name="Separador de milhares 8 3 2 2 3 2" xfId="11286"/>
    <cellStyle name="Separador de milhares 8 3 2 2 3 2 2" xfId="34267"/>
    <cellStyle name="Separador de milhares 8 3 2 2 3 2 3" xfId="23095"/>
    <cellStyle name="Separador de milhares 8 3 2 2 3 3" xfId="30755"/>
    <cellStyle name="Separador de milhares 8 3 2 2 3 4" xfId="15434"/>
    <cellStyle name="Separador de milhares 8 3 2 2 4" xfId="4898"/>
    <cellStyle name="Separador de milhares 8 3 2 2 4 2" xfId="27879"/>
    <cellStyle name="Separador de milhares 8 3 2 2 4 3" xfId="18946"/>
    <cellStyle name="Separador de milhares 8 3 2 2 5" xfId="24851"/>
    <cellStyle name="Separador de milhares 8 3 2 2 6" xfId="13678"/>
    <cellStyle name="Separador de milhares 8 3 2 3" xfId="1234"/>
    <cellStyle name="Separador de milhares 8 3 2 3 2" xfId="2990"/>
    <cellStyle name="Separador de milhares 8 3 2 3 2 2" xfId="8894"/>
    <cellStyle name="Separador de milhares 8 3 2 3 2 2 2" xfId="31875"/>
    <cellStyle name="Separador de milhares 8 3 2 3 2 2 3" xfId="20066"/>
    <cellStyle name="Separador de milhares 8 3 2 3 2 3" xfId="25971"/>
    <cellStyle name="Separador de milhares 8 3 2 3 2 4" xfId="16554"/>
    <cellStyle name="Separador de milhares 8 3 2 3 3" xfId="7138"/>
    <cellStyle name="Separador de milhares 8 3 2 3 3 2" xfId="10650"/>
    <cellStyle name="Separador de milhares 8 3 2 3 3 2 2" xfId="33631"/>
    <cellStyle name="Separador de milhares 8 3 2 3 3 2 3" xfId="22459"/>
    <cellStyle name="Separador de milhares 8 3 2 3 3 3" xfId="30119"/>
    <cellStyle name="Separador de milhares 8 3 2 3 3 4" xfId="14798"/>
    <cellStyle name="Separador de milhares 8 3 2 3 4" xfId="5942"/>
    <cellStyle name="Separador de milhares 8 3 2 3 4 2" xfId="28923"/>
    <cellStyle name="Separador de milhares 8 3 2 3 4 3" xfId="18310"/>
    <cellStyle name="Separador de milhares 8 3 2 3 5" xfId="24215"/>
    <cellStyle name="Separador de milhares 8 3 2 3 6" xfId="13042"/>
    <cellStyle name="Separador de milhares 8 3 2 4" xfId="2345"/>
    <cellStyle name="Separador de milhares 8 3 2 4 2" xfId="8249"/>
    <cellStyle name="Separador de milhares 8 3 2 4 2 2" xfId="31230"/>
    <cellStyle name="Separador de milhares 8 3 2 4 2 3" xfId="19421"/>
    <cellStyle name="Separador de milhares 8 3 2 4 3" xfId="25326"/>
    <cellStyle name="Separador de milhares 8 3 2 4 4" xfId="15909"/>
    <cellStyle name="Separador de milhares 8 3 2 5" xfId="6493"/>
    <cellStyle name="Separador de milhares 8 3 2 5 2" xfId="10005"/>
    <cellStyle name="Separador de milhares 8 3 2 5 2 2" xfId="32986"/>
    <cellStyle name="Separador de milhares 8 3 2 5 2 3" xfId="21814"/>
    <cellStyle name="Separador de milhares 8 3 2 5 3" xfId="29474"/>
    <cellStyle name="Separador de milhares 8 3 2 5 4" xfId="14153"/>
    <cellStyle name="Separador de milhares 8 3 2 6" xfId="5373"/>
    <cellStyle name="Separador de milhares 8 3 2 6 2" xfId="21177"/>
    <cellStyle name="Separador de milhares 8 3 2 6 3" xfId="28354"/>
    <cellStyle name="Separador de milhares 8 3 2 6 4" xfId="12397"/>
    <cellStyle name="Separador de milhares 8 3 2 7" xfId="4262"/>
    <cellStyle name="Separador de milhares 8 3 2 7 2" xfId="27243"/>
    <cellStyle name="Separador de milhares 8 3 2 7 3" xfId="17665"/>
    <cellStyle name="Separador de milhares 8 3 2 8" xfId="23570"/>
    <cellStyle name="Separador de milhares 8 3 2 9" xfId="11922"/>
    <cellStyle name="Separador de milhares 8 3 3" xfId="1073"/>
    <cellStyle name="Separador de milhares 8 3 3 2" xfId="1709"/>
    <cellStyle name="Separador de milhares 8 3 3 2 2" xfId="3465"/>
    <cellStyle name="Separador de milhares 8 3 3 2 2 2" xfId="9369"/>
    <cellStyle name="Separador de milhares 8 3 3 2 2 2 2" xfId="32350"/>
    <cellStyle name="Separador de milhares 8 3 3 2 2 2 3" xfId="20541"/>
    <cellStyle name="Separador de milhares 8 3 3 2 2 3" xfId="26446"/>
    <cellStyle name="Separador de milhares 8 3 3 2 2 4" xfId="17029"/>
    <cellStyle name="Separador de milhares 8 3 3 2 3" xfId="7613"/>
    <cellStyle name="Separador de milhares 8 3 3 2 3 2" xfId="11125"/>
    <cellStyle name="Separador de milhares 8 3 3 2 3 2 2" xfId="34106"/>
    <cellStyle name="Separador de milhares 8 3 3 2 3 2 3" xfId="22934"/>
    <cellStyle name="Separador de milhares 8 3 3 2 3 3" xfId="30594"/>
    <cellStyle name="Separador de milhares 8 3 3 2 3 4" xfId="15273"/>
    <cellStyle name="Separador de milhares 8 3 3 2 4" xfId="4737"/>
    <cellStyle name="Separador de milhares 8 3 3 2 4 2" xfId="27718"/>
    <cellStyle name="Separador de milhares 8 3 3 2 4 3" xfId="18785"/>
    <cellStyle name="Separador de milhares 8 3 3 2 5" xfId="24690"/>
    <cellStyle name="Separador de milhares 8 3 3 2 6" xfId="13517"/>
    <cellStyle name="Separador de milhares 8 3 3 3" xfId="2829"/>
    <cellStyle name="Separador de milhares 8 3 3 3 2" xfId="8733"/>
    <cellStyle name="Separador de milhares 8 3 3 3 2 2" xfId="31714"/>
    <cellStyle name="Separador de milhares 8 3 3 3 2 3" xfId="19905"/>
    <cellStyle name="Separador de milhares 8 3 3 3 3" xfId="25810"/>
    <cellStyle name="Separador de milhares 8 3 3 3 4" xfId="16393"/>
    <cellStyle name="Separador de milhares 8 3 3 4" xfId="6977"/>
    <cellStyle name="Separador de milhares 8 3 3 4 2" xfId="10489"/>
    <cellStyle name="Separador de milhares 8 3 3 4 2 2" xfId="33470"/>
    <cellStyle name="Separador de milhares 8 3 3 4 2 3" xfId="22298"/>
    <cellStyle name="Separador de milhares 8 3 3 4 3" xfId="29958"/>
    <cellStyle name="Separador de milhares 8 3 3 4 4" xfId="14637"/>
    <cellStyle name="Separador de milhares 8 3 3 5" xfId="5781"/>
    <cellStyle name="Separador de milhares 8 3 3 5 2" xfId="21339"/>
    <cellStyle name="Separador de milhares 8 3 3 5 3" xfId="28762"/>
    <cellStyle name="Separador de milhares 8 3 3 5 4" xfId="12881"/>
    <cellStyle name="Separador de milhares 8 3 3 6" xfId="4101"/>
    <cellStyle name="Separador de milhares 8 3 3 6 2" xfId="27082"/>
    <cellStyle name="Separador de milhares 8 3 3 6 3" xfId="18149"/>
    <cellStyle name="Separador de milhares 8 3 3 7" xfId="24054"/>
    <cellStyle name="Separador de milhares 8 3 3 8" xfId="11761"/>
    <cellStyle name="Separador de milhares 8 3 4" xfId="1471"/>
    <cellStyle name="Separador de milhares 8 3 4 2" xfId="3227"/>
    <cellStyle name="Separador de milhares 8 3 4 2 2" xfId="9131"/>
    <cellStyle name="Separador de milhares 8 3 4 2 2 2" xfId="32112"/>
    <cellStyle name="Separador de milhares 8 3 4 2 2 3" xfId="20303"/>
    <cellStyle name="Separador de milhares 8 3 4 2 3" xfId="26208"/>
    <cellStyle name="Separador de milhares 8 3 4 2 4" xfId="16791"/>
    <cellStyle name="Separador de milhares 8 3 4 3" xfId="7375"/>
    <cellStyle name="Separador de milhares 8 3 4 3 2" xfId="10887"/>
    <cellStyle name="Separador de milhares 8 3 4 3 2 2" xfId="33868"/>
    <cellStyle name="Separador de milhares 8 3 4 3 2 3" xfId="22696"/>
    <cellStyle name="Separador de milhares 8 3 4 3 3" xfId="30356"/>
    <cellStyle name="Separador de milhares 8 3 4 3 4" xfId="15035"/>
    <cellStyle name="Separador de milhares 8 3 4 4" xfId="4499"/>
    <cellStyle name="Separador de milhares 8 3 4 4 2" xfId="27480"/>
    <cellStyle name="Separador de milhares 8 3 4 4 3" xfId="18547"/>
    <cellStyle name="Separador de milhares 8 3 4 5" xfId="24452"/>
    <cellStyle name="Separador de milhares 8 3 4 6" xfId="13279"/>
    <cellStyle name="Separador de milhares 8 3 5" xfId="835"/>
    <cellStyle name="Separador de milhares 8 3 5 2" xfId="2591"/>
    <cellStyle name="Separador de milhares 8 3 5 2 2" xfId="8495"/>
    <cellStyle name="Separador de milhares 8 3 5 2 2 2" xfId="31476"/>
    <cellStyle name="Separador de milhares 8 3 5 2 2 3" xfId="19667"/>
    <cellStyle name="Separador de milhares 8 3 5 2 3" xfId="25572"/>
    <cellStyle name="Separador de milhares 8 3 5 2 4" xfId="16155"/>
    <cellStyle name="Separador de milhares 8 3 5 3" xfId="6739"/>
    <cellStyle name="Separador de milhares 8 3 5 3 2" xfId="10251"/>
    <cellStyle name="Separador de milhares 8 3 5 3 2 2" xfId="33232"/>
    <cellStyle name="Separador de milhares 8 3 5 3 2 3" xfId="22060"/>
    <cellStyle name="Separador de milhares 8 3 5 3 3" xfId="29720"/>
    <cellStyle name="Separador de milhares 8 3 5 3 4" xfId="14399"/>
    <cellStyle name="Separador de milhares 8 3 5 4" xfId="5543"/>
    <cellStyle name="Separador de milhares 8 3 5 4 2" xfId="28524"/>
    <cellStyle name="Separador de milhares 8 3 5 4 3" xfId="17911"/>
    <cellStyle name="Separador de milhares 8 3 5 5" xfId="23816"/>
    <cellStyle name="Separador de milhares 8 3 5 6" xfId="12643"/>
    <cellStyle name="Separador de milhares 8 3 6" xfId="2184"/>
    <cellStyle name="Separador de milhares 8 3 6 2" xfId="8088"/>
    <cellStyle name="Separador de milhares 8 3 6 2 2" xfId="31069"/>
    <cellStyle name="Separador de milhares 8 3 6 2 3" xfId="19260"/>
    <cellStyle name="Separador de milhares 8 3 6 3" xfId="25165"/>
    <cellStyle name="Separador de milhares 8 3 6 4" xfId="15748"/>
    <cellStyle name="Separador de milhares 8 3 7" xfId="6332"/>
    <cellStyle name="Separador de milhares 8 3 7 2" xfId="9844"/>
    <cellStyle name="Separador de milhares 8 3 7 2 2" xfId="32825"/>
    <cellStyle name="Separador de milhares 8 3 7 2 3" xfId="21653"/>
    <cellStyle name="Separador de milhares 8 3 7 3" xfId="29313"/>
    <cellStyle name="Separador de milhares 8 3 7 4" xfId="13992"/>
    <cellStyle name="Separador de milhares 8 3 8" xfId="5212"/>
    <cellStyle name="Separador de milhares 8 3 8 2" xfId="21016"/>
    <cellStyle name="Separador de milhares 8 3 8 3" xfId="28193"/>
    <cellStyle name="Separador de milhares 8 3 8 4" xfId="12236"/>
    <cellStyle name="Separador de milhares 8 3 9" xfId="3863"/>
    <cellStyle name="Separador de milhares 8 3 9 2" xfId="26844"/>
    <cellStyle name="Separador de milhares 8 3 9 3" xfId="17504"/>
    <cellStyle name="Separador de milhares 8 4" xfId="346"/>
    <cellStyle name="Separador de milhares 8 4 2" xfId="1630"/>
    <cellStyle name="Separador de milhares 8 4 2 2" xfId="3386"/>
    <cellStyle name="Separador de milhares 8 4 2 2 2" xfId="9290"/>
    <cellStyle name="Separador de milhares 8 4 2 2 2 2" xfId="32271"/>
    <cellStyle name="Separador de milhares 8 4 2 2 2 3" xfId="20462"/>
    <cellStyle name="Separador de milhares 8 4 2 2 3" xfId="26367"/>
    <cellStyle name="Separador de milhares 8 4 2 2 4" xfId="16950"/>
    <cellStyle name="Separador de milhares 8 4 2 3" xfId="7534"/>
    <cellStyle name="Separador de milhares 8 4 2 3 2" xfId="11046"/>
    <cellStyle name="Separador de milhares 8 4 2 3 2 2" xfId="34027"/>
    <cellStyle name="Separador de milhares 8 4 2 3 2 3" xfId="22855"/>
    <cellStyle name="Separador de milhares 8 4 2 3 3" xfId="30515"/>
    <cellStyle name="Separador de milhares 8 4 2 3 4" xfId="15194"/>
    <cellStyle name="Separador de milhares 8 4 2 4" xfId="4658"/>
    <cellStyle name="Separador de milhares 8 4 2 4 2" xfId="27639"/>
    <cellStyle name="Separador de milhares 8 4 2 4 3" xfId="18706"/>
    <cellStyle name="Separador de milhares 8 4 2 5" xfId="24611"/>
    <cellStyle name="Separador de milhares 8 4 2 6" xfId="13438"/>
    <cellStyle name="Separador de milhares 8 4 3" xfId="994"/>
    <cellStyle name="Separador de milhares 8 4 3 2" xfId="2750"/>
    <cellStyle name="Separador de milhares 8 4 3 2 2" xfId="8654"/>
    <cellStyle name="Separador de milhares 8 4 3 2 2 2" xfId="31635"/>
    <cellStyle name="Separador de milhares 8 4 3 2 2 3" xfId="19826"/>
    <cellStyle name="Separador de milhares 8 4 3 2 3" xfId="25731"/>
    <cellStyle name="Separador de milhares 8 4 3 2 4" xfId="16314"/>
    <cellStyle name="Separador de milhares 8 4 3 3" xfId="6898"/>
    <cellStyle name="Separador de milhares 8 4 3 3 2" xfId="10410"/>
    <cellStyle name="Separador de milhares 8 4 3 3 2 2" xfId="33391"/>
    <cellStyle name="Separador de milhares 8 4 3 3 2 3" xfId="22219"/>
    <cellStyle name="Separador de milhares 8 4 3 3 3" xfId="29879"/>
    <cellStyle name="Separador de milhares 8 4 3 3 4" xfId="14558"/>
    <cellStyle name="Separador de milhares 8 4 3 4" xfId="5702"/>
    <cellStyle name="Separador de milhares 8 4 3 4 2" xfId="28683"/>
    <cellStyle name="Separador de milhares 8 4 3 4 3" xfId="18070"/>
    <cellStyle name="Separador de milhares 8 4 3 5" xfId="23975"/>
    <cellStyle name="Separador de milhares 8 4 3 6" xfId="12802"/>
    <cellStyle name="Separador de milhares 8 4 4" xfId="2105"/>
    <cellStyle name="Separador de milhares 8 4 4 2" xfId="8009"/>
    <cellStyle name="Separador de milhares 8 4 4 2 2" xfId="30990"/>
    <cellStyle name="Separador de milhares 8 4 4 2 3" xfId="19181"/>
    <cellStyle name="Separador de milhares 8 4 4 3" xfId="25086"/>
    <cellStyle name="Separador de milhares 8 4 4 4" xfId="15669"/>
    <cellStyle name="Separador de milhares 8 4 5" xfId="6253"/>
    <cellStyle name="Separador de milhares 8 4 5 2" xfId="9765"/>
    <cellStyle name="Separador de milhares 8 4 5 2 2" xfId="32746"/>
    <cellStyle name="Separador de milhares 8 4 5 2 3" xfId="21574"/>
    <cellStyle name="Separador de milhares 8 4 5 3" xfId="29234"/>
    <cellStyle name="Separador de milhares 8 4 5 4" xfId="13913"/>
    <cellStyle name="Separador de milhares 8 4 6" xfId="5133"/>
    <cellStyle name="Separador de milhares 8 4 6 2" xfId="20937"/>
    <cellStyle name="Separador de milhares 8 4 6 3" xfId="28114"/>
    <cellStyle name="Separador de milhares 8 4 6 4" xfId="12157"/>
    <cellStyle name="Separador de milhares 8 4 7" xfId="4022"/>
    <cellStyle name="Separador de milhares 8 4 7 2" xfId="27003"/>
    <cellStyle name="Separador de milhares 8 4 7 3" xfId="17425"/>
    <cellStyle name="Separador de milhares 8 4 8" xfId="23330"/>
    <cellStyle name="Separador de milhares 8 4 9" xfId="11682"/>
    <cellStyle name="Separador de milhares 8 5" xfId="502"/>
    <cellStyle name="Separador de milhares 8 5 2" xfId="1785"/>
    <cellStyle name="Separador de milhares 8 5 2 2" xfId="3541"/>
    <cellStyle name="Separador de milhares 8 5 2 2 2" xfId="9445"/>
    <cellStyle name="Separador de milhares 8 5 2 2 2 2" xfId="32426"/>
    <cellStyle name="Separador de milhares 8 5 2 2 2 3" xfId="20617"/>
    <cellStyle name="Separador de milhares 8 5 2 2 3" xfId="26522"/>
    <cellStyle name="Separador de milhares 8 5 2 2 4" xfId="17105"/>
    <cellStyle name="Separador de milhares 8 5 2 3" xfId="7689"/>
    <cellStyle name="Separador de milhares 8 5 2 3 2" xfId="11201"/>
    <cellStyle name="Separador de milhares 8 5 2 3 2 2" xfId="34182"/>
    <cellStyle name="Separador de milhares 8 5 2 3 2 3" xfId="23010"/>
    <cellStyle name="Separador de milhares 8 5 2 3 3" xfId="30670"/>
    <cellStyle name="Separador de milhares 8 5 2 3 4" xfId="15349"/>
    <cellStyle name="Separador de milhares 8 5 2 4" xfId="4813"/>
    <cellStyle name="Separador de milhares 8 5 2 4 2" xfId="27794"/>
    <cellStyle name="Separador de milhares 8 5 2 4 3" xfId="18861"/>
    <cellStyle name="Separador de milhares 8 5 2 5" xfId="24766"/>
    <cellStyle name="Separador de milhares 8 5 2 6" xfId="13593"/>
    <cellStyle name="Separador de milhares 8 5 3" xfId="1149"/>
    <cellStyle name="Separador de milhares 8 5 3 2" xfId="2905"/>
    <cellStyle name="Separador de milhares 8 5 3 2 2" xfId="8809"/>
    <cellStyle name="Separador de milhares 8 5 3 2 2 2" xfId="31790"/>
    <cellStyle name="Separador de milhares 8 5 3 2 2 3" xfId="19981"/>
    <cellStyle name="Separador de milhares 8 5 3 2 3" xfId="25886"/>
    <cellStyle name="Separador de milhares 8 5 3 2 4" xfId="16469"/>
    <cellStyle name="Separador de milhares 8 5 3 3" xfId="7053"/>
    <cellStyle name="Separador de milhares 8 5 3 3 2" xfId="10565"/>
    <cellStyle name="Separador de milhares 8 5 3 3 2 2" xfId="33546"/>
    <cellStyle name="Separador de milhares 8 5 3 3 2 3" xfId="22374"/>
    <cellStyle name="Separador de milhares 8 5 3 3 3" xfId="30034"/>
    <cellStyle name="Separador de milhares 8 5 3 3 4" xfId="14713"/>
    <cellStyle name="Separador de milhares 8 5 3 4" xfId="5857"/>
    <cellStyle name="Separador de milhares 8 5 3 4 2" xfId="28838"/>
    <cellStyle name="Separador de milhares 8 5 3 4 3" xfId="18225"/>
    <cellStyle name="Separador de milhares 8 5 3 5" xfId="24130"/>
    <cellStyle name="Separador de milhares 8 5 3 6" xfId="12957"/>
    <cellStyle name="Separador de milhares 8 5 4" xfId="2260"/>
    <cellStyle name="Separador de milhares 8 5 4 2" xfId="8164"/>
    <cellStyle name="Separador de milhares 8 5 4 2 2" xfId="31145"/>
    <cellStyle name="Separador de milhares 8 5 4 2 3" xfId="19336"/>
    <cellStyle name="Separador de milhares 8 5 4 3" xfId="25241"/>
    <cellStyle name="Separador de milhares 8 5 4 4" xfId="15824"/>
    <cellStyle name="Separador de milhares 8 5 5" xfId="6408"/>
    <cellStyle name="Separador de milhares 8 5 5 2" xfId="9920"/>
    <cellStyle name="Separador de milhares 8 5 5 2 2" xfId="32901"/>
    <cellStyle name="Separador de milhares 8 5 5 2 3" xfId="21729"/>
    <cellStyle name="Separador de milhares 8 5 5 3" xfId="29389"/>
    <cellStyle name="Separador de milhares 8 5 5 4" xfId="14068"/>
    <cellStyle name="Separador de milhares 8 5 6" xfId="5288"/>
    <cellStyle name="Separador de milhares 8 5 6 2" xfId="21092"/>
    <cellStyle name="Separador de milhares 8 5 6 3" xfId="28269"/>
    <cellStyle name="Separador de milhares 8 5 6 4" xfId="12312"/>
    <cellStyle name="Separador de milhares 8 5 7" xfId="4177"/>
    <cellStyle name="Separador de milhares 8 5 7 2" xfId="27158"/>
    <cellStyle name="Separador de milhares 8 5 7 3" xfId="17580"/>
    <cellStyle name="Separador de milhares 8 5 8" xfId="23485"/>
    <cellStyle name="Separador de milhares 8 5 9" xfId="11837"/>
    <cellStyle name="Separador de milhares 8 6" xfId="920"/>
    <cellStyle name="Separador de milhares 8 6 2" xfId="1556"/>
    <cellStyle name="Separador de milhares 8 6 2 2" xfId="3312"/>
    <cellStyle name="Separador de milhares 8 6 2 2 2" xfId="9216"/>
    <cellStyle name="Separador de milhares 8 6 2 2 2 2" xfId="32197"/>
    <cellStyle name="Separador de milhares 8 6 2 2 2 3" xfId="20388"/>
    <cellStyle name="Separador de milhares 8 6 2 2 3" xfId="26293"/>
    <cellStyle name="Separador de milhares 8 6 2 2 4" xfId="16876"/>
    <cellStyle name="Separador de milhares 8 6 2 3" xfId="7460"/>
    <cellStyle name="Separador de milhares 8 6 2 3 2" xfId="10972"/>
    <cellStyle name="Separador de milhares 8 6 2 3 2 2" xfId="33953"/>
    <cellStyle name="Separador de milhares 8 6 2 3 2 3" xfId="22781"/>
    <cellStyle name="Separador de milhares 8 6 2 3 3" xfId="30441"/>
    <cellStyle name="Separador de milhares 8 6 2 3 4" xfId="15120"/>
    <cellStyle name="Separador de milhares 8 6 2 4" xfId="4584"/>
    <cellStyle name="Separador de milhares 8 6 2 4 2" xfId="27565"/>
    <cellStyle name="Separador de milhares 8 6 2 4 3" xfId="18632"/>
    <cellStyle name="Separador de milhares 8 6 2 5" xfId="24537"/>
    <cellStyle name="Separador de milhares 8 6 2 6" xfId="13364"/>
    <cellStyle name="Separador de milhares 8 6 3" xfId="2676"/>
    <cellStyle name="Separador de milhares 8 6 3 2" xfId="8580"/>
    <cellStyle name="Separador de milhares 8 6 3 2 2" xfId="31561"/>
    <cellStyle name="Separador de milhares 8 6 3 2 3" xfId="19752"/>
    <cellStyle name="Separador de milhares 8 6 3 3" xfId="25657"/>
    <cellStyle name="Separador de milhares 8 6 3 4" xfId="16240"/>
    <cellStyle name="Separador de milhares 8 6 4" xfId="6824"/>
    <cellStyle name="Separador de milhares 8 6 4 2" xfId="10336"/>
    <cellStyle name="Separador de milhares 8 6 4 2 2" xfId="33317"/>
    <cellStyle name="Separador de milhares 8 6 4 2 3" xfId="22145"/>
    <cellStyle name="Separador de milhares 8 6 4 3" xfId="29805"/>
    <cellStyle name="Separador de milhares 8 6 4 4" xfId="14484"/>
    <cellStyle name="Separador de milhares 8 6 5" xfId="5628"/>
    <cellStyle name="Separador de milhares 8 6 5 2" xfId="21262"/>
    <cellStyle name="Separador de milhares 8 6 5 3" xfId="28609"/>
    <cellStyle name="Separador de milhares 8 6 5 4" xfId="12728"/>
    <cellStyle name="Separador de milhares 8 6 6" xfId="3948"/>
    <cellStyle name="Separador de milhares 8 6 6 2" xfId="26929"/>
    <cellStyle name="Separador de milhares 8 6 6 3" xfId="17996"/>
    <cellStyle name="Separador de milhares 8 6 7" xfId="23901"/>
    <cellStyle name="Separador de milhares 8 6 8" xfId="11608"/>
    <cellStyle name="Separador de milhares 8 7" xfId="1310"/>
    <cellStyle name="Separador de milhares 8 7 2" xfId="1946"/>
    <cellStyle name="Separador de milhares 8 7 2 2" xfId="3702"/>
    <cellStyle name="Separador de milhares 8 7 2 2 2" xfId="9606"/>
    <cellStyle name="Separador de milhares 8 7 2 2 2 2" xfId="32587"/>
    <cellStyle name="Separador de milhares 8 7 2 2 2 3" xfId="20778"/>
    <cellStyle name="Separador de milhares 8 7 2 2 3" xfId="26683"/>
    <cellStyle name="Separador de milhares 8 7 2 2 4" xfId="17266"/>
    <cellStyle name="Separador de milhares 8 7 2 3" xfId="7850"/>
    <cellStyle name="Separador de milhares 8 7 2 3 2" xfId="11362"/>
    <cellStyle name="Separador de milhares 8 7 2 3 2 2" xfId="34343"/>
    <cellStyle name="Separador de milhares 8 7 2 3 2 3" xfId="23171"/>
    <cellStyle name="Separador de milhares 8 7 2 3 3" xfId="30831"/>
    <cellStyle name="Separador de milhares 8 7 2 3 4" xfId="15510"/>
    <cellStyle name="Separador de milhares 8 7 2 4" xfId="4974"/>
    <cellStyle name="Separador de milhares 8 7 2 4 2" xfId="27955"/>
    <cellStyle name="Separador de milhares 8 7 2 4 3" xfId="19022"/>
    <cellStyle name="Separador de milhares 8 7 2 5" xfId="24927"/>
    <cellStyle name="Separador de milhares 8 7 2 6" xfId="13754"/>
    <cellStyle name="Separador de milhares 8 7 3" xfId="3066"/>
    <cellStyle name="Separador de milhares 8 7 3 2" xfId="8970"/>
    <cellStyle name="Separador de milhares 8 7 3 2 2" xfId="31951"/>
    <cellStyle name="Separador de milhares 8 7 3 2 3" xfId="20142"/>
    <cellStyle name="Separador de milhares 8 7 3 3" xfId="26047"/>
    <cellStyle name="Separador de milhares 8 7 3 4" xfId="16630"/>
    <cellStyle name="Separador de milhares 8 7 4" xfId="7214"/>
    <cellStyle name="Separador de milhares 8 7 4 2" xfId="10726"/>
    <cellStyle name="Separador de milhares 8 7 4 2 2" xfId="33707"/>
    <cellStyle name="Separador de milhares 8 7 4 2 3" xfId="22535"/>
    <cellStyle name="Separador de milhares 8 7 4 3" xfId="30195"/>
    <cellStyle name="Separador de milhares 8 7 4 4" xfId="14874"/>
    <cellStyle name="Separador de milhares 8 7 5" xfId="6018"/>
    <cellStyle name="Separador de milhares 8 7 5 2" xfId="21415"/>
    <cellStyle name="Separador de milhares 8 7 5 3" xfId="28999"/>
    <cellStyle name="Separador de milhares 8 7 5 4" xfId="13118"/>
    <cellStyle name="Separador de milhares 8 7 6" xfId="4338"/>
    <cellStyle name="Separador de milhares 8 7 6 2" xfId="27319"/>
    <cellStyle name="Separador de milhares 8 7 6 3" xfId="18386"/>
    <cellStyle name="Separador de milhares 8 7 7" xfId="24291"/>
    <cellStyle name="Separador de milhares 8 7 8" xfId="11998"/>
    <cellStyle name="Separador de milhares 8 8" xfId="750"/>
    <cellStyle name="Separador de milhares 8 8 2" xfId="2506"/>
    <cellStyle name="Separador de milhares 8 8 2 2" xfId="8410"/>
    <cellStyle name="Separador de milhares 8 8 2 2 2" xfId="31391"/>
    <cellStyle name="Separador de milhares 8 8 2 2 3" xfId="19582"/>
    <cellStyle name="Separador de milhares 8 8 2 3" xfId="25487"/>
    <cellStyle name="Separador de milhares 8 8 2 4" xfId="16070"/>
    <cellStyle name="Separador de milhares 8 8 3" xfId="6654"/>
    <cellStyle name="Separador de milhares 8 8 3 2" xfId="10166"/>
    <cellStyle name="Separador de milhares 8 8 3 2 2" xfId="33147"/>
    <cellStyle name="Separador de milhares 8 8 3 2 3" xfId="21975"/>
    <cellStyle name="Separador de milhares 8 8 3 3" xfId="29635"/>
    <cellStyle name="Separador de milhares 8 8 3 4" xfId="14314"/>
    <cellStyle name="Separador de milhares 8 8 4" xfId="4414"/>
    <cellStyle name="Separador de milhares 8 8 4 2" xfId="27395"/>
    <cellStyle name="Separador de milhares 8 8 4 3" xfId="17826"/>
    <cellStyle name="Separador de milhares 8 8 5" xfId="23731"/>
    <cellStyle name="Separador de milhares 8 8 6" xfId="12558"/>
    <cellStyle name="Separador de milhares 8 9" xfId="1386"/>
    <cellStyle name="Separador de milhares 8 9 2" xfId="3142"/>
    <cellStyle name="Separador de milhares 8 9 2 2" xfId="9046"/>
    <cellStyle name="Separador de milhares 8 9 2 2 2" xfId="32027"/>
    <cellStyle name="Separador de milhares 8 9 2 2 3" xfId="20218"/>
    <cellStyle name="Separador de milhares 8 9 2 3" xfId="26123"/>
    <cellStyle name="Separador de milhares 8 9 2 4" xfId="16706"/>
    <cellStyle name="Separador de milhares 8 9 3" xfId="7290"/>
    <cellStyle name="Separador de milhares 8 9 3 2" xfId="10802"/>
    <cellStyle name="Separador de milhares 8 9 3 2 2" xfId="33783"/>
    <cellStyle name="Separador de milhares 8 9 3 2 3" xfId="22611"/>
    <cellStyle name="Separador de milhares 8 9 3 3" xfId="30271"/>
    <cellStyle name="Separador de milhares 8 9 3 4" xfId="14950"/>
    <cellStyle name="Separador de milhares 8 9 4" xfId="6094"/>
    <cellStyle name="Separador de milhares 8 9 4 2" xfId="29075"/>
    <cellStyle name="Separador de milhares 8 9 4 3" xfId="18462"/>
    <cellStyle name="Separador de milhares 8 9 5" xfId="24367"/>
    <cellStyle name="Separador de milhares 8 9 6" xfId="13194"/>
    <cellStyle name="Separador de milhares 9" xfId="216"/>
    <cellStyle name="Separador de milhares 9 10" xfId="674"/>
    <cellStyle name="Separador de milhares 9 10 2" xfId="2431"/>
    <cellStyle name="Separador de milhares 9 10 2 2" xfId="8335"/>
    <cellStyle name="Separador de milhares 9 10 2 2 2" xfId="31316"/>
    <cellStyle name="Separador de milhares 9 10 2 2 3" xfId="19507"/>
    <cellStyle name="Separador de milhares 9 10 2 3" xfId="25412"/>
    <cellStyle name="Separador de milhares 9 10 2 4" xfId="15995"/>
    <cellStyle name="Separador de milhares 9 10 3" xfId="6579"/>
    <cellStyle name="Separador de milhares 9 10 3 2" xfId="10091"/>
    <cellStyle name="Separador de milhares 9 10 3 2 2" xfId="33072"/>
    <cellStyle name="Separador de milhares 9 10 3 2 3" xfId="21900"/>
    <cellStyle name="Separador de milhares 9 10 3 3" xfId="29560"/>
    <cellStyle name="Separador de milhares 9 10 3 4" xfId="14239"/>
    <cellStyle name="Separador de milhares 9 10 4" xfId="5459"/>
    <cellStyle name="Separador de milhares 9 10 4 2" xfId="28440"/>
    <cellStyle name="Separador de milhares 9 10 4 3" xfId="17751"/>
    <cellStyle name="Separador de milhares 9 10 5" xfId="23656"/>
    <cellStyle name="Separador de milhares 9 10 6" xfId="12483"/>
    <cellStyle name="Separador de milhares 9 11" xfId="2032"/>
    <cellStyle name="Separador de milhares 9 11 2" xfId="7936"/>
    <cellStyle name="Separador de milhares 9 11 2 2" xfId="30917"/>
    <cellStyle name="Separador de milhares 9 11 2 3" xfId="19108"/>
    <cellStyle name="Separador de milhares 9 11 3" xfId="25013"/>
    <cellStyle name="Separador de milhares 9 11 4" xfId="15596"/>
    <cellStyle name="Separador de milhares 9 12" xfId="6180"/>
    <cellStyle name="Separador de milhares 9 12 2" xfId="9692"/>
    <cellStyle name="Separador de milhares 9 12 2 2" xfId="32673"/>
    <cellStyle name="Separador de milhares 9 12 2 3" xfId="21501"/>
    <cellStyle name="Separador de milhares 9 12 3" xfId="29161"/>
    <cellStyle name="Separador de milhares 9 12 4" xfId="13840"/>
    <cellStyle name="Separador de milhares 9 13" xfId="5060"/>
    <cellStyle name="Separador de milhares 9 13 2" xfId="20864"/>
    <cellStyle name="Separador de milhares 9 13 3" xfId="28041"/>
    <cellStyle name="Separador de milhares 9 13 4" xfId="12084"/>
    <cellStyle name="Separador de milhares 9 14" xfId="3779"/>
    <cellStyle name="Separador de milhares 9 14 2" xfId="26760"/>
    <cellStyle name="Separador de milhares 9 14 3" xfId="17352"/>
    <cellStyle name="Separador de milhares 9 15" xfId="23257"/>
    <cellStyle name="Separador de milhares 9 16" xfId="11439"/>
    <cellStyle name="Separador de milhares 9 2" xfId="295"/>
    <cellStyle name="Separador de milhares 9 2 10" xfId="2055"/>
    <cellStyle name="Separador de milhares 9 2 10 2" xfId="7959"/>
    <cellStyle name="Separador de milhares 9 2 10 2 2" xfId="30940"/>
    <cellStyle name="Separador de milhares 9 2 10 2 3" xfId="19131"/>
    <cellStyle name="Separador de milhares 9 2 10 3" xfId="25036"/>
    <cellStyle name="Separador de milhares 9 2 10 4" xfId="15619"/>
    <cellStyle name="Separador de milhares 9 2 11" xfId="6203"/>
    <cellStyle name="Separador de milhares 9 2 11 2" xfId="9715"/>
    <cellStyle name="Separador de milhares 9 2 11 2 2" xfId="32696"/>
    <cellStyle name="Separador de milhares 9 2 11 2 3" xfId="21524"/>
    <cellStyle name="Separador de milhares 9 2 11 3" xfId="29184"/>
    <cellStyle name="Separador de milhares 9 2 11 4" xfId="13863"/>
    <cellStyle name="Separador de milhares 9 2 12" xfId="5083"/>
    <cellStyle name="Separador de milhares 9 2 12 2" xfId="20887"/>
    <cellStyle name="Separador de milhares 9 2 12 3" xfId="28064"/>
    <cellStyle name="Separador de milhares 9 2 12 4" xfId="12107"/>
    <cellStyle name="Separador de milhares 9 2 13" xfId="3802"/>
    <cellStyle name="Separador de milhares 9 2 13 2" xfId="26783"/>
    <cellStyle name="Separador de milhares 9 2 13 3" xfId="17375"/>
    <cellStyle name="Separador de milhares 9 2 14" xfId="23280"/>
    <cellStyle name="Separador de milhares 9 2 15" xfId="11462"/>
    <cellStyle name="Separador de milhares 9 2 2" xfId="450"/>
    <cellStyle name="Separador de milhares 9 2 2 10" xfId="23433"/>
    <cellStyle name="Separador de milhares 9 2 2 11" xfId="11547"/>
    <cellStyle name="Separador de milhares 9 2 2 2" xfId="611"/>
    <cellStyle name="Separador de milhares 9 2 2 2 2" xfId="1894"/>
    <cellStyle name="Separador de milhares 9 2 2 2 2 2" xfId="3650"/>
    <cellStyle name="Separador de milhares 9 2 2 2 2 2 2" xfId="9554"/>
    <cellStyle name="Separador de milhares 9 2 2 2 2 2 2 2" xfId="32535"/>
    <cellStyle name="Separador de milhares 9 2 2 2 2 2 2 3" xfId="20726"/>
    <cellStyle name="Separador de milhares 9 2 2 2 2 2 3" xfId="26631"/>
    <cellStyle name="Separador de milhares 9 2 2 2 2 2 4" xfId="17214"/>
    <cellStyle name="Separador de milhares 9 2 2 2 2 3" xfId="7798"/>
    <cellStyle name="Separador de milhares 9 2 2 2 2 3 2" xfId="11310"/>
    <cellStyle name="Separador de milhares 9 2 2 2 2 3 2 2" xfId="34291"/>
    <cellStyle name="Separador de milhares 9 2 2 2 2 3 2 3" xfId="23119"/>
    <cellStyle name="Separador de milhares 9 2 2 2 2 3 3" xfId="30779"/>
    <cellStyle name="Separador de milhares 9 2 2 2 2 3 4" xfId="15458"/>
    <cellStyle name="Separador de milhares 9 2 2 2 2 4" xfId="4922"/>
    <cellStyle name="Separador de milhares 9 2 2 2 2 4 2" xfId="27903"/>
    <cellStyle name="Separador de milhares 9 2 2 2 2 4 3" xfId="18970"/>
    <cellStyle name="Separador de milhares 9 2 2 2 2 5" xfId="24875"/>
    <cellStyle name="Separador de milhares 9 2 2 2 2 6" xfId="13702"/>
    <cellStyle name="Separador de milhares 9 2 2 2 3" xfId="1258"/>
    <cellStyle name="Separador de milhares 9 2 2 2 3 2" xfId="3014"/>
    <cellStyle name="Separador de milhares 9 2 2 2 3 2 2" xfId="8918"/>
    <cellStyle name="Separador de milhares 9 2 2 2 3 2 2 2" xfId="31899"/>
    <cellStyle name="Separador de milhares 9 2 2 2 3 2 2 3" xfId="20090"/>
    <cellStyle name="Separador de milhares 9 2 2 2 3 2 3" xfId="25995"/>
    <cellStyle name="Separador de milhares 9 2 2 2 3 2 4" xfId="16578"/>
    <cellStyle name="Separador de milhares 9 2 2 2 3 3" xfId="7162"/>
    <cellStyle name="Separador de milhares 9 2 2 2 3 3 2" xfId="10674"/>
    <cellStyle name="Separador de milhares 9 2 2 2 3 3 2 2" xfId="33655"/>
    <cellStyle name="Separador de milhares 9 2 2 2 3 3 2 3" xfId="22483"/>
    <cellStyle name="Separador de milhares 9 2 2 2 3 3 3" xfId="30143"/>
    <cellStyle name="Separador de milhares 9 2 2 2 3 3 4" xfId="14822"/>
    <cellStyle name="Separador de milhares 9 2 2 2 3 4" xfId="5966"/>
    <cellStyle name="Separador de milhares 9 2 2 2 3 4 2" xfId="28947"/>
    <cellStyle name="Separador de milhares 9 2 2 2 3 4 3" xfId="18334"/>
    <cellStyle name="Separador de milhares 9 2 2 2 3 5" xfId="24239"/>
    <cellStyle name="Separador de milhares 9 2 2 2 3 6" xfId="13066"/>
    <cellStyle name="Separador de milhares 9 2 2 2 4" xfId="2369"/>
    <cellStyle name="Separador de milhares 9 2 2 2 4 2" xfId="8273"/>
    <cellStyle name="Separador de milhares 9 2 2 2 4 2 2" xfId="31254"/>
    <cellStyle name="Separador de milhares 9 2 2 2 4 2 3" xfId="19445"/>
    <cellStyle name="Separador de milhares 9 2 2 2 4 3" xfId="25350"/>
    <cellStyle name="Separador de milhares 9 2 2 2 4 4" xfId="15933"/>
    <cellStyle name="Separador de milhares 9 2 2 2 5" xfId="6517"/>
    <cellStyle name="Separador de milhares 9 2 2 2 5 2" xfId="10029"/>
    <cellStyle name="Separador de milhares 9 2 2 2 5 2 2" xfId="33010"/>
    <cellStyle name="Separador de milhares 9 2 2 2 5 2 3" xfId="21838"/>
    <cellStyle name="Separador de milhares 9 2 2 2 5 3" xfId="29498"/>
    <cellStyle name="Separador de milhares 9 2 2 2 5 4" xfId="14177"/>
    <cellStyle name="Separador de milhares 9 2 2 2 6" xfId="5397"/>
    <cellStyle name="Separador de milhares 9 2 2 2 6 2" xfId="21201"/>
    <cellStyle name="Separador de milhares 9 2 2 2 6 3" xfId="28378"/>
    <cellStyle name="Separador de milhares 9 2 2 2 6 4" xfId="12421"/>
    <cellStyle name="Separador de milhares 9 2 2 2 7" xfId="4286"/>
    <cellStyle name="Separador de milhares 9 2 2 2 7 2" xfId="27267"/>
    <cellStyle name="Separador de milhares 9 2 2 2 7 3" xfId="17689"/>
    <cellStyle name="Separador de milhares 9 2 2 2 8" xfId="23594"/>
    <cellStyle name="Separador de milhares 9 2 2 2 9" xfId="11946"/>
    <cellStyle name="Separador de milhares 9 2 2 3" xfId="1097"/>
    <cellStyle name="Separador de milhares 9 2 2 3 2" xfId="1733"/>
    <cellStyle name="Separador de milhares 9 2 2 3 2 2" xfId="3489"/>
    <cellStyle name="Separador de milhares 9 2 2 3 2 2 2" xfId="9393"/>
    <cellStyle name="Separador de milhares 9 2 2 3 2 2 2 2" xfId="32374"/>
    <cellStyle name="Separador de milhares 9 2 2 3 2 2 2 3" xfId="20565"/>
    <cellStyle name="Separador de milhares 9 2 2 3 2 2 3" xfId="26470"/>
    <cellStyle name="Separador de milhares 9 2 2 3 2 2 4" xfId="17053"/>
    <cellStyle name="Separador de milhares 9 2 2 3 2 3" xfId="7637"/>
    <cellStyle name="Separador de milhares 9 2 2 3 2 3 2" xfId="11149"/>
    <cellStyle name="Separador de milhares 9 2 2 3 2 3 2 2" xfId="34130"/>
    <cellStyle name="Separador de milhares 9 2 2 3 2 3 2 3" xfId="22958"/>
    <cellStyle name="Separador de milhares 9 2 2 3 2 3 3" xfId="30618"/>
    <cellStyle name="Separador de milhares 9 2 2 3 2 3 4" xfId="15297"/>
    <cellStyle name="Separador de milhares 9 2 2 3 2 4" xfId="4761"/>
    <cellStyle name="Separador de milhares 9 2 2 3 2 4 2" xfId="27742"/>
    <cellStyle name="Separador de milhares 9 2 2 3 2 4 3" xfId="18809"/>
    <cellStyle name="Separador de milhares 9 2 2 3 2 5" xfId="24714"/>
    <cellStyle name="Separador de milhares 9 2 2 3 2 6" xfId="13541"/>
    <cellStyle name="Separador de milhares 9 2 2 3 3" xfId="2853"/>
    <cellStyle name="Separador de milhares 9 2 2 3 3 2" xfId="8757"/>
    <cellStyle name="Separador de milhares 9 2 2 3 3 2 2" xfId="31738"/>
    <cellStyle name="Separador de milhares 9 2 2 3 3 2 3" xfId="19929"/>
    <cellStyle name="Separador de milhares 9 2 2 3 3 3" xfId="25834"/>
    <cellStyle name="Separador de milhares 9 2 2 3 3 4" xfId="16417"/>
    <cellStyle name="Separador de milhares 9 2 2 3 4" xfId="7001"/>
    <cellStyle name="Separador de milhares 9 2 2 3 4 2" xfId="10513"/>
    <cellStyle name="Separador de milhares 9 2 2 3 4 2 2" xfId="33494"/>
    <cellStyle name="Separador de milhares 9 2 2 3 4 2 3" xfId="22322"/>
    <cellStyle name="Separador de milhares 9 2 2 3 4 3" xfId="29982"/>
    <cellStyle name="Separador de milhares 9 2 2 3 4 4" xfId="14661"/>
    <cellStyle name="Separador de milhares 9 2 2 3 5" xfId="5805"/>
    <cellStyle name="Separador de milhares 9 2 2 3 5 2" xfId="21363"/>
    <cellStyle name="Separador de milhares 9 2 2 3 5 3" xfId="28786"/>
    <cellStyle name="Separador de milhares 9 2 2 3 5 4" xfId="12905"/>
    <cellStyle name="Separador de milhares 9 2 2 3 6" xfId="4125"/>
    <cellStyle name="Separador de milhares 9 2 2 3 6 2" xfId="27106"/>
    <cellStyle name="Separador de milhares 9 2 2 3 6 3" xfId="18173"/>
    <cellStyle name="Separador de milhares 9 2 2 3 7" xfId="24078"/>
    <cellStyle name="Separador de milhares 9 2 2 3 8" xfId="11785"/>
    <cellStyle name="Separador de milhares 9 2 2 4" xfId="1495"/>
    <cellStyle name="Separador de milhares 9 2 2 4 2" xfId="3251"/>
    <cellStyle name="Separador de milhares 9 2 2 4 2 2" xfId="9155"/>
    <cellStyle name="Separador de milhares 9 2 2 4 2 2 2" xfId="32136"/>
    <cellStyle name="Separador de milhares 9 2 2 4 2 2 3" xfId="20327"/>
    <cellStyle name="Separador de milhares 9 2 2 4 2 3" xfId="26232"/>
    <cellStyle name="Separador de milhares 9 2 2 4 2 4" xfId="16815"/>
    <cellStyle name="Separador de milhares 9 2 2 4 3" xfId="7399"/>
    <cellStyle name="Separador de milhares 9 2 2 4 3 2" xfId="10911"/>
    <cellStyle name="Separador de milhares 9 2 2 4 3 2 2" xfId="33892"/>
    <cellStyle name="Separador de milhares 9 2 2 4 3 2 3" xfId="22720"/>
    <cellStyle name="Separador de milhares 9 2 2 4 3 3" xfId="30380"/>
    <cellStyle name="Separador de milhares 9 2 2 4 3 4" xfId="15059"/>
    <cellStyle name="Separador de milhares 9 2 2 4 4" xfId="4523"/>
    <cellStyle name="Separador de milhares 9 2 2 4 4 2" xfId="27504"/>
    <cellStyle name="Separador de milhares 9 2 2 4 4 3" xfId="18571"/>
    <cellStyle name="Separador de milhares 9 2 2 4 5" xfId="24476"/>
    <cellStyle name="Separador de milhares 9 2 2 4 6" xfId="13303"/>
    <cellStyle name="Separador de milhares 9 2 2 5" xfId="859"/>
    <cellStyle name="Separador de milhares 9 2 2 5 2" xfId="2615"/>
    <cellStyle name="Separador de milhares 9 2 2 5 2 2" xfId="8519"/>
    <cellStyle name="Separador de milhares 9 2 2 5 2 2 2" xfId="31500"/>
    <cellStyle name="Separador de milhares 9 2 2 5 2 2 3" xfId="19691"/>
    <cellStyle name="Separador de milhares 9 2 2 5 2 3" xfId="25596"/>
    <cellStyle name="Separador de milhares 9 2 2 5 2 4" xfId="16179"/>
    <cellStyle name="Separador de milhares 9 2 2 5 3" xfId="6763"/>
    <cellStyle name="Separador de milhares 9 2 2 5 3 2" xfId="10275"/>
    <cellStyle name="Separador de milhares 9 2 2 5 3 2 2" xfId="33256"/>
    <cellStyle name="Separador de milhares 9 2 2 5 3 2 3" xfId="22084"/>
    <cellStyle name="Separador de milhares 9 2 2 5 3 3" xfId="29744"/>
    <cellStyle name="Separador de milhares 9 2 2 5 3 4" xfId="14423"/>
    <cellStyle name="Separador de milhares 9 2 2 5 4" xfId="5567"/>
    <cellStyle name="Separador de milhares 9 2 2 5 4 2" xfId="28548"/>
    <cellStyle name="Separador de milhares 9 2 2 5 4 3" xfId="17935"/>
    <cellStyle name="Separador de milhares 9 2 2 5 5" xfId="23840"/>
    <cellStyle name="Separador de milhares 9 2 2 5 6" xfId="12667"/>
    <cellStyle name="Separador de milhares 9 2 2 6" xfId="2208"/>
    <cellStyle name="Separador de milhares 9 2 2 6 2" xfId="8112"/>
    <cellStyle name="Separador de milhares 9 2 2 6 2 2" xfId="31093"/>
    <cellStyle name="Separador de milhares 9 2 2 6 2 3" xfId="19284"/>
    <cellStyle name="Separador de milhares 9 2 2 6 3" xfId="25189"/>
    <cellStyle name="Separador de milhares 9 2 2 6 4" xfId="15772"/>
    <cellStyle name="Separador de milhares 9 2 2 7" xfId="6356"/>
    <cellStyle name="Separador de milhares 9 2 2 7 2" xfId="9868"/>
    <cellStyle name="Separador de milhares 9 2 2 7 2 2" xfId="32849"/>
    <cellStyle name="Separador de milhares 9 2 2 7 2 3" xfId="21677"/>
    <cellStyle name="Separador de milhares 9 2 2 7 3" xfId="29337"/>
    <cellStyle name="Separador de milhares 9 2 2 7 4" xfId="14016"/>
    <cellStyle name="Separador de milhares 9 2 2 8" xfId="5236"/>
    <cellStyle name="Separador de milhares 9 2 2 8 2" xfId="21040"/>
    <cellStyle name="Separador de milhares 9 2 2 8 3" xfId="28217"/>
    <cellStyle name="Separador de milhares 9 2 2 8 4" xfId="12260"/>
    <cellStyle name="Separador de milhares 9 2 2 9" xfId="3887"/>
    <cellStyle name="Separador de milhares 9 2 2 9 2" xfId="26868"/>
    <cellStyle name="Separador de milhares 9 2 2 9 3" xfId="17528"/>
    <cellStyle name="Separador de milhares 9 2 3" xfId="368"/>
    <cellStyle name="Separador de milhares 9 2 3 2" xfId="1652"/>
    <cellStyle name="Separador de milhares 9 2 3 2 2" xfId="3408"/>
    <cellStyle name="Separador de milhares 9 2 3 2 2 2" xfId="9312"/>
    <cellStyle name="Separador de milhares 9 2 3 2 2 2 2" xfId="32293"/>
    <cellStyle name="Separador de milhares 9 2 3 2 2 2 3" xfId="20484"/>
    <cellStyle name="Separador de milhares 9 2 3 2 2 3" xfId="26389"/>
    <cellStyle name="Separador de milhares 9 2 3 2 2 4" xfId="16972"/>
    <cellStyle name="Separador de milhares 9 2 3 2 3" xfId="7556"/>
    <cellStyle name="Separador de milhares 9 2 3 2 3 2" xfId="11068"/>
    <cellStyle name="Separador de milhares 9 2 3 2 3 2 2" xfId="34049"/>
    <cellStyle name="Separador de milhares 9 2 3 2 3 2 3" xfId="22877"/>
    <cellStyle name="Separador de milhares 9 2 3 2 3 3" xfId="30537"/>
    <cellStyle name="Separador de milhares 9 2 3 2 3 4" xfId="15216"/>
    <cellStyle name="Separador de milhares 9 2 3 2 4" xfId="4680"/>
    <cellStyle name="Separador de milhares 9 2 3 2 4 2" xfId="27661"/>
    <cellStyle name="Separador de milhares 9 2 3 2 4 3" xfId="18728"/>
    <cellStyle name="Separador de milhares 9 2 3 2 5" xfId="24633"/>
    <cellStyle name="Separador de milhares 9 2 3 2 6" xfId="13460"/>
    <cellStyle name="Separador de milhares 9 2 3 3" xfId="1016"/>
    <cellStyle name="Separador de milhares 9 2 3 3 2" xfId="2772"/>
    <cellStyle name="Separador de milhares 9 2 3 3 2 2" xfId="8676"/>
    <cellStyle name="Separador de milhares 9 2 3 3 2 2 2" xfId="31657"/>
    <cellStyle name="Separador de milhares 9 2 3 3 2 2 3" xfId="19848"/>
    <cellStyle name="Separador de milhares 9 2 3 3 2 3" xfId="25753"/>
    <cellStyle name="Separador de milhares 9 2 3 3 2 4" xfId="16336"/>
    <cellStyle name="Separador de milhares 9 2 3 3 3" xfId="6920"/>
    <cellStyle name="Separador de milhares 9 2 3 3 3 2" xfId="10432"/>
    <cellStyle name="Separador de milhares 9 2 3 3 3 2 2" xfId="33413"/>
    <cellStyle name="Separador de milhares 9 2 3 3 3 2 3" xfId="22241"/>
    <cellStyle name="Separador de milhares 9 2 3 3 3 3" xfId="29901"/>
    <cellStyle name="Separador de milhares 9 2 3 3 3 4" xfId="14580"/>
    <cellStyle name="Separador de milhares 9 2 3 3 4" xfId="5724"/>
    <cellStyle name="Separador de milhares 9 2 3 3 4 2" xfId="28705"/>
    <cellStyle name="Separador de milhares 9 2 3 3 4 3" xfId="18092"/>
    <cellStyle name="Separador de milhares 9 2 3 3 5" xfId="23997"/>
    <cellStyle name="Separador de milhares 9 2 3 3 6" xfId="12824"/>
    <cellStyle name="Separador de milhares 9 2 3 4" xfId="2127"/>
    <cellStyle name="Separador de milhares 9 2 3 4 2" xfId="8031"/>
    <cellStyle name="Separador de milhares 9 2 3 4 2 2" xfId="31012"/>
    <cellStyle name="Separador de milhares 9 2 3 4 2 3" xfId="19203"/>
    <cellStyle name="Separador de milhares 9 2 3 4 3" xfId="25108"/>
    <cellStyle name="Separador de milhares 9 2 3 4 4" xfId="15691"/>
    <cellStyle name="Separador de milhares 9 2 3 5" xfId="6275"/>
    <cellStyle name="Separador de milhares 9 2 3 5 2" xfId="9787"/>
    <cellStyle name="Separador de milhares 9 2 3 5 2 2" xfId="32768"/>
    <cellStyle name="Separador de milhares 9 2 3 5 2 3" xfId="21596"/>
    <cellStyle name="Separador de milhares 9 2 3 5 3" xfId="29256"/>
    <cellStyle name="Separador de milhares 9 2 3 5 4" xfId="13935"/>
    <cellStyle name="Separador de milhares 9 2 3 6" xfId="5155"/>
    <cellStyle name="Separador de milhares 9 2 3 6 2" xfId="20959"/>
    <cellStyle name="Separador de milhares 9 2 3 6 3" xfId="28136"/>
    <cellStyle name="Separador de milhares 9 2 3 6 4" xfId="12179"/>
    <cellStyle name="Separador de milhares 9 2 3 7" xfId="4044"/>
    <cellStyle name="Separador de milhares 9 2 3 7 2" xfId="27025"/>
    <cellStyle name="Separador de milhares 9 2 3 7 3" xfId="17447"/>
    <cellStyle name="Separador de milhares 9 2 3 8" xfId="23352"/>
    <cellStyle name="Separador de milhares 9 2 3 9" xfId="11704"/>
    <cellStyle name="Separador de milhares 9 2 4" xfId="526"/>
    <cellStyle name="Separador de milhares 9 2 4 2" xfId="1809"/>
    <cellStyle name="Separador de milhares 9 2 4 2 2" xfId="3565"/>
    <cellStyle name="Separador de milhares 9 2 4 2 2 2" xfId="9469"/>
    <cellStyle name="Separador de milhares 9 2 4 2 2 2 2" xfId="32450"/>
    <cellStyle name="Separador de milhares 9 2 4 2 2 2 3" xfId="20641"/>
    <cellStyle name="Separador de milhares 9 2 4 2 2 3" xfId="26546"/>
    <cellStyle name="Separador de milhares 9 2 4 2 2 4" xfId="17129"/>
    <cellStyle name="Separador de milhares 9 2 4 2 3" xfId="7713"/>
    <cellStyle name="Separador de milhares 9 2 4 2 3 2" xfId="11225"/>
    <cellStyle name="Separador de milhares 9 2 4 2 3 2 2" xfId="34206"/>
    <cellStyle name="Separador de milhares 9 2 4 2 3 2 3" xfId="23034"/>
    <cellStyle name="Separador de milhares 9 2 4 2 3 3" xfId="30694"/>
    <cellStyle name="Separador de milhares 9 2 4 2 3 4" xfId="15373"/>
    <cellStyle name="Separador de milhares 9 2 4 2 4" xfId="4837"/>
    <cellStyle name="Separador de milhares 9 2 4 2 4 2" xfId="27818"/>
    <cellStyle name="Separador de milhares 9 2 4 2 4 3" xfId="18885"/>
    <cellStyle name="Separador de milhares 9 2 4 2 5" xfId="24790"/>
    <cellStyle name="Separador de milhares 9 2 4 2 6" xfId="13617"/>
    <cellStyle name="Separador de milhares 9 2 4 3" xfId="1173"/>
    <cellStyle name="Separador de milhares 9 2 4 3 2" xfId="2929"/>
    <cellStyle name="Separador de milhares 9 2 4 3 2 2" xfId="8833"/>
    <cellStyle name="Separador de milhares 9 2 4 3 2 2 2" xfId="31814"/>
    <cellStyle name="Separador de milhares 9 2 4 3 2 2 3" xfId="20005"/>
    <cellStyle name="Separador de milhares 9 2 4 3 2 3" xfId="25910"/>
    <cellStyle name="Separador de milhares 9 2 4 3 2 4" xfId="16493"/>
    <cellStyle name="Separador de milhares 9 2 4 3 3" xfId="7077"/>
    <cellStyle name="Separador de milhares 9 2 4 3 3 2" xfId="10589"/>
    <cellStyle name="Separador de milhares 9 2 4 3 3 2 2" xfId="33570"/>
    <cellStyle name="Separador de milhares 9 2 4 3 3 2 3" xfId="22398"/>
    <cellStyle name="Separador de milhares 9 2 4 3 3 3" xfId="30058"/>
    <cellStyle name="Separador de milhares 9 2 4 3 3 4" xfId="14737"/>
    <cellStyle name="Separador de milhares 9 2 4 3 4" xfId="5881"/>
    <cellStyle name="Separador de milhares 9 2 4 3 4 2" xfId="28862"/>
    <cellStyle name="Separador de milhares 9 2 4 3 4 3" xfId="18249"/>
    <cellStyle name="Separador de milhares 9 2 4 3 5" xfId="24154"/>
    <cellStyle name="Separador de milhares 9 2 4 3 6" xfId="12981"/>
    <cellStyle name="Separador de milhares 9 2 4 4" xfId="2284"/>
    <cellStyle name="Separador de milhares 9 2 4 4 2" xfId="8188"/>
    <cellStyle name="Separador de milhares 9 2 4 4 2 2" xfId="31169"/>
    <cellStyle name="Separador de milhares 9 2 4 4 2 3" xfId="19360"/>
    <cellStyle name="Separador de milhares 9 2 4 4 3" xfId="25265"/>
    <cellStyle name="Separador de milhares 9 2 4 4 4" xfId="15848"/>
    <cellStyle name="Separador de milhares 9 2 4 5" xfId="6432"/>
    <cellStyle name="Separador de milhares 9 2 4 5 2" xfId="9944"/>
    <cellStyle name="Separador de milhares 9 2 4 5 2 2" xfId="32925"/>
    <cellStyle name="Separador de milhares 9 2 4 5 2 3" xfId="21753"/>
    <cellStyle name="Separador de milhares 9 2 4 5 3" xfId="29413"/>
    <cellStyle name="Separador de milhares 9 2 4 5 4" xfId="14092"/>
    <cellStyle name="Separador de milhares 9 2 4 6" xfId="5312"/>
    <cellStyle name="Separador de milhares 9 2 4 6 2" xfId="21116"/>
    <cellStyle name="Separador de milhares 9 2 4 6 3" xfId="28293"/>
    <cellStyle name="Separador de milhares 9 2 4 6 4" xfId="12336"/>
    <cellStyle name="Separador de milhares 9 2 4 7" xfId="4201"/>
    <cellStyle name="Separador de milhares 9 2 4 7 2" xfId="27182"/>
    <cellStyle name="Separador de milhares 9 2 4 7 3" xfId="17604"/>
    <cellStyle name="Separador de milhares 9 2 4 8" xfId="23509"/>
    <cellStyle name="Separador de milhares 9 2 4 9" xfId="11861"/>
    <cellStyle name="Separador de milhares 9 2 5" xfId="944"/>
    <cellStyle name="Separador de milhares 9 2 5 2" xfId="1580"/>
    <cellStyle name="Separador de milhares 9 2 5 2 2" xfId="3336"/>
    <cellStyle name="Separador de milhares 9 2 5 2 2 2" xfId="9240"/>
    <cellStyle name="Separador de milhares 9 2 5 2 2 2 2" xfId="32221"/>
    <cellStyle name="Separador de milhares 9 2 5 2 2 2 3" xfId="20412"/>
    <cellStyle name="Separador de milhares 9 2 5 2 2 3" xfId="26317"/>
    <cellStyle name="Separador de milhares 9 2 5 2 2 4" xfId="16900"/>
    <cellStyle name="Separador de milhares 9 2 5 2 3" xfId="7484"/>
    <cellStyle name="Separador de milhares 9 2 5 2 3 2" xfId="10996"/>
    <cellStyle name="Separador de milhares 9 2 5 2 3 2 2" xfId="33977"/>
    <cellStyle name="Separador de milhares 9 2 5 2 3 2 3" xfId="22805"/>
    <cellStyle name="Separador de milhares 9 2 5 2 3 3" xfId="30465"/>
    <cellStyle name="Separador de milhares 9 2 5 2 3 4" xfId="15144"/>
    <cellStyle name="Separador de milhares 9 2 5 2 4" xfId="4608"/>
    <cellStyle name="Separador de milhares 9 2 5 2 4 2" xfId="27589"/>
    <cellStyle name="Separador de milhares 9 2 5 2 4 3" xfId="18656"/>
    <cellStyle name="Separador de milhares 9 2 5 2 5" xfId="24561"/>
    <cellStyle name="Separador de milhares 9 2 5 2 6" xfId="13388"/>
    <cellStyle name="Separador de milhares 9 2 5 3" xfId="2700"/>
    <cellStyle name="Separador de milhares 9 2 5 3 2" xfId="8604"/>
    <cellStyle name="Separador de milhares 9 2 5 3 2 2" xfId="31585"/>
    <cellStyle name="Separador de milhares 9 2 5 3 2 3" xfId="19776"/>
    <cellStyle name="Separador de milhares 9 2 5 3 3" xfId="25681"/>
    <cellStyle name="Separador de milhares 9 2 5 3 4" xfId="16264"/>
    <cellStyle name="Separador de milhares 9 2 5 4" xfId="6848"/>
    <cellStyle name="Separador de milhares 9 2 5 4 2" xfId="10360"/>
    <cellStyle name="Separador de milhares 9 2 5 4 2 2" xfId="33341"/>
    <cellStyle name="Separador de milhares 9 2 5 4 2 3" xfId="22169"/>
    <cellStyle name="Separador de milhares 9 2 5 4 3" xfId="29829"/>
    <cellStyle name="Separador de milhares 9 2 5 4 4" xfId="14508"/>
    <cellStyle name="Separador de milhares 9 2 5 5" xfId="5652"/>
    <cellStyle name="Separador de milhares 9 2 5 5 2" xfId="21286"/>
    <cellStyle name="Separador de milhares 9 2 5 5 3" xfId="28633"/>
    <cellStyle name="Separador de milhares 9 2 5 5 4" xfId="12752"/>
    <cellStyle name="Separador de milhares 9 2 5 6" xfId="3972"/>
    <cellStyle name="Separador de milhares 9 2 5 6 2" xfId="26953"/>
    <cellStyle name="Separador de milhares 9 2 5 6 3" xfId="18020"/>
    <cellStyle name="Separador de milhares 9 2 5 7" xfId="23925"/>
    <cellStyle name="Separador de milhares 9 2 5 8" xfId="11632"/>
    <cellStyle name="Separador de milhares 9 2 6" xfId="1334"/>
    <cellStyle name="Separador de milhares 9 2 6 2" xfId="1970"/>
    <cellStyle name="Separador de milhares 9 2 6 2 2" xfId="3726"/>
    <cellStyle name="Separador de milhares 9 2 6 2 2 2" xfId="9630"/>
    <cellStyle name="Separador de milhares 9 2 6 2 2 2 2" xfId="32611"/>
    <cellStyle name="Separador de milhares 9 2 6 2 2 2 3" xfId="20802"/>
    <cellStyle name="Separador de milhares 9 2 6 2 2 3" xfId="26707"/>
    <cellStyle name="Separador de milhares 9 2 6 2 2 4" xfId="17290"/>
    <cellStyle name="Separador de milhares 9 2 6 2 3" xfId="7874"/>
    <cellStyle name="Separador de milhares 9 2 6 2 3 2" xfId="11386"/>
    <cellStyle name="Separador de milhares 9 2 6 2 3 2 2" xfId="34367"/>
    <cellStyle name="Separador de milhares 9 2 6 2 3 2 3" xfId="23195"/>
    <cellStyle name="Separador de milhares 9 2 6 2 3 3" xfId="30855"/>
    <cellStyle name="Separador de milhares 9 2 6 2 3 4" xfId="15534"/>
    <cellStyle name="Separador de milhares 9 2 6 2 4" xfId="4998"/>
    <cellStyle name="Separador de milhares 9 2 6 2 4 2" xfId="27979"/>
    <cellStyle name="Separador de milhares 9 2 6 2 4 3" xfId="19046"/>
    <cellStyle name="Separador de milhares 9 2 6 2 5" xfId="24951"/>
    <cellStyle name="Separador de milhares 9 2 6 2 6" xfId="13778"/>
    <cellStyle name="Separador de milhares 9 2 6 3" xfId="3090"/>
    <cellStyle name="Separador de milhares 9 2 6 3 2" xfId="8994"/>
    <cellStyle name="Separador de milhares 9 2 6 3 2 2" xfId="31975"/>
    <cellStyle name="Separador de milhares 9 2 6 3 2 3" xfId="20166"/>
    <cellStyle name="Separador de milhares 9 2 6 3 3" xfId="26071"/>
    <cellStyle name="Separador de milhares 9 2 6 3 4" xfId="16654"/>
    <cellStyle name="Separador de milhares 9 2 6 4" xfId="7238"/>
    <cellStyle name="Separador de milhares 9 2 6 4 2" xfId="10750"/>
    <cellStyle name="Separador de milhares 9 2 6 4 2 2" xfId="33731"/>
    <cellStyle name="Separador de milhares 9 2 6 4 2 3" xfId="22559"/>
    <cellStyle name="Separador de milhares 9 2 6 4 3" xfId="30219"/>
    <cellStyle name="Separador de milhares 9 2 6 4 4" xfId="14898"/>
    <cellStyle name="Separador de milhares 9 2 6 5" xfId="6042"/>
    <cellStyle name="Separador de milhares 9 2 6 5 2" xfId="21439"/>
    <cellStyle name="Separador de milhares 9 2 6 5 3" xfId="29023"/>
    <cellStyle name="Separador de milhares 9 2 6 5 4" xfId="13142"/>
    <cellStyle name="Separador de milhares 9 2 6 6" xfId="4362"/>
    <cellStyle name="Separador de milhares 9 2 6 6 2" xfId="27343"/>
    <cellStyle name="Separador de milhares 9 2 6 6 3" xfId="18410"/>
    <cellStyle name="Separador de milhares 9 2 6 7" xfId="24315"/>
    <cellStyle name="Separador de milhares 9 2 6 8" xfId="12022"/>
    <cellStyle name="Separador de milhares 9 2 7" xfId="774"/>
    <cellStyle name="Separador de milhares 9 2 7 2" xfId="2530"/>
    <cellStyle name="Separador de milhares 9 2 7 2 2" xfId="8434"/>
    <cellStyle name="Separador de milhares 9 2 7 2 2 2" xfId="31415"/>
    <cellStyle name="Separador de milhares 9 2 7 2 2 3" xfId="19606"/>
    <cellStyle name="Separador de milhares 9 2 7 2 3" xfId="25511"/>
    <cellStyle name="Separador de milhares 9 2 7 2 4" xfId="16094"/>
    <cellStyle name="Separador de milhares 9 2 7 3" xfId="6678"/>
    <cellStyle name="Separador de milhares 9 2 7 3 2" xfId="10190"/>
    <cellStyle name="Separador de milhares 9 2 7 3 2 2" xfId="33171"/>
    <cellStyle name="Separador de milhares 9 2 7 3 2 3" xfId="21999"/>
    <cellStyle name="Separador de milhares 9 2 7 3 3" xfId="29659"/>
    <cellStyle name="Separador de milhares 9 2 7 3 4" xfId="14338"/>
    <cellStyle name="Separador de milhares 9 2 7 4" xfId="4438"/>
    <cellStyle name="Separador de milhares 9 2 7 4 2" xfId="27419"/>
    <cellStyle name="Separador de milhares 9 2 7 4 3" xfId="17850"/>
    <cellStyle name="Separador de milhares 9 2 7 5" xfId="23755"/>
    <cellStyle name="Separador de milhares 9 2 7 6" xfId="12582"/>
    <cellStyle name="Separador de milhares 9 2 8" xfId="1410"/>
    <cellStyle name="Separador de milhares 9 2 8 2" xfId="3166"/>
    <cellStyle name="Separador de milhares 9 2 8 2 2" xfId="9070"/>
    <cellStyle name="Separador de milhares 9 2 8 2 2 2" xfId="32051"/>
    <cellStyle name="Separador de milhares 9 2 8 2 2 3" xfId="20242"/>
    <cellStyle name="Separador de milhares 9 2 8 2 3" xfId="26147"/>
    <cellStyle name="Separador de milhares 9 2 8 2 4" xfId="16730"/>
    <cellStyle name="Separador de milhares 9 2 8 3" xfId="7314"/>
    <cellStyle name="Separador de milhares 9 2 8 3 2" xfId="10826"/>
    <cellStyle name="Separador de milhares 9 2 8 3 2 2" xfId="33807"/>
    <cellStyle name="Separador de milhares 9 2 8 3 2 3" xfId="22635"/>
    <cellStyle name="Separador de milhares 9 2 8 3 3" xfId="30295"/>
    <cellStyle name="Separador de milhares 9 2 8 3 4" xfId="14974"/>
    <cellStyle name="Separador de milhares 9 2 8 4" xfId="6118"/>
    <cellStyle name="Separador de milhares 9 2 8 4 2" xfId="29099"/>
    <cellStyle name="Separador de milhares 9 2 8 4 3" xfId="18486"/>
    <cellStyle name="Separador de milhares 9 2 8 5" xfId="24391"/>
    <cellStyle name="Separador de milhares 9 2 8 6" xfId="13218"/>
    <cellStyle name="Separador de milhares 9 2 9" xfId="697"/>
    <cellStyle name="Separador de milhares 9 2 9 2" xfId="2454"/>
    <cellStyle name="Separador de milhares 9 2 9 2 2" xfId="8358"/>
    <cellStyle name="Separador de milhares 9 2 9 2 2 2" xfId="31339"/>
    <cellStyle name="Separador de milhares 9 2 9 2 2 3" xfId="19530"/>
    <cellStyle name="Separador de milhares 9 2 9 2 3" xfId="25435"/>
    <cellStyle name="Separador de milhares 9 2 9 2 4" xfId="16018"/>
    <cellStyle name="Separador de milhares 9 2 9 3" xfId="6602"/>
    <cellStyle name="Separador de milhares 9 2 9 3 2" xfId="10114"/>
    <cellStyle name="Separador de milhares 9 2 9 3 2 2" xfId="33095"/>
    <cellStyle name="Separador de milhares 9 2 9 3 2 3" xfId="21923"/>
    <cellStyle name="Separador de milhares 9 2 9 3 3" xfId="29583"/>
    <cellStyle name="Separador de milhares 9 2 9 3 4" xfId="14262"/>
    <cellStyle name="Separador de milhares 9 2 9 4" xfId="5482"/>
    <cellStyle name="Separador de milhares 9 2 9 4 2" xfId="28463"/>
    <cellStyle name="Separador de milhares 9 2 9 4 3" xfId="17774"/>
    <cellStyle name="Separador de milhares 9 2 9 5" xfId="23679"/>
    <cellStyle name="Separador de milhares 9 2 9 6" xfId="12506"/>
    <cellStyle name="Separador de milhares 9 3" xfId="427"/>
    <cellStyle name="Separador de milhares 9 3 10" xfId="23410"/>
    <cellStyle name="Separador de milhares 9 3 11" xfId="11524"/>
    <cellStyle name="Separador de milhares 9 3 2" xfId="588"/>
    <cellStyle name="Separador de milhares 9 3 2 2" xfId="1871"/>
    <cellStyle name="Separador de milhares 9 3 2 2 2" xfId="3627"/>
    <cellStyle name="Separador de milhares 9 3 2 2 2 2" xfId="9531"/>
    <cellStyle name="Separador de milhares 9 3 2 2 2 2 2" xfId="32512"/>
    <cellStyle name="Separador de milhares 9 3 2 2 2 2 3" xfId="20703"/>
    <cellStyle name="Separador de milhares 9 3 2 2 2 3" xfId="26608"/>
    <cellStyle name="Separador de milhares 9 3 2 2 2 4" xfId="17191"/>
    <cellStyle name="Separador de milhares 9 3 2 2 3" xfId="7775"/>
    <cellStyle name="Separador de milhares 9 3 2 2 3 2" xfId="11287"/>
    <cellStyle name="Separador de milhares 9 3 2 2 3 2 2" xfId="34268"/>
    <cellStyle name="Separador de milhares 9 3 2 2 3 2 3" xfId="23096"/>
    <cellStyle name="Separador de milhares 9 3 2 2 3 3" xfId="30756"/>
    <cellStyle name="Separador de milhares 9 3 2 2 3 4" xfId="15435"/>
    <cellStyle name="Separador de milhares 9 3 2 2 4" xfId="4899"/>
    <cellStyle name="Separador de milhares 9 3 2 2 4 2" xfId="27880"/>
    <cellStyle name="Separador de milhares 9 3 2 2 4 3" xfId="18947"/>
    <cellStyle name="Separador de milhares 9 3 2 2 5" xfId="24852"/>
    <cellStyle name="Separador de milhares 9 3 2 2 6" xfId="13679"/>
    <cellStyle name="Separador de milhares 9 3 2 3" xfId="1235"/>
    <cellStyle name="Separador de milhares 9 3 2 3 2" xfId="2991"/>
    <cellStyle name="Separador de milhares 9 3 2 3 2 2" xfId="8895"/>
    <cellStyle name="Separador de milhares 9 3 2 3 2 2 2" xfId="31876"/>
    <cellStyle name="Separador de milhares 9 3 2 3 2 2 3" xfId="20067"/>
    <cellStyle name="Separador de milhares 9 3 2 3 2 3" xfId="25972"/>
    <cellStyle name="Separador de milhares 9 3 2 3 2 4" xfId="16555"/>
    <cellStyle name="Separador de milhares 9 3 2 3 3" xfId="7139"/>
    <cellStyle name="Separador de milhares 9 3 2 3 3 2" xfId="10651"/>
    <cellStyle name="Separador de milhares 9 3 2 3 3 2 2" xfId="33632"/>
    <cellStyle name="Separador de milhares 9 3 2 3 3 2 3" xfId="22460"/>
    <cellStyle name="Separador de milhares 9 3 2 3 3 3" xfId="30120"/>
    <cellStyle name="Separador de milhares 9 3 2 3 3 4" xfId="14799"/>
    <cellStyle name="Separador de milhares 9 3 2 3 4" xfId="5943"/>
    <cellStyle name="Separador de milhares 9 3 2 3 4 2" xfId="28924"/>
    <cellStyle name="Separador de milhares 9 3 2 3 4 3" xfId="18311"/>
    <cellStyle name="Separador de milhares 9 3 2 3 5" xfId="24216"/>
    <cellStyle name="Separador de milhares 9 3 2 3 6" xfId="13043"/>
    <cellStyle name="Separador de milhares 9 3 2 4" xfId="2346"/>
    <cellStyle name="Separador de milhares 9 3 2 4 2" xfId="8250"/>
    <cellStyle name="Separador de milhares 9 3 2 4 2 2" xfId="31231"/>
    <cellStyle name="Separador de milhares 9 3 2 4 2 3" xfId="19422"/>
    <cellStyle name="Separador de milhares 9 3 2 4 3" xfId="25327"/>
    <cellStyle name="Separador de milhares 9 3 2 4 4" xfId="15910"/>
    <cellStyle name="Separador de milhares 9 3 2 5" xfId="6494"/>
    <cellStyle name="Separador de milhares 9 3 2 5 2" xfId="10006"/>
    <cellStyle name="Separador de milhares 9 3 2 5 2 2" xfId="32987"/>
    <cellStyle name="Separador de milhares 9 3 2 5 2 3" xfId="21815"/>
    <cellStyle name="Separador de milhares 9 3 2 5 3" xfId="29475"/>
    <cellStyle name="Separador de milhares 9 3 2 5 4" xfId="14154"/>
    <cellStyle name="Separador de milhares 9 3 2 6" xfId="5374"/>
    <cellStyle name="Separador de milhares 9 3 2 6 2" xfId="21178"/>
    <cellStyle name="Separador de milhares 9 3 2 6 3" xfId="28355"/>
    <cellStyle name="Separador de milhares 9 3 2 6 4" xfId="12398"/>
    <cellStyle name="Separador de milhares 9 3 2 7" xfId="4263"/>
    <cellStyle name="Separador de milhares 9 3 2 7 2" xfId="27244"/>
    <cellStyle name="Separador de milhares 9 3 2 7 3" xfId="17666"/>
    <cellStyle name="Separador de milhares 9 3 2 8" xfId="23571"/>
    <cellStyle name="Separador de milhares 9 3 2 9" xfId="11923"/>
    <cellStyle name="Separador de milhares 9 3 3" xfId="1074"/>
    <cellStyle name="Separador de milhares 9 3 3 2" xfId="1710"/>
    <cellStyle name="Separador de milhares 9 3 3 2 2" xfId="3466"/>
    <cellStyle name="Separador de milhares 9 3 3 2 2 2" xfId="9370"/>
    <cellStyle name="Separador de milhares 9 3 3 2 2 2 2" xfId="32351"/>
    <cellStyle name="Separador de milhares 9 3 3 2 2 2 3" xfId="20542"/>
    <cellStyle name="Separador de milhares 9 3 3 2 2 3" xfId="26447"/>
    <cellStyle name="Separador de milhares 9 3 3 2 2 4" xfId="17030"/>
    <cellStyle name="Separador de milhares 9 3 3 2 3" xfId="7614"/>
    <cellStyle name="Separador de milhares 9 3 3 2 3 2" xfId="11126"/>
    <cellStyle name="Separador de milhares 9 3 3 2 3 2 2" xfId="34107"/>
    <cellStyle name="Separador de milhares 9 3 3 2 3 2 3" xfId="22935"/>
    <cellStyle name="Separador de milhares 9 3 3 2 3 3" xfId="30595"/>
    <cellStyle name="Separador de milhares 9 3 3 2 3 4" xfId="15274"/>
    <cellStyle name="Separador de milhares 9 3 3 2 4" xfId="4738"/>
    <cellStyle name="Separador de milhares 9 3 3 2 4 2" xfId="27719"/>
    <cellStyle name="Separador de milhares 9 3 3 2 4 3" xfId="18786"/>
    <cellStyle name="Separador de milhares 9 3 3 2 5" xfId="24691"/>
    <cellStyle name="Separador de milhares 9 3 3 2 6" xfId="13518"/>
    <cellStyle name="Separador de milhares 9 3 3 3" xfId="2830"/>
    <cellStyle name="Separador de milhares 9 3 3 3 2" xfId="8734"/>
    <cellStyle name="Separador de milhares 9 3 3 3 2 2" xfId="31715"/>
    <cellStyle name="Separador de milhares 9 3 3 3 2 3" xfId="19906"/>
    <cellStyle name="Separador de milhares 9 3 3 3 3" xfId="25811"/>
    <cellStyle name="Separador de milhares 9 3 3 3 4" xfId="16394"/>
    <cellStyle name="Separador de milhares 9 3 3 4" xfId="6978"/>
    <cellStyle name="Separador de milhares 9 3 3 4 2" xfId="10490"/>
    <cellStyle name="Separador de milhares 9 3 3 4 2 2" xfId="33471"/>
    <cellStyle name="Separador de milhares 9 3 3 4 2 3" xfId="22299"/>
    <cellStyle name="Separador de milhares 9 3 3 4 3" xfId="29959"/>
    <cellStyle name="Separador de milhares 9 3 3 4 4" xfId="14638"/>
    <cellStyle name="Separador de milhares 9 3 3 5" xfId="5782"/>
    <cellStyle name="Separador de milhares 9 3 3 5 2" xfId="21340"/>
    <cellStyle name="Separador de milhares 9 3 3 5 3" xfId="28763"/>
    <cellStyle name="Separador de milhares 9 3 3 5 4" xfId="12882"/>
    <cellStyle name="Separador de milhares 9 3 3 6" xfId="4102"/>
    <cellStyle name="Separador de milhares 9 3 3 6 2" xfId="27083"/>
    <cellStyle name="Separador de milhares 9 3 3 6 3" xfId="18150"/>
    <cellStyle name="Separador de milhares 9 3 3 7" xfId="24055"/>
    <cellStyle name="Separador de milhares 9 3 3 8" xfId="11762"/>
    <cellStyle name="Separador de milhares 9 3 4" xfId="1472"/>
    <cellStyle name="Separador de milhares 9 3 4 2" xfId="3228"/>
    <cellStyle name="Separador de milhares 9 3 4 2 2" xfId="9132"/>
    <cellStyle name="Separador de milhares 9 3 4 2 2 2" xfId="32113"/>
    <cellStyle name="Separador de milhares 9 3 4 2 2 3" xfId="20304"/>
    <cellStyle name="Separador de milhares 9 3 4 2 3" xfId="26209"/>
    <cellStyle name="Separador de milhares 9 3 4 2 4" xfId="16792"/>
    <cellStyle name="Separador de milhares 9 3 4 3" xfId="7376"/>
    <cellStyle name="Separador de milhares 9 3 4 3 2" xfId="10888"/>
    <cellStyle name="Separador de milhares 9 3 4 3 2 2" xfId="33869"/>
    <cellStyle name="Separador de milhares 9 3 4 3 2 3" xfId="22697"/>
    <cellStyle name="Separador de milhares 9 3 4 3 3" xfId="30357"/>
    <cellStyle name="Separador de milhares 9 3 4 3 4" xfId="15036"/>
    <cellStyle name="Separador de milhares 9 3 4 4" xfId="4500"/>
    <cellStyle name="Separador de milhares 9 3 4 4 2" xfId="27481"/>
    <cellStyle name="Separador de milhares 9 3 4 4 3" xfId="18548"/>
    <cellStyle name="Separador de milhares 9 3 4 5" xfId="24453"/>
    <cellStyle name="Separador de milhares 9 3 4 6" xfId="13280"/>
    <cellStyle name="Separador de milhares 9 3 5" xfId="836"/>
    <cellStyle name="Separador de milhares 9 3 5 2" xfId="2592"/>
    <cellStyle name="Separador de milhares 9 3 5 2 2" xfId="8496"/>
    <cellStyle name="Separador de milhares 9 3 5 2 2 2" xfId="31477"/>
    <cellStyle name="Separador de milhares 9 3 5 2 2 3" xfId="19668"/>
    <cellStyle name="Separador de milhares 9 3 5 2 3" xfId="25573"/>
    <cellStyle name="Separador de milhares 9 3 5 2 4" xfId="16156"/>
    <cellStyle name="Separador de milhares 9 3 5 3" xfId="6740"/>
    <cellStyle name="Separador de milhares 9 3 5 3 2" xfId="10252"/>
    <cellStyle name="Separador de milhares 9 3 5 3 2 2" xfId="33233"/>
    <cellStyle name="Separador de milhares 9 3 5 3 2 3" xfId="22061"/>
    <cellStyle name="Separador de milhares 9 3 5 3 3" xfId="29721"/>
    <cellStyle name="Separador de milhares 9 3 5 3 4" xfId="14400"/>
    <cellStyle name="Separador de milhares 9 3 5 4" xfId="5544"/>
    <cellStyle name="Separador de milhares 9 3 5 4 2" xfId="28525"/>
    <cellStyle name="Separador de milhares 9 3 5 4 3" xfId="17912"/>
    <cellStyle name="Separador de milhares 9 3 5 5" xfId="23817"/>
    <cellStyle name="Separador de milhares 9 3 5 6" xfId="12644"/>
    <cellStyle name="Separador de milhares 9 3 6" xfId="2185"/>
    <cellStyle name="Separador de milhares 9 3 6 2" xfId="8089"/>
    <cellStyle name="Separador de milhares 9 3 6 2 2" xfId="31070"/>
    <cellStyle name="Separador de milhares 9 3 6 2 3" xfId="19261"/>
    <cellStyle name="Separador de milhares 9 3 6 3" xfId="25166"/>
    <cellStyle name="Separador de milhares 9 3 6 4" xfId="15749"/>
    <cellStyle name="Separador de milhares 9 3 7" xfId="6333"/>
    <cellStyle name="Separador de milhares 9 3 7 2" xfId="9845"/>
    <cellStyle name="Separador de milhares 9 3 7 2 2" xfId="32826"/>
    <cellStyle name="Separador de milhares 9 3 7 2 3" xfId="21654"/>
    <cellStyle name="Separador de milhares 9 3 7 3" xfId="29314"/>
    <cellStyle name="Separador de milhares 9 3 7 4" xfId="13993"/>
    <cellStyle name="Separador de milhares 9 3 8" xfId="5213"/>
    <cellStyle name="Separador de milhares 9 3 8 2" xfId="21017"/>
    <cellStyle name="Separador de milhares 9 3 8 3" xfId="28194"/>
    <cellStyle name="Separador de milhares 9 3 8 4" xfId="12237"/>
    <cellStyle name="Separador de milhares 9 3 9" xfId="3864"/>
    <cellStyle name="Separador de milhares 9 3 9 2" xfId="26845"/>
    <cellStyle name="Separador de milhares 9 3 9 3" xfId="17505"/>
    <cellStyle name="Separador de milhares 9 4" xfId="347"/>
    <cellStyle name="Separador de milhares 9 4 2" xfId="1631"/>
    <cellStyle name="Separador de milhares 9 4 2 2" xfId="3387"/>
    <cellStyle name="Separador de milhares 9 4 2 2 2" xfId="9291"/>
    <cellStyle name="Separador de milhares 9 4 2 2 2 2" xfId="32272"/>
    <cellStyle name="Separador de milhares 9 4 2 2 2 3" xfId="20463"/>
    <cellStyle name="Separador de milhares 9 4 2 2 3" xfId="26368"/>
    <cellStyle name="Separador de milhares 9 4 2 2 4" xfId="16951"/>
    <cellStyle name="Separador de milhares 9 4 2 3" xfId="7535"/>
    <cellStyle name="Separador de milhares 9 4 2 3 2" xfId="11047"/>
    <cellStyle name="Separador de milhares 9 4 2 3 2 2" xfId="34028"/>
    <cellStyle name="Separador de milhares 9 4 2 3 2 3" xfId="22856"/>
    <cellStyle name="Separador de milhares 9 4 2 3 3" xfId="30516"/>
    <cellStyle name="Separador de milhares 9 4 2 3 4" xfId="15195"/>
    <cellStyle name="Separador de milhares 9 4 2 4" xfId="4659"/>
    <cellStyle name="Separador de milhares 9 4 2 4 2" xfId="27640"/>
    <cellStyle name="Separador de milhares 9 4 2 4 3" xfId="18707"/>
    <cellStyle name="Separador de milhares 9 4 2 5" xfId="24612"/>
    <cellStyle name="Separador de milhares 9 4 2 6" xfId="13439"/>
    <cellStyle name="Separador de milhares 9 4 3" xfId="995"/>
    <cellStyle name="Separador de milhares 9 4 3 2" xfId="2751"/>
    <cellStyle name="Separador de milhares 9 4 3 2 2" xfId="8655"/>
    <cellStyle name="Separador de milhares 9 4 3 2 2 2" xfId="31636"/>
    <cellStyle name="Separador de milhares 9 4 3 2 2 3" xfId="19827"/>
    <cellStyle name="Separador de milhares 9 4 3 2 3" xfId="25732"/>
    <cellStyle name="Separador de milhares 9 4 3 2 4" xfId="16315"/>
    <cellStyle name="Separador de milhares 9 4 3 3" xfId="6899"/>
    <cellStyle name="Separador de milhares 9 4 3 3 2" xfId="10411"/>
    <cellStyle name="Separador de milhares 9 4 3 3 2 2" xfId="33392"/>
    <cellStyle name="Separador de milhares 9 4 3 3 2 3" xfId="22220"/>
    <cellStyle name="Separador de milhares 9 4 3 3 3" xfId="29880"/>
    <cellStyle name="Separador de milhares 9 4 3 3 4" xfId="14559"/>
    <cellStyle name="Separador de milhares 9 4 3 4" xfId="5703"/>
    <cellStyle name="Separador de milhares 9 4 3 4 2" xfId="28684"/>
    <cellStyle name="Separador de milhares 9 4 3 4 3" xfId="18071"/>
    <cellStyle name="Separador de milhares 9 4 3 5" xfId="23976"/>
    <cellStyle name="Separador de milhares 9 4 3 6" xfId="12803"/>
    <cellStyle name="Separador de milhares 9 4 4" xfId="2106"/>
    <cellStyle name="Separador de milhares 9 4 4 2" xfId="8010"/>
    <cellStyle name="Separador de milhares 9 4 4 2 2" xfId="30991"/>
    <cellStyle name="Separador de milhares 9 4 4 2 3" xfId="19182"/>
    <cellStyle name="Separador de milhares 9 4 4 3" xfId="25087"/>
    <cellStyle name="Separador de milhares 9 4 4 4" xfId="15670"/>
    <cellStyle name="Separador de milhares 9 4 5" xfId="6254"/>
    <cellStyle name="Separador de milhares 9 4 5 2" xfId="9766"/>
    <cellStyle name="Separador de milhares 9 4 5 2 2" xfId="32747"/>
    <cellStyle name="Separador de milhares 9 4 5 2 3" xfId="21575"/>
    <cellStyle name="Separador de milhares 9 4 5 3" xfId="29235"/>
    <cellStyle name="Separador de milhares 9 4 5 4" xfId="13914"/>
    <cellStyle name="Separador de milhares 9 4 6" xfId="5134"/>
    <cellStyle name="Separador de milhares 9 4 6 2" xfId="20938"/>
    <cellStyle name="Separador de milhares 9 4 6 3" xfId="28115"/>
    <cellStyle name="Separador de milhares 9 4 6 4" xfId="12158"/>
    <cellStyle name="Separador de milhares 9 4 7" xfId="4023"/>
    <cellStyle name="Separador de milhares 9 4 7 2" xfId="27004"/>
    <cellStyle name="Separador de milhares 9 4 7 3" xfId="17426"/>
    <cellStyle name="Separador de milhares 9 4 8" xfId="23331"/>
    <cellStyle name="Separador de milhares 9 4 9" xfId="11683"/>
    <cellStyle name="Separador de milhares 9 5" xfId="503"/>
    <cellStyle name="Separador de milhares 9 5 2" xfId="1786"/>
    <cellStyle name="Separador de milhares 9 5 2 2" xfId="3542"/>
    <cellStyle name="Separador de milhares 9 5 2 2 2" xfId="9446"/>
    <cellStyle name="Separador de milhares 9 5 2 2 2 2" xfId="32427"/>
    <cellStyle name="Separador de milhares 9 5 2 2 2 3" xfId="20618"/>
    <cellStyle name="Separador de milhares 9 5 2 2 3" xfId="26523"/>
    <cellStyle name="Separador de milhares 9 5 2 2 4" xfId="17106"/>
    <cellStyle name="Separador de milhares 9 5 2 3" xfId="7690"/>
    <cellStyle name="Separador de milhares 9 5 2 3 2" xfId="11202"/>
    <cellStyle name="Separador de milhares 9 5 2 3 2 2" xfId="34183"/>
    <cellStyle name="Separador de milhares 9 5 2 3 2 3" xfId="23011"/>
    <cellStyle name="Separador de milhares 9 5 2 3 3" xfId="30671"/>
    <cellStyle name="Separador de milhares 9 5 2 3 4" xfId="15350"/>
    <cellStyle name="Separador de milhares 9 5 2 4" xfId="4814"/>
    <cellStyle name="Separador de milhares 9 5 2 4 2" xfId="27795"/>
    <cellStyle name="Separador de milhares 9 5 2 4 3" xfId="18862"/>
    <cellStyle name="Separador de milhares 9 5 2 5" xfId="24767"/>
    <cellStyle name="Separador de milhares 9 5 2 6" xfId="13594"/>
    <cellStyle name="Separador de milhares 9 5 3" xfId="1150"/>
    <cellStyle name="Separador de milhares 9 5 3 2" xfId="2906"/>
    <cellStyle name="Separador de milhares 9 5 3 2 2" xfId="8810"/>
    <cellStyle name="Separador de milhares 9 5 3 2 2 2" xfId="31791"/>
    <cellStyle name="Separador de milhares 9 5 3 2 2 3" xfId="19982"/>
    <cellStyle name="Separador de milhares 9 5 3 2 3" xfId="25887"/>
    <cellStyle name="Separador de milhares 9 5 3 2 4" xfId="16470"/>
    <cellStyle name="Separador de milhares 9 5 3 3" xfId="7054"/>
    <cellStyle name="Separador de milhares 9 5 3 3 2" xfId="10566"/>
    <cellStyle name="Separador de milhares 9 5 3 3 2 2" xfId="33547"/>
    <cellStyle name="Separador de milhares 9 5 3 3 2 3" xfId="22375"/>
    <cellStyle name="Separador de milhares 9 5 3 3 3" xfId="30035"/>
    <cellStyle name="Separador de milhares 9 5 3 3 4" xfId="14714"/>
    <cellStyle name="Separador de milhares 9 5 3 4" xfId="5858"/>
    <cellStyle name="Separador de milhares 9 5 3 4 2" xfId="28839"/>
    <cellStyle name="Separador de milhares 9 5 3 4 3" xfId="18226"/>
    <cellStyle name="Separador de milhares 9 5 3 5" xfId="24131"/>
    <cellStyle name="Separador de milhares 9 5 3 6" xfId="12958"/>
    <cellStyle name="Separador de milhares 9 5 4" xfId="2261"/>
    <cellStyle name="Separador de milhares 9 5 4 2" xfId="8165"/>
    <cellStyle name="Separador de milhares 9 5 4 2 2" xfId="31146"/>
    <cellStyle name="Separador de milhares 9 5 4 2 3" xfId="19337"/>
    <cellStyle name="Separador de milhares 9 5 4 3" xfId="25242"/>
    <cellStyle name="Separador de milhares 9 5 4 4" xfId="15825"/>
    <cellStyle name="Separador de milhares 9 5 5" xfId="6409"/>
    <cellStyle name="Separador de milhares 9 5 5 2" xfId="9921"/>
    <cellStyle name="Separador de milhares 9 5 5 2 2" xfId="32902"/>
    <cellStyle name="Separador de milhares 9 5 5 2 3" xfId="21730"/>
    <cellStyle name="Separador de milhares 9 5 5 3" xfId="29390"/>
    <cellStyle name="Separador de milhares 9 5 5 4" xfId="14069"/>
    <cellStyle name="Separador de milhares 9 5 6" xfId="5289"/>
    <cellStyle name="Separador de milhares 9 5 6 2" xfId="21093"/>
    <cellStyle name="Separador de milhares 9 5 6 3" xfId="28270"/>
    <cellStyle name="Separador de milhares 9 5 6 4" xfId="12313"/>
    <cellStyle name="Separador de milhares 9 5 7" xfId="4178"/>
    <cellStyle name="Separador de milhares 9 5 7 2" xfId="27159"/>
    <cellStyle name="Separador de milhares 9 5 7 3" xfId="17581"/>
    <cellStyle name="Separador de milhares 9 5 8" xfId="23486"/>
    <cellStyle name="Separador de milhares 9 5 9" xfId="11838"/>
    <cellStyle name="Separador de milhares 9 6" xfId="921"/>
    <cellStyle name="Separador de milhares 9 6 2" xfId="1557"/>
    <cellStyle name="Separador de milhares 9 6 2 2" xfId="3313"/>
    <cellStyle name="Separador de milhares 9 6 2 2 2" xfId="9217"/>
    <cellStyle name="Separador de milhares 9 6 2 2 2 2" xfId="32198"/>
    <cellStyle name="Separador de milhares 9 6 2 2 2 3" xfId="20389"/>
    <cellStyle name="Separador de milhares 9 6 2 2 3" xfId="26294"/>
    <cellStyle name="Separador de milhares 9 6 2 2 4" xfId="16877"/>
    <cellStyle name="Separador de milhares 9 6 2 3" xfId="7461"/>
    <cellStyle name="Separador de milhares 9 6 2 3 2" xfId="10973"/>
    <cellStyle name="Separador de milhares 9 6 2 3 2 2" xfId="33954"/>
    <cellStyle name="Separador de milhares 9 6 2 3 2 3" xfId="22782"/>
    <cellStyle name="Separador de milhares 9 6 2 3 3" xfId="30442"/>
    <cellStyle name="Separador de milhares 9 6 2 3 4" xfId="15121"/>
    <cellStyle name="Separador de milhares 9 6 2 4" xfId="4585"/>
    <cellStyle name="Separador de milhares 9 6 2 4 2" xfId="27566"/>
    <cellStyle name="Separador de milhares 9 6 2 4 3" xfId="18633"/>
    <cellStyle name="Separador de milhares 9 6 2 5" xfId="24538"/>
    <cellStyle name="Separador de milhares 9 6 2 6" xfId="13365"/>
    <cellStyle name="Separador de milhares 9 6 3" xfId="2677"/>
    <cellStyle name="Separador de milhares 9 6 3 2" xfId="8581"/>
    <cellStyle name="Separador de milhares 9 6 3 2 2" xfId="31562"/>
    <cellStyle name="Separador de milhares 9 6 3 2 3" xfId="19753"/>
    <cellStyle name="Separador de milhares 9 6 3 3" xfId="25658"/>
    <cellStyle name="Separador de milhares 9 6 3 4" xfId="16241"/>
    <cellStyle name="Separador de milhares 9 6 4" xfId="6825"/>
    <cellStyle name="Separador de milhares 9 6 4 2" xfId="10337"/>
    <cellStyle name="Separador de milhares 9 6 4 2 2" xfId="33318"/>
    <cellStyle name="Separador de milhares 9 6 4 2 3" xfId="22146"/>
    <cellStyle name="Separador de milhares 9 6 4 3" xfId="29806"/>
    <cellStyle name="Separador de milhares 9 6 4 4" xfId="14485"/>
    <cellStyle name="Separador de milhares 9 6 5" xfId="5629"/>
    <cellStyle name="Separador de milhares 9 6 5 2" xfId="21263"/>
    <cellStyle name="Separador de milhares 9 6 5 3" xfId="28610"/>
    <cellStyle name="Separador de milhares 9 6 5 4" xfId="12729"/>
    <cellStyle name="Separador de milhares 9 6 6" xfId="3949"/>
    <cellStyle name="Separador de milhares 9 6 6 2" xfId="26930"/>
    <cellStyle name="Separador de milhares 9 6 6 3" xfId="17997"/>
    <cellStyle name="Separador de milhares 9 6 7" xfId="23902"/>
    <cellStyle name="Separador de milhares 9 6 8" xfId="11609"/>
    <cellStyle name="Separador de milhares 9 7" xfId="1311"/>
    <cellStyle name="Separador de milhares 9 7 2" xfId="1947"/>
    <cellStyle name="Separador de milhares 9 7 2 2" xfId="3703"/>
    <cellStyle name="Separador de milhares 9 7 2 2 2" xfId="9607"/>
    <cellStyle name="Separador de milhares 9 7 2 2 2 2" xfId="32588"/>
    <cellStyle name="Separador de milhares 9 7 2 2 2 3" xfId="20779"/>
    <cellStyle name="Separador de milhares 9 7 2 2 3" xfId="26684"/>
    <cellStyle name="Separador de milhares 9 7 2 2 4" xfId="17267"/>
    <cellStyle name="Separador de milhares 9 7 2 3" xfId="7851"/>
    <cellStyle name="Separador de milhares 9 7 2 3 2" xfId="11363"/>
    <cellStyle name="Separador de milhares 9 7 2 3 2 2" xfId="34344"/>
    <cellStyle name="Separador de milhares 9 7 2 3 2 3" xfId="23172"/>
    <cellStyle name="Separador de milhares 9 7 2 3 3" xfId="30832"/>
    <cellStyle name="Separador de milhares 9 7 2 3 4" xfId="15511"/>
    <cellStyle name="Separador de milhares 9 7 2 4" xfId="4975"/>
    <cellStyle name="Separador de milhares 9 7 2 4 2" xfId="27956"/>
    <cellStyle name="Separador de milhares 9 7 2 4 3" xfId="19023"/>
    <cellStyle name="Separador de milhares 9 7 2 5" xfId="24928"/>
    <cellStyle name="Separador de milhares 9 7 2 6" xfId="13755"/>
    <cellStyle name="Separador de milhares 9 7 3" xfId="3067"/>
    <cellStyle name="Separador de milhares 9 7 3 2" xfId="8971"/>
    <cellStyle name="Separador de milhares 9 7 3 2 2" xfId="31952"/>
    <cellStyle name="Separador de milhares 9 7 3 2 3" xfId="20143"/>
    <cellStyle name="Separador de milhares 9 7 3 3" xfId="26048"/>
    <cellStyle name="Separador de milhares 9 7 3 4" xfId="16631"/>
    <cellStyle name="Separador de milhares 9 7 4" xfId="7215"/>
    <cellStyle name="Separador de milhares 9 7 4 2" xfId="10727"/>
    <cellStyle name="Separador de milhares 9 7 4 2 2" xfId="33708"/>
    <cellStyle name="Separador de milhares 9 7 4 2 3" xfId="22536"/>
    <cellStyle name="Separador de milhares 9 7 4 3" xfId="30196"/>
    <cellStyle name="Separador de milhares 9 7 4 4" xfId="14875"/>
    <cellStyle name="Separador de milhares 9 7 5" xfId="6019"/>
    <cellStyle name="Separador de milhares 9 7 5 2" xfId="21416"/>
    <cellStyle name="Separador de milhares 9 7 5 3" xfId="29000"/>
    <cellStyle name="Separador de milhares 9 7 5 4" xfId="13119"/>
    <cellStyle name="Separador de milhares 9 7 6" xfId="4339"/>
    <cellStyle name="Separador de milhares 9 7 6 2" xfId="27320"/>
    <cellStyle name="Separador de milhares 9 7 6 3" xfId="18387"/>
    <cellStyle name="Separador de milhares 9 7 7" xfId="24292"/>
    <cellStyle name="Separador de milhares 9 7 8" xfId="11999"/>
    <cellStyle name="Separador de milhares 9 8" xfId="751"/>
    <cellStyle name="Separador de milhares 9 8 2" xfId="2507"/>
    <cellStyle name="Separador de milhares 9 8 2 2" xfId="8411"/>
    <cellStyle name="Separador de milhares 9 8 2 2 2" xfId="31392"/>
    <cellStyle name="Separador de milhares 9 8 2 2 3" xfId="19583"/>
    <cellStyle name="Separador de milhares 9 8 2 3" xfId="25488"/>
    <cellStyle name="Separador de milhares 9 8 2 4" xfId="16071"/>
    <cellStyle name="Separador de milhares 9 8 3" xfId="6655"/>
    <cellStyle name="Separador de milhares 9 8 3 2" xfId="10167"/>
    <cellStyle name="Separador de milhares 9 8 3 2 2" xfId="33148"/>
    <cellStyle name="Separador de milhares 9 8 3 2 3" xfId="21976"/>
    <cellStyle name="Separador de milhares 9 8 3 3" xfId="29636"/>
    <cellStyle name="Separador de milhares 9 8 3 4" xfId="14315"/>
    <cellStyle name="Separador de milhares 9 8 4" xfId="4415"/>
    <cellStyle name="Separador de milhares 9 8 4 2" xfId="27396"/>
    <cellStyle name="Separador de milhares 9 8 4 3" xfId="17827"/>
    <cellStyle name="Separador de milhares 9 8 5" xfId="23732"/>
    <cellStyle name="Separador de milhares 9 8 6" xfId="12559"/>
    <cellStyle name="Separador de milhares 9 9" xfId="1387"/>
    <cellStyle name="Separador de milhares 9 9 2" xfId="3143"/>
    <cellStyle name="Separador de milhares 9 9 2 2" xfId="9047"/>
    <cellStyle name="Separador de milhares 9 9 2 2 2" xfId="32028"/>
    <cellStyle name="Separador de milhares 9 9 2 2 3" xfId="20219"/>
    <cellStyle name="Separador de milhares 9 9 2 3" xfId="26124"/>
    <cellStyle name="Separador de milhares 9 9 2 4" xfId="16707"/>
    <cellStyle name="Separador de milhares 9 9 3" xfId="7291"/>
    <cellStyle name="Separador de milhares 9 9 3 2" xfId="10803"/>
    <cellStyle name="Separador de milhares 9 9 3 2 2" xfId="33784"/>
    <cellStyle name="Separador de milhares 9 9 3 2 3" xfId="22612"/>
    <cellStyle name="Separador de milhares 9 9 3 3" xfId="30272"/>
    <cellStyle name="Separador de milhares 9 9 3 4" xfId="14951"/>
    <cellStyle name="Separador de milhares 9 9 4" xfId="6095"/>
    <cellStyle name="Separador de milhares 9 9 4 2" xfId="29076"/>
    <cellStyle name="Separador de milhares 9 9 4 3" xfId="18463"/>
    <cellStyle name="Separador de milhares 9 9 5" xfId="24368"/>
    <cellStyle name="Separador de milhares 9 9 6" xfId="13195"/>
    <cellStyle name="Separador de milhares_Anexo VI - Planilha de Uniformes e EPIs - versão final SAD" xfId="34396"/>
    <cellStyle name="Separador de milhares_Resumo CCT" xfId="15"/>
    <cellStyle name="Texto de Aviso 2" xfId="218"/>
    <cellStyle name="Texto de Aviso 3" xfId="219"/>
    <cellStyle name="Texto de Aviso 4" xfId="217"/>
    <cellStyle name="Texto Explicativo 2" xfId="221"/>
    <cellStyle name="Texto Explicativo 3" xfId="222"/>
    <cellStyle name="Texto Explicativo 4" xfId="220"/>
    <cellStyle name="Título 1 2" xfId="225"/>
    <cellStyle name="Título 1 3" xfId="226"/>
    <cellStyle name="Título 1 4" xfId="224"/>
    <cellStyle name="Título 2 2" xfId="228"/>
    <cellStyle name="Título 2 3" xfId="229"/>
    <cellStyle name="Título 2 4" xfId="227"/>
    <cellStyle name="Título 3 2" xfId="231"/>
    <cellStyle name="Título 3 3" xfId="232"/>
    <cellStyle name="Título 3 4" xfId="230"/>
    <cellStyle name="Título 4 2" xfId="234"/>
    <cellStyle name="Título 4 3" xfId="235"/>
    <cellStyle name="Título 4 4" xfId="233"/>
    <cellStyle name="Título 5" xfId="236"/>
    <cellStyle name="Título 6" xfId="237"/>
    <cellStyle name="Título 7" xfId="223"/>
    <cellStyle name="Total 2" xfId="239"/>
    <cellStyle name="Total 3" xfId="240"/>
    <cellStyle name="Total 4" xfId="238"/>
    <cellStyle name="Vírgula" xfId="3" builtinId="3"/>
    <cellStyle name="Vírgula 10" xfId="393"/>
    <cellStyle name="Vírgula 10 10" xfId="23377"/>
    <cellStyle name="Vírgula 10 11" xfId="11491"/>
    <cellStyle name="Vírgula 10 2" xfId="555"/>
    <cellStyle name="Vírgula 10 2 2" xfId="1838"/>
    <cellStyle name="Vírgula 10 2 2 2" xfId="3594"/>
    <cellStyle name="Vírgula 10 2 2 2 2" xfId="9498"/>
    <cellStyle name="Vírgula 10 2 2 2 2 2" xfId="32479"/>
    <cellStyle name="Vírgula 10 2 2 2 2 3" xfId="20670"/>
    <cellStyle name="Vírgula 10 2 2 2 3" xfId="26575"/>
    <cellStyle name="Vírgula 10 2 2 2 4" xfId="17158"/>
    <cellStyle name="Vírgula 10 2 2 3" xfId="7742"/>
    <cellStyle name="Vírgula 10 2 2 3 2" xfId="11254"/>
    <cellStyle name="Vírgula 10 2 2 3 2 2" xfId="34235"/>
    <cellStyle name="Vírgula 10 2 2 3 2 3" xfId="23063"/>
    <cellStyle name="Vírgula 10 2 2 3 3" xfId="30723"/>
    <cellStyle name="Vírgula 10 2 2 3 4" xfId="15402"/>
    <cellStyle name="Vírgula 10 2 2 4" xfId="4866"/>
    <cellStyle name="Vírgula 10 2 2 4 2" xfId="27847"/>
    <cellStyle name="Vírgula 10 2 2 4 3" xfId="18914"/>
    <cellStyle name="Vírgula 10 2 2 5" xfId="24819"/>
    <cellStyle name="Vírgula 10 2 2 6" xfId="13646"/>
    <cellStyle name="Vírgula 10 2 3" xfId="1202"/>
    <cellStyle name="Vírgula 10 2 3 2" xfId="2958"/>
    <cellStyle name="Vírgula 10 2 3 2 2" xfId="8862"/>
    <cellStyle name="Vírgula 10 2 3 2 2 2" xfId="31843"/>
    <cellStyle name="Vírgula 10 2 3 2 2 3" xfId="20034"/>
    <cellStyle name="Vírgula 10 2 3 2 3" xfId="25939"/>
    <cellStyle name="Vírgula 10 2 3 2 4" xfId="16522"/>
    <cellStyle name="Vírgula 10 2 3 3" xfId="7106"/>
    <cellStyle name="Vírgula 10 2 3 3 2" xfId="10618"/>
    <cellStyle name="Vírgula 10 2 3 3 2 2" xfId="33599"/>
    <cellStyle name="Vírgula 10 2 3 3 2 3" xfId="22427"/>
    <cellStyle name="Vírgula 10 2 3 3 3" xfId="30087"/>
    <cellStyle name="Vírgula 10 2 3 3 4" xfId="14766"/>
    <cellStyle name="Vírgula 10 2 3 4" xfId="5910"/>
    <cellStyle name="Vírgula 10 2 3 4 2" xfId="28891"/>
    <cellStyle name="Vírgula 10 2 3 4 3" xfId="18278"/>
    <cellStyle name="Vírgula 10 2 3 5" xfId="24183"/>
    <cellStyle name="Vírgula 10 2 3 6" xfId="13010"/>
    <cellStyle name="Vírgula 10 2 4" xfId="2313"/>
    <cellStyle name="Vírgula 10 2 4 2" xfId="8217"/>
    <cellStyle name="Vírgula 10 2 4 2 2" xfId="31198"/>
    <cellStyle name="Vírgula 10 2 4 2 3" xfId="19389"/>
    <cellStyle name="Vírgula 10 2 4 3" xfId="25294"/>
    <cellStyle name="Vírgula 10 2 4 4" xfId="15877"/>
    <cellStyle name="Vírgula 10 2 5" xfId="6461"/>
    <cellStyle name="Vírgula 10 2 5 2" xfId="9973"/>
    <cellStyle name="Vírgula 10 2 5 2 2" xfId="32954"/>
    <cellStyle name="Vírgula 10 2 5 2 3" xfId="21782"/>
    <cellStyle name="Vírgula 10 2 5 3" xfId="29442"/>
    <cellStyle name="Vírgula 10 2 5 4" xfId="14121"/>
    <cellStyle name="Vírgula 10 2 6" xfId="5341"/>
    <cellStyle name="Vírgula 10 2 6 2" xfId="21145"/>
    <cellStyle name="Vírgula 10 2 6 3" xfId="28322"/>
    <cellStyle name="Vírgula 10 2 6 4" xfId="12365"/>
    <cellStyle name="Vírgula 10 2 7" xfId="4230"/>
    <cellStyle name="Vírgula 10 2 7 2" xfId="27211"/>
    <cellStyle name="Vírgula 10 2 7 3" xfId="17633"/>
    <cellStyle name="Vírgula 10 2 8" xfId="23538"/>
    <cellStyle name="Vírgula 10 2 9" xfId="11890"/>
    <cellStyle name="Vírgula 10 3" xfId="1041"/>
    <cellStyle name="Vírgula 10 3 2" xfId="1677"/>
    <cellStyle name="Vírgula 10 3 2 2" xfId="3433"/>
    <cellStyle name="Vírgula 10 3 2 2 2" xfId="9337"/>
    <cellStyle name="Vírgula 10 3 2 2 2 2" xfId="32318"/>
    <cellStyle name="Vírgula 10 3 2 2 2 3" xfId="20509"/>
    <cellStyle name="Vírgula 10 3 2 2 3" xfId="26414"/>
    <cellStyle name="Vírgula 10 3 2 2 4" xfId="16997"/>
    <cellStyle name="Vírgula 10 3 2 3" xfId="7581"/>
    <cellStyle name="Vírgula 10 3 2 3 2" xfId="11093"/>
    <cellStyle name="Vírgula 10 3 2 3 2 2" xfId="34074"/>
    <cellStyle name="Vírgula 10 3 2 3 2 3" xfId="22902"/>
    <cellStyle name="Vírgula 10 3 2 3 3" xfId="30562"/>
    <cellStyle name="Vírgula 10 3 2 3 4" xfId="15241"/>
    <cellStyle name="Vírgula 10 3 2 4" xfId="4705"/>
    <cellStyle name="Vírgula 10 3 2 4 2" xfId="27686"/>
    <cellStyle name="Vírgula 10 3 2 4 3" xfId="18753"/>
    <cellStyle name="Vírgula 10 3 2 5" xfId="24658"/>
    <cellStyle name="Vírgula 10 3 2 6" xfId="13485"/>
    <cellStyle name="Vírgula 10 3 3" xfId="2797"/>
    <cellStyle name="Vírgula 10 3 3 2" xfId="8701"/>
    <cellStyle name="Vírgula 10 3 3 2 2" xfId="31682"/>
    <cellStyle name="Vírgula 10 3 3 2 3" xfId="19873"/>
    <cellStyle name="Vírgula 10 3 3 3" xfId="25778"/>
    <cellStyle name="Vírgula 10 3 3 4" xfId="16361"/>
    <cellStyle name="Vírgula 10 3 4" xfId="6945"/>
    <cellStyle name="Vírgula 10 3 4 2" xfId="10457"/>
    <cellStyle name="Vírgula 10 3 4 2 2" xfId="33438"/>
    <cellStyle name="Vírgula 10 3 4 2 3" xfId="22266"/>
    <cellStyle name="Vírgula 10 3 4 3" xfId="29926"/>
    <cellStyle name="Vírgula 10 3 4 4" xfId="14605"/>
    <cellStyle name="Vírgula 10 3 5" xfId="5749"/>
    <cellStyle name="Vírgula 10 3 5 2" xfId="21315"/>
    <cellStyle name="Vírgula 10 3 5 3" xfId="28730"/>
    <cellStyle name="Vírgula 10 3 5 4" xfId="12849"/>
    <cellStyle name="Vírgula 10 3 6" xfId="4069"/>
    <cellStyle name="Vírgula 10 3 6 2" xfId="27050"/>
    <cellStyle name="Vírgula 10 3 6 3" xfId="18117"/>
    <cellStyle name="Vírgula 10 3 7" xfId="24022"/>
    <cellStyle name="Vírgula 10 3 8" xfId="11729"/>
    <cellStyle name="Vírgula 10 4" xfId="1439"/>
    <cellStyle name="Vírgula 10 4 2" xfId="3195"/>
    <cellStyle name="Vírgula 10 4 2 2" xfId="9099"/>
    <cellStyle name="Vírgula 10 4 2 2 2" xfId="32080"/>
    <cellStyle name="Vírgula 10 4 2 2 3" xfId="20271"/>
    <cellStyle name="Vírgula 10 4 2 3" xfId="26176"/>
    <cellStyle name="Vírgula 10 4 2 4" xfId="16759"/>
    <cellStyle name="Vírgula 10 4 3" xfId="7343"/>
    <cellStyle name="Vírgula 10 4 3 2" xfId="10855"/>
    <cellStyle name="Vírgula 10 4 3 2 2" xfId="33836"/>
    <cellStyle name="Vírgula 10 4 3 2 3" xfId="22664"/>
    <cellStyle name="Vírgula 10 4 3 3" xfId="30324"/>
    <cellStyle name="Vírgula 10 4 3 4" xfId="15003"/>
    <cellStyle name="Vírgula 10 4 4" xfId="4467"/>
    <cellStyle name="Vírgula 10 4 4 2" xfId="27448"/>
    <cellStyle name="Vírgula 10 4 4 3" xfId="18515"/>
    <cellStyle name="Vírgula 10 4 5" xfId="24420"/>
    <cellStyle name="Vírgula 10 4 6" xfId="13247"/>
    <cellStyle name="Vírgula 10 5" xfId="803"/>
    <cellStyle name="Vírgula 10 5 2" xfId="2559"/>
    <cellStyle name="Vírgula 10 5 2 2" xfId="8463"/>
    <cellStyle name="Vírgula 10 5 2 2 2" xfId="31444"/>
    <cellStyle name="Vírgula 10 5 2 2 3" xfId="19635"/>
    <cellStyle name="Vírgula 10 5 2 3" xfId="25540"/>
    <cellStyle name="Vírgula 10 5 2 4" xfId="16123"/>
    <cellStyle name="Vírgula 10 5 3" xfId="6707"/>
    <cellStyle name="Vírgula 10 5 3 2" xfId="10219"/>
    <cellStyle name="Vírgula 10 5 3 2 2" xfId="33200"/>
    <cellStyle name="Vírgula 10 5 3 2 3" xfId="22028"/>
    <cellStyle name="Vírgula 10 5 3 3" xfId="29688"/>
    <cellStyle name="Vírgula 10 5 3 4" xfId="14367"/>
    <cellStyle name="Vírgula 10 5 4" xfId="5511"/>
    <cellStyle name="Vírgula 10 5 4 2" xfId="28492"/>
    <cellStyle name="Vírgula 10 5 4 3" xfId="17879"/>
    <cellStyle name="Vírgula 10 5 5" xfId="23784"/>
    <cellStyle name="Vírgula 10 5 6" xfId="12611"/>
    <cellStyle name="Vírgula 10 6" xfId="2152"/>
    <cellStyle name="Vírgula 10 6 2" xfId="8056"/>
    <cellStyle name="Vírgula 10 6 2 2" xfId="31037"/>
    <cellStyle name="Vírgula 10 6 2 3" xfId="19228"/>
    <cellStyle name="Vírgula 10 6 3" xfId="25133"/>
    <cellStyle name="Vírgula 10 6 4" xfId="15716"/>
    <cellStyle name="Vírgula 10 7" xfId="6300"/>
    <cellStyle name="Vírgula 10 7 2" xfId="9812"/>
    <cellStyle name="Vírgula 10 7 2 2" xfId="32793"/>
    <cellStyle name="Vírgula 10 7 2 3" xfId="21621"/>
    <cellStyle name="Vírgula 10 7 3" xfId="29281"/>
    <cellStyle name="Vírgula 10 7 4" xfId="13960"/>
    <cellStyle name="Vírgula 10 8" xfId="5180"/>
    <cellStyle name="Vírgula 10 8 2" xfId="20984"/>
    <cellStyle name="Vírgula 10 8 3" xfId="28161"/>
    <cellStyle name="Vírgula 10 8 4" xfId="12204"/>
    <cellStyle name="Vírgula 10 9" xfId="3831"/>
    <cellStyle name="Vírgula 10 9 2" xfId="26812"/>
    <cellStyle name="Vírgula 10 9 3" xfId="17472"/>
    <cellStyle name="Vírgula 11" xfId="325"/>
    <cellStyle name="Vírgula 11 2" xfId="1609"/>
    <cellStyle name="Vírgula 11 2 2" xfId="3365"/>
    <cellStyle name="Vírgula 11 2 2 2" xfId="9269"/>
    <cellStyle name="Vírgula 11 2 2 2 2" xfId="32250"/>
    <cellStyle name="Vírgula 11 2 2 2 3" xfId="20441"/>
    <cellStyle name="Vírgula 11 2 2 3" xfId="26346"/>
    <cellStyle name="Vírgula 11 2 2 4" xfId="16929"/>
    <cellStyle name="Vírgula 11 2 3" xfId="7513"/>
    <cellStyle name="Vírgula 11 2 3 2" xfId="11025"/>
    <cellStyle name="Vírgula 11 2 3 2 2" xfId="34006"/>
    <cellStyle name="Vírgula 11 2 3 2 3" xfId="22834"/>
    <cellStyle name="Vírgula 11 2 3 3" xfId="30494"/>
    <cellStyle name="Vírgula 11 2 3 4" xfId="15173"/>
    <cellStyle name="Vírgula 11 2 4" xfId="4637"/>
    <cellStyle name="Vírgula 11 2 4 2" xfId="27618"/>
    <cellStyle name="Vírgula 11 2 4 3" xfId="18685"/>
    <cellStyle name="Vírgula 11 2 5" xfId="24590"/>
    <cellStyle name="Vírgula 11 2 6" xfId="13417"/>
    <cellStyle name="Vírgula 11 3" xfId="973"/>
    <cellStyle name="Vírgula 11 3 2" xfId="2729"/>
    <cellStyle name="Vírgula 11 3 2 2" xfId="8633"/>
    <cellStyle name="Vírgula 11 3 2 2 2" xfId="31614"/>
    <cellStyle name="Vírgula 11 3 2 2 3" xfId="19805"/>
    <cellStyle name="Vírgula 11 3 2 3" xfId="25710"/>
    <cellStyle name="Vírgula 11 3 2 4" xfId="16293"/>
    <cellStyle name="Vírgula 11 3 3" xfId="6877"/>
    <cellStyle name="Vírgula 11 3 3 2" xfId="10389"/>
    <cellStyle name="Vírgula 11 3 3 2 2" xfId="33370"/>
    <cellStyle name="Vírgula 11 3 3 2 3" xfId="22198"/>
    <cellStyle name="Vírgula 11 3 3 3" xfId="29858"/>
    <cellStyle name="Vírgula 11 3 3 4" xfId="14537"/>
    <cellStyle name="Vírgula 11 3 4" xfId="5681"/>
    <cellStyle name="Vírgula 11 3 4 2" xfId="28662"/>
    <cellStyle name="Vírgula 11 3 4 3" xfId="18049"/>
    <cellStyle name="Vírgula 11 3 5" xfId="23954"/>
    <cellStyle name="Vírgula 11 3 6" xfId="12781"/>
    <cellStyle name="Vírgula 11 4" xfId="2084"/>
    <cellStyle name="Vírgula 11 4 2" xfId="7988"/>
    <cellStyle name="Vírgula 11 4 2 2" xfId="30969"/>
    <cellStyle name="Vírgula 11 4 2 3" xfId="19160"/>
    <cellStyle name="Vírgula 11 4 3" xfId="25065"/>
    <cellStyle name="Vírgula 11 4 4" xfId="15648"/>
    <cellStyle name="Vírgula 11 5" xfId="6232"/>
    <cellStyle name="Vírgula 11 5 2" xfId="9744"/>
    <cellStyle name="Vírgula 11 5 2 2" xfId="32725"/>
    <cellStyle name="Vírgula 11 5 2 3" xfId="21553"/>
    <cellStyle name="Vírgula 11 5 3" xfId="29213"/>
    <cellStyle name="Vírgula 11 5 4" xfId="13892"/>
    <cellStyle name="Vírgula 11 6" xfId="5112"/>
    <cellStyle name="Vírgula 11 6 2" xfId="20916"/>
    <cellStyle name="Vírgula 11 6 3" xfId="28093"/>
    <cellStyle name="Vírgula 11 6 4" xfId="12136"/>
    <cellStyle name="Vírgula 11 7" xfId="4001"/>
    <cellStyle name="Vírgula 11 7 2" xfId="26982"/>
    <cellStyle name="Vírgula 11 7 3" xfId="17404"/>
    <cellStyle name="Vírgula 11 8" xfId="23309"/>
    <cellStyle name="Vírgula 11 9" xfId="11661"/>
    <cellStyle name="Vírgula 12" xfId="479"/>
    <cellStyle name="Vírgula 12 2" xfId="1762"/>
    <cellStyle name="Vírgula 12 2 2" xfId="3518"/>
    <cellStyle name="Vírgula 12 2 2 2" xfId="9422"/>
    <cellStyle name="Vírgula 12 2 2 2 2" xfId="32403"/>
    <cellStyle name="Vírgula 12 2 2 2 3" xfId="20594"/>
    <cellStyle name="Vírgula 12 2 2 3" xfId="26499"/>
    <cellStyle name="Vírgula 12 2 2 4" xfId="17082"/>
    <cellStyle name="Vírgula 12 2 3" xfId="7666"/>
    <cellStyle name="Vírgula 12 2 3 2" xfId="11178"/>
    <cellStyle name="Vírgula 12 2 3 2 2" xfId="34159"/>
    <cellStyle name="Vírgula 12 2 3 2 3" xfId="22987"/>
    <cellStyle name="Vírgula 12 2 3 3" xfId="30647"/>
    <cellStyle name="Vírgula 12 2 3 4" xfId="15326"/>
    <cellStyle name="Vírgula 12 2 4" xfId="4790"/>
    <cellStyle name="Vírgula 12 2 4 2" xfId="27771"/>
    <cellStyle name="Vírgula 12 2 4 3" xfId="18838"/>
    <cellStyle name="Vírgula 12 2 5" xfId="24743"/>
    <cellStyle name="Vírgula 12 2 6" xfId="13570"/>
    <cellStyle name="Vírgula 12 3" xfId="1126"/>
    <cellStyle name="Vírgula 12 3 2" xfId="2882"/>
    <cellStyle name="Vírgula 12 3 2 2" xfId="8786"/>
    <cellStyle name="Vírgula 12 3 2 2 2" xfId="31767"/>
    <cellStyle name="Vírgula 12 3 2 2 3" xfId="19958"/>
    <cellStyle name="Vírgula 12 3 2 3" xfId="25863"/>
    <cellStyle name="Vírgula 12 3 2 4" xfId="16446"/>
    <cellStyle name="Vírgula 12 3 3" xfId="7030"/>
    <cellStyle name="Vírgula 12 3 3 2" xfId="10542"/>
    <cellStyle name="Vírgula 12 3 3 2 2" xfId="33523"/>
    <cellStyle name="Vírgula 12 3 3 2 3" xfId="22351"/>
    <cellStyle name="Vírgula 12 3 3 3" xfId="30011"/>
    <cellStyle name="Vírgula 12 3 3 4" xfId="14690"/>
    <cellStyle name="Vírgula 12 3 4" xfId="5834"/>
    <cellStyle name="Vírgula 12 3 4 2" xfId="28815"/>
    <cellStyle name="Vírgula 12 3 4 3" xfId="18202"/>
    <cellStyle name="Vírgula 12 3 5" xfId="24107"/>
    <cellStyle name="Vírgula 12 3 6" xfId="12934"/>
    <cellStyle name="Vírgula 12 4" xfId="2237"/>
    <cellStyle name="Vírgula 12 4 2" xfId="8141"/>
    <cellStyle name="Vírgula 12 4 2 2" xfId="31122"/>
    <cellStyle name="Vírgula 12 4 2 3" xfId="19313"/>
    <cellStyle name="Vírgula 12 4 3" xfId="25218"/>
    <cellStyle name="Vírgula 12 4 4" xfId="15801"/>
    <cellStyle name="Vírgula 12 5" xfId="6385"/>
    <cellStyle name="Vírgula 12 5 2" xfId="9897"/>
    <cellStyle name="Vírgula 12 5 2 2" xfId="32878"/>
    <cellStyle name="Vírgula 12 5 2 3" xfId="21706"/>
    <cellStyle name="Vírgula 12 5 3" xfId="29366"/>
    <cellStyle name="Vírgula 12 5 4" xfId="14045"/>
    <cellStyle name="Vírgula 12 6" xfId="5265"/>
    <cellStyle name="Vírgula 12 6 2" xfId="21069"/>
    <cellStyle name="Vírgula 12 6 3" xfId="28246"/>
    <cellStyle name="Vírgula 12 6 4" xfId="12289"/>
    <cellStyle name="Vírgula 12 7" xfId="4154"/>
    <cellStyle name="Vírgula 12 7 2" xfId="27135"/>
    <cellStyle name="Vírgula 12 7 3" xfId="17557"/>
    <cellStyle name="Vírgula 12 8" xfId="23462"/>
    <cellStyle name="Vírgula 12 9" xfId="11814"/>
    <cellStyle name="Vírgula 13" xfId="888"/>
    <cellStyle name="Vírgula 13 2" xfId="1524"/>
    <cellStyle name="Vírgula 13 2 2" xfId="3280"/>
    <cellStyle name="Vírgula 13 2 2 2" xfId="9184"/>
    <cellStyle name="Vírgula 13 2 2 2 2" xfId="32165"/>
    <cellStyle name="Vírgula 13 2 2 2 3" xfId="20356"/>
    <cellStyle name="Vírgula 13 2 2 3" xfId="26261"/>
    <cellStyle name="Vírgula 13 2 2 4" xfId="16844"/>
    <cellStyle name="Vírgula 13 2 3" xfId="7428"/>
    <cellStyle name="Vírgula 13 2 3 2" xfId="10940"/>
    <cellStyle name="Vírgula 13 2 3 2 2" xfId="33921"/>
    <cellStyle name="Vírgula 13 2 3 2 3" xfId="22749"/>
    <cellStyle name="Vírgula 13 2 3 3" xfId="30409"/>
    <cellStyle name="Vírgula 13 2 3 4" xfId="15088"/>
    <cellStyle name="Vírgula 13 2 4" xfId="4552"/>
    <cellStyle name="Vírgula 13 2 4 2" xfId="27533"/>
    <cellStyle name="Vírgula 13 2 4 3" xfId="18600"/>
    <cellStyle name="Vírgula 13 2 5" xfId="24505"/>
    <cellStyle name="Vírgula 13 2 6" xfId="13332"/>
    <cellStyle name="Vírgula 13 3" xfId="2644"/>
    <cellStyle name="Vírgula 13 3 2" xfId="8548"/>
    <cellStyle name="Vírgula 13 3 2 2" xfId="31529"/>
    <cellStyle name="Vírgula 13 3 2 3" xfId="19720"/>
    <cellStyle name="Vírgula 13 3 3" xfId="25625"/>
    <cellStyle name="Vírgula 13 3 4" xfId="16208"/>
    <cellStyle name="Vírgula 13 4" xfId="6792"/>
    <cellStyle name="Vírgula 13 4 2" xfId="10304"/>
    <cellStyle name="Vírgula 13 4 2 2" xfId="33285"/>
    <cellStyle name="Vírgula 13 4 2 3" xfId="22113"/>
    <cellStyle name="Vírgula 13 4 3" xfId="29773"/>
    <cellStyle name="Vírgula 13 4 4" xfId="14452"/>
    <cellStyle name="Vírgula 13 5" xfId="5596"/>
    <cellStyle name="Vírgula 13 5 2" xfId="21230"/>
    <cellStyle name="Vírgula 13 5 3" xfId="28577"/>
    <cellStyle name="Vírgula 13 5 4" xfId="12696"/>
    <cellStyle name="Vírgula 13 6" xfId="3916"/>
    <cellStyle name="Vírgula 13 6 2" xfId="26897"/>
    <cellStyle name="Vírgula 13 6 3" xfId="17964"/>
    <cellStyle name="Vírgula 13 7" xfId="23869"/>
    <cellStyle name="Vírgula 13 8" xfId="11576"/>
    <cellStyle name="Vírgula 14" xfId="1287"/>
    <cellStyle name="Vírgula 14 2" xfId="1923"/>
    <cellStyle name="Vírgula 14 2 2" xfId="3679"/>
    <cellStyle name="Vírgula 14 2 2 2" xfId="9583"/>
    <cellStyle name="Vírgula 14 2 2 2 2" xfId="32564"/>
    <cellStyle name="Vírgula 14 2 2 2 3" xfId="20755"/>
    <cellStyle name="Vírgula 14 2 2 3" xfId="26660"/>
    <cellStyle name="Vírgula 14 2 2 4" xfId="17243"/>
    <cellStyle name="Vírgula 14 2 3" xfId="7827"/>
    <cellStyle name="Vírgula 14 2 3 2" xfId="11339"/>
    <cellStyle name="Vírgula 14 2 3 2 2" xfId="34320"/>
    <cellStyle name="Vírgula 14 2 3 2 3" xfId="23148"/>
    <cellStyle name="Vírgula 14 2 3 3" xfId="30808"/>
    <cellStyle name="Vírgula 14 2 3 4" xfId="15487"/>
    <cellStyle name="Vírgula 14 2 4" xfId="4951"/>
    <cellStyle name="Vírgula 14 2 4 2" xfId="27932"/>
    <cellStyle name="Vírgula 14 2 4 3" xfId="18999"/>
    <cellStyle name="Vírgula 14 2 5" xfId="24904"/>
    <cellStyle name="Vírgula 14 2 6" xfId="13731"/>
    <cellStyle name="Vírgula 14 3" xfId="3043"/>
    <cellStyle name="Vírgula 14 3 2" xfId="8947"/>
    <cellStyle name="Vírgula 14 3 2 2" xfId="31928"/>
    <cellStyle name="Vírgula 14 3 2 3" xfId="20119"/>
    <cellStyle name="Vírgula 14 3 3" xfId="26024"/>
    <cellStyle name="Vírgula 14 3 4" xfId="16607"/>
    <cellStyle name="Vírgula 14 4" xfId="7191"/>
    <cellStyle name="Vírgula 14 4 2" xfId="10703"/>
    <cellStyle name="Vírgula 14 4 2 2" xfId="33684"/>
    <cellStyle name="Vírgula 14 4 2 3" xfId="22512"/>
    <cellStyle name="Vírgula 14 4 3" xfId="30172"/>
    <cellStyle name="Vírgula 14 4 4" xfId="14851"/>
    <cellStyle name="Vírgula 14 5" xfId="5995"/>
    <cellStyle name="Vírgula 14 5 2" xfId="21392"/>
    <cellStyle name="Vírgula 14 5 3" xfId="28976"/>
    <cellStyle name="Vírgula 14 5 4" xfId="13095"/>
    <cellStyle name="Vírgula 14 6" xfId="4315"/>
    <cellStyle name="Vírgula 14 6 2" xfId="27296"/>
    <cellStyle name="Vírgula 14 6 3" xfId="18363"/>
    <cellStyle name="Vírgula 14 7" xfId="24268"/>
    <cellStyle name="Vírgula 14 8" xfId="11975"/>
    <cellStyle name="Vírgula 15" xfId="726"/>
    <cellStyle name="Vírgula 15 2" xfId="2483"/>
    <cellStyle name="Vírgula 15 2 2" xfId="8387"/>
    <cellStyle name="Vírgula 15 2 2 2" xfId="31368"/>
    <cellStyle name="Vírgula 15 2 2 3" xfId="19559"/>
    <cellStyle name="Vírgula 15 2 3" xfId="25464"/>
    <cellStyle name="Vírgula 15 2 4" xfId="16047"/>
    <cellStyle name="Vírgula 15 3" xfId="6631"/>
    <cellStyle name="Vírgula 15 3 2" xfId="10143"/>
    <cellStyle name="Vírgula 15 3 2 2" xfId="33124"/>
    <cellStyle name="Vírgula 15 3 2 3" xfId="21952"/>
    <cellStyle name="Vírgula 15 3 3" xfId="29612"/>
    <cellStyle name="Vírgula 15 3 4" xfId="14291"/>
    <cellStyle name="Vírgula 15 4" xfId="4391"/>
    <cellStyle name="Vírgula 15 4 2" xfId="27372"/>
    <cellStyle name="Vírgula 15 4 3" xfId="17803"/>
    <cellStyle name="Vírgula 15 5" xfId="23708"/>
    <cellStyle name="Vírgula 15 6" xfId="12535"/>
    <cellStyle name="Vírgula 16" xfId="645"/>
    <cellStyle name="Vírgula 16 2" xfId="2403"/>
    <cellStyle name="Vírgula 16 2 2" xfId="8307"/>
    <cellStyle name="Vírgula 16 2 2 2" xfId="31288"/>
    <cellStyle name="Vírgula 16 2 2 3" xfId="19479"/>
    <cellStyle name="Vírgula 16 2 3" xfId="25384"/>
    <cellStyle name="Vírgula 16 2 4" xfId="15967"/>
    <cellStyle name="Vírgula 16 3" xfId="6551"/>
    <cellStyle name="Vírgula 16 3 2" xfId="10063"/>
    <cellStyle name="Vírgula 16 3 2 2" xfId="33044"/>
    <cellStyle name="Vírgula 16 3 2 3" xfId="21872"/>
    <cellStyle name="Vírgula 16 3 3" xfId="29532"/>
    <cellStyle name="Vírgula 16 3 4" xfId="14211"/>
    <cellStyle name="Vírgula 16 4" xfId="5431"/>
    <cellStyle name="Vírgula 16 4 2" xfId="28412"/>
    <cellStyle name="Vírgula 16 4 3" xfId="17723"/>
    <cellStyle name="Vírgula 16 5" xfId="23628"/>
    <cellStyle name="Vírgula 16 6" xfId="12455"/>
    <cellStyle name="Vírgula 17" xfId="1363"/>
    <cellStyle name="Vírgula 17 2" xfId="3119"/>
    <cellStyle name="Vírgula 17 2 2" xfId="9023"/>
    <cellStyle name="Vírgula 17 2 2 2" xfId="32004"/>
    <cellStyle name="Vírgula 17 2 2 3" xfId="20195"/>
    <cellStyle name="Vírgula 17 2 3" xfId="26100"/>
    <cellStyle name="Vírgula 17 2 4" xfId="16683"/>
    <cellStyle name="Vírgula 17 3" xfId="7267"/>
    <cellStyle name="Vírgula 17 3 2" xfId="10779"/>
    <cellStyle name="Vírgula 17 3 2 2" xfId="33760"/>
    <cellStyle name="Vírgula 17 3 2 3" xfId="22588"/>
    <cellStyle name="Vírgula 17 3 3" xfId="30248"/>
    <cellStyle name="Vírgula 17 3 4" xfId="14927"/>
    <cellStyle name="Vírgula 17 4" xfId="6071"/>
    <cellStyle name="Vírgula 17 4 2" xfId="29052"/>
    <cellStyle name="Vírgula 17 4 3" xfId="18439"/>
    <cellStyle name="Vírgula 17 5" xfId="24344"/>
    <cellStyle name="Vírgula 17 6" xfId="13171"/>
    <cellStyle name="Vírgula 18" xfId="640"/>
    <cellStyle name="Vírgula 18 2" xfId="2398"/>
    <cellStyle name="Vírgula 18 2 2" xfId="8302"/>
    <cellStyle name="Vírgula 18 2 2 2" xfId="31283"/>
    <cellStyle name="Vírgula 18 2 2 3" xfId="19474"/>
    <cellStyle name="Vírgula 18 2 3" xfId="25379"/>
    <cellStyle name="Vírgula 18 2 4" xfId="15962"/>
    <cellStyle name="Vírgula 18 3" xfId="6546"/>
    <cellStyle name="Vírgula 18 3 2" xfId="10058"/>
    <cellStyle name="Vírgula 18 3 2 2" xfId="33039"/>
    <cellStyle name="Vírgula 18 3 2 3" xfId="21867"/>
    <cellStyle name="Vírgula 18 3 3" xfId="29527"/>
    <cellStyle name="Vírgula 18 3 4" xfId="14206"/>
    <cellStyle name="Vírgula 18 4" xfId="5426"/>
    <cellStyle name="Vírgula 18 4 2" xfId="28407"/>
    <cellStyle name="Vírgula 18 4 3" xfId="17718"/>
    <cellStyle name="Vírgula 18 5" xfId="23623"/>
    <cellStyle name="Vírgula 18 6" xfId="12450"/>
    <cellStyle name="Vírgula 19" xfId="1999"/>
    <cellStyle name="Vírgula 19 2" xfId="7903"/>
    <cellStyle name="Vírgula 19 2 2" xfId="30884"/>
    <cellStyle name="Vírgula 19 2 3" xfId="19075"/>
    <cellStyle name="Vírgula 19 3" xfId="24980"/>
    <cellStyle name="Vírgula 19 4" xfId="15563"/>
    <cellStyle name="Vírgula 2" xfId="9"/>
    <cellStyle name="Vírgula 2 10" xfId="326"/>
    <cellStyle name="Vírgula 2 10 2" xfId="1610"/>
    <cellStyle name="Vírgula 2 10 2 2" xfId="3366"/>
    <cellStyle name="Vírgula 2 10 2 2 2" xfId="9270"/>
    <cellStyle name="Vírgula 2 10 2 2 2 2" xfId="32251"/>
    <cellStyle name="Vírgula 2 10 2 2 2 3" xfId="20442"/>
    <cellStyle name="Vírgula 2 10 2 2 3" xfId="26347"/>
    <cellStyle name="Vírgula 2 10 2 2 4" xfId="16930"/>
    <cellStyle name="Vírgula 2 10 2 3" xfId="7514"/>
    <cellStyle name="Vírgula 2 10 2 3 2" xfId="11026"/>
    <cellStyle name="Vírgula 2 10 2 3 2 2" xfId="34007"/>
    <cellStyle name="Vírgula 2 10 2 3 2 3" xfId="22835"/>
    <cellStyle name="Vírgula 2 10 2 3 3" xfId="30495"/>
    <cellStyle name="Vírgula 2 10 2 3 4" xfId="15174"/>
    <cellStyle name="Vírgula 2 10 2 4" xfId="4638"/>
    <cellStyle name="Vírgula 2 10 2 4 2" xfId="27619"/>
    <cellStyle name="Vírgula 2 10 2 4 3" xfId="18686"/>
    <cellStyle name="Vírgula 2 10 2 5" xfId="24591"/>
    <cellStyle name="Vírgula 2 10 2 6" xfId="13418"/>
    <cellStyle name="Vírgula 2 10 3" xfId="974"/>
    <cellStyle name="Vírgula 2 10 3 2" xfId="2730"/>
    <cellStyle name="Vírgula 2 10 3 2 2" xfId="8634"/>
    <cellStyle name="Vírgula 2 10 3 2 2 2" xfId="31615"/>
    <cellStyle name="Vírgula 2 10 3 2 2 3" xfId="19806"/>
    <cellStyle name="Vírgula 2 10 3 2 3" xfId="25711"/>
    <cellStyle name="Vírgula 2 10 3 2 4" xfId="16294"/>
    <cellStyle name="Vírgula 2 10 3 3" xfId="6878"/>
    <cellStyle name="Vírgula 2 10 3 3 2" xfId="10390"/>
    <cellStyle name="Vírgula 2 10 3 3 2 2" xfId="33371"/>
    <cellStyle name="Vírgula 2 10 3 3 2 3" xfId="22199"/>
    <cellStyle name="Vírgula 2 10 3 3 3" xfId="29859"/>
    <cellStyle name="Vírgula 2 10 3 3 4" xfId="14538"/>
    <cellStyle name="Vírgula 2 10 3 4" xfId="5682"/>
    <cellStyle name="Vírgula 2 10 3 4 2" xfId="28663"/>
    <cellStyle name="Vírgula 2 10 3 4 3" xfId="18050"/>
    <cellStyle name="Vírgula 2 10 3 5" xfId="23955"/>
    <cellStyle name="Vírgula 2 10 3 6" xfId="12782"/>
    <cellStyle name="Vírgula 2 10 4" xfId="2085"/>
    <cellStyle name="Vírgula 2 10 4 2" xfId="7989"/>
    <cellStyle name="Vírgula 2 10 4 2 2" xfId="30970"/>
    <cellStyle name="Vírgula 2 10 4 2 3" xfId="19161"/>
    <cellStyle name="Vírgula 2 10 4 3" xfId="25066"/>
    <cellStyle name="Vírgula 2 10 4 4" xfId="15649"/>
    <cellStyle name="Vírgula 2 10 5" xfId="6233"/>
    <cellStyle name="Vírgula 2 10 5 2" xfId="9745"/>
    <cellStyle name="Vírgula 2 10 5 2 2" xfId="32726"/>
    <cellStyle name="Vírgula 2 10 5 2 3" xfId="21554"/>
    <cellStyle name="Vírgula 2 10 5 3" xfId="29214"/>
    <cellStyle name="Vírgula 2 10 5 4" xfId="13893"/>
    <cellStyle name="Vírgula 2 10 6" xfId="5113"/>
    <cellStyle name="Vírgula 2 10 6 2" xfId="20917"/>
    <cellStyle name="Vírgula 2 10 6 3" xfId="28094"/>
    <cellStyle name="Vírgula 2 10 6 4" xfId="12137"/>
    <cellStyle name="Vírgula 2 10 7" xfId="4002"/>
    <cellStyle name="Vírgula 2 10 7 2" xfId="26983"/>
    <cellStyle name="Vírgula 2 10 7 3" xfId="17405"/>
    <cellStyle name="Vírgula 2 10 8" xfId="23310"/>
    <cellStyle name="Vírgula 2 10 9" xfId="11662"/>
    <cellStyle name="Vírgula 2 11" xfId="480"/>
    <cellStyle name="Vírgula 2 11 2" xfId="1763"/>
    <cellStyle name="Vírgula 2 11 2 2" xfId="3519"/>
    <cellStyle name="Vírgula 2 11 2 2 2" xfId="9423"/>
    <cellStyle name="Vírgula 2 11 2 2 2 2" xfId="32404"/>
    <cellStyle name="Vírgula 2 11 2 2 2 3" xfId="20595"/>
    <cellStyle name="Vírgula 2 11 2 2 3" xfId="26500"/>
    <cellStyle name="Vírgula 2 11 2 2 4" xfId="17083"/>
    <cellStyle name="Vírgula 2 11 2 3" xfId="7667"/>
    <cellStyle name="Vírgula 2 11 2 3 2" xfId="11179"/>
    <cellStyle name="Vírgula 2 11 2 3 2 2" xfId="34160"/>
    <cellStyle name="Vírgula 2 11 2 3 2 3" xfId="22988"/>
    <cellStyle name="Vírgula 2 11 2 3 3" xfId="30648"/>
    <cellStyle name="Vírgula 2 11 2 3 4" xfId="15327"/>
    <cellStyle name="Vírgula 2 11 2 4" xfId="4791"/>
    <cellStyle name="Vírgula 2 11 2 4 2" xfId="27772"/>
    <cellStyle name="Vírgula 2 11 2 4 3" xfId="18839"/>
    <cellStyle name="Vírgula 2 11 2 5" xfId="24744"/>
    <cellStyle name="Vírgula 2 11 2 6" xfId="13571"/>
    <cellStyle name="Vírgula 2 11 3" xfId="1127"/>
    <cellStyle name="Vírgula 2 11 3 2" xfId="2883"/>
    <cellStyle name="Vírgula 2 11 3 2 2" xfId="8787"/>
    <cellStyle name="Vírgula 2 11 3 2 2 2" xfId="31768"/>
    <cellStyle name="Vírgula 2 11 3 2 2 3" xfId="19959"/>
    <cellStyle name="Vírgula 2 11 3 2 3" xfId="25864"/>
    <cellStyle name="Vírgula 2 11 3 2 4" xfId="16447"/>
    <cellStyle name="Vírgula 2 11 3 3" xfId="7031"/>
    <cellStyle name="Vírgula 2 11 3 3 2" xfId="10543"/>
    <cellStyle name="Vírgula 2 11 3 3 2 2" xfId="33524"/>
    <cellStyle name="Vírgula 2 11 3 3 2 3" xfId="22352"/>
    <cellStyle name="Vírgula 2 11 3 3 3" xfId="30012"/>
    <cellStyle name="Vírgula 2 11 3 3 4" xfId="14691"/>
    <cellStyle name="Vírgula 2 11 3 4" xfId="5835"/>
    <cellStyle name="Vírgula 2 11 3 4 2" xfId="28816"/>
    <cellStyle name="Vírgula 2 11 3 4 3" xfId="18203"/>
    <cellStyle name="Vírgula 2 11 3 5" xfId="24108"/>
    <cellStyle name="Vírgula 2 11 3 6" xfId="12935"/>
    <cellStyle name="Vírgula 2 11 4" xfId="2238"/>
    <cellStyle name="Vírgula 2 11 4 2" xfId="8142"/>
    <cellStyle name="Vírgula 2 11 4 2 2" xfId="31123"/>
    <cellStyle name="Vírgula 2 11 4 2 3" xfId="19314"/>
    <cellStyle name="Vírgula 2 11 4 3" xfId="25219"/>
    <cellStyle name="Vírgula 2 11 4 4" xfId="15802"/>
    <cellStyle name="Vírgula 2 11 5" xfId="6386"/>
    <cellStyle name="Vírgula 2 11 5 2" xfId="9898"/>
    <cellStyle name="Vírgula 2 11 5 2 2" xfId="32879"/>
    <cellStyle name="Vírgula 2 11 5 2 3" xfId="21707"/>
    <cellStyle name="Vírgula 2 11 5 3" xfId="29367"/>
    <cellStyle name="Vírgula 2 11 5 4" xfId="14046"/>
    <cellStyle name="Vírgula 2 11 6" xfId="5266"/>
    <cellStyle name="Vírgula 2 11 6 2" xfId="21070"/>
    <cellStyle name="Vírgula 2 11 6 3" xfId="28247"/>
    <cellStyle name="Vírgula 2 11 6 4" xfId="12290"/>
    <cellStyle name="Vírgula 2 11 7" xfId="4155"/>
    <cellStyle name="Vírgula 2 11 7 2" xfId="27136"/>
    <cellStyle name="Vírgula 2 11 7 3" xfId="17558"/>
    <cellStyle name="Vírgula 2 11 8" xfId="23463"/>
    <cellStyle name="Vírgula 2 11 9" xfId="11815"/>
    <cellStyle name="Vírgula 2 12" xfId="889"/>
    <cellStyle name="Vírgula 2 12 2" xfId="1525"/>
    <cellStyle name="Vírgula 2 12 2 2" xfId="3281"/>
    <cellStyle name="Vírgula 2 12 2 2 2" xfId="9185"/>
    <cellStyle name="Vírgula 2 12 2 2 2 2" xfId="32166"/>
    <cellStyle name="Vírgula 2 12 2 2 2 3" xfId="20357"/>
    <cellStyle name="Vírgula 2 12 2 2 3" xfId="26262"/>
    <cellStyle name="Vírgula 2 12 2 2 4" xfId="16845"/>
    <cellStyle name="Vírgula 2 12 2 3" xfId="7429"/>
    <cellStyle name="Vírgula 2 12 2 3 2" xfId="10941"/>
    <cellStyle name="Vírgula 2 12 2 3 2 2" xfId="33922"/>
    <cellStyle name="Vírgula 2 12 2 3 2 3" xfId="22750"/>
    <cellStyle name="Vírgula 2 12 2 3 3" xfId="30410"/>
    <cellStyle name="Vírgula 2 12 2 3 4" xfId="15089"/>
    <cellStyle name="Vírgula 2 12 2 4" xfId="4553"/>
    <cellStyle name="Vírgula 2 12 2 4 2" xfId="27534"/>
    <cellStyle name="Vírgula 2 12 2 4 3" xfId="18601"/>
    <cellStyle name="Vírgula 2 12 2 5" xfId="24506"/>
    <cellStyle name="Vírgula 2 12 2 6" xfId="13333"/>
    <cellStyle name="Vírgula 2 12 3" xfId="2645"/>
    <cellStyle name="Vírgula 2 12 3 2" xfId="8549"/>
    <cellStyle name="Vírgula 2 12 3 2 2" xfId="31530"/>
    <cellStyle name="Vírgula 2 12 3 2 3" xfId="19721"/>
    <cellStyle name="Vírgula 2 12 3 3" xfId="25626"/>
    <cellStyle name="Vírgula 2 12 3 4" xfId="16209"/>
    <cellStyle name="Vírgula 2 12 4" xfId="6793"/>
    <cellStyle name="Vírgula 2 12 4 2" xfId="10305"/>
    <cellStyle name="Vírgula 2 12 4 2 2" xfId="33286"/>
    <cellStyle name="Vírgula 2 12 4 2 3" xfId="22114"/>
    <cellStyle name="Vírgula 2 12 4 3" xfId="29774"/>
    <cellStyle name="Vírgula 2 12 4 4" xfId="14453"/>
    <cellStyle name="Vírgula 2 12 5" xfId="5597"/>
    <cellStyle name="Vírgula 2 12 5 2" xfId="21231"/>
    <cellStyle name="Vírgula 2 12 5 3" xfId="28578"/>
    <cellStyle name="Vírgula 2 12 5 4" xfId="12697"/>
    <cellStyle name="Vírgula 2 12 6" xfId="3917"/>
    <cellStyle name="Vírgula 2 12 6 2" xfId="26898"/>
    <cellStyle name="Vírgula 2 12 6 3" xfId="17965"/>
    <cellStyle name="Vírgula 2 12 7" xfId="23870"/>
    <cellStyle name="Vírgula 2 12 8" xfId="11577"/>
    <cellStyle name="Vírgula 2 13" xfId="1288"/>
    <cellStyle name="Vírgula 2 13 2" xfId="1924"/>
    <cellStyle name="Vírgula 2 13 2 2" xfId="3680"/>
    <cellStyle name="Vírgula 2 13 2 2 2" xfId="9584"/>
    <cellStyle name="Vírgula 2 13 2 2 2 2" xfId="32565"/>
    <cellStyle name="Vírgula 2 13 2 2 2 3" xfId="20756"/>
    <cellStyle name="Vírgula 2 13 2 2 3" xfId="26661"/>
    <cellStyle name="Vírgula 2 13 2 2 4" xfId="17244"/>
    <cellStyle name="Vírgula 2 13 2 3" xfId="7828"/>
    <cellStyle name="Vírgula 2 13 2 3 2" xfId="11340"/>
    <cellStyle name="Vírgula 2 13 2 3 2 2" xfId="34321"/>
    <cellStyle name="Vírgula 2 13 2 3 2 3" xfId="23149"/>
    <cellStyle name="Vírgula 2 13 2 3 3" xfId="30809"/>
    <cellStyle name="Vírgula 2 13 2 3 4" xfId="15488"/>
    <cellStyle name="Vírgula 2 13 2 4" xfId="4952"/>
    <cellStyle name="Vírgula 2 13 2 4 2" xfId="27933"/>
    <cellStyle name="Vírgula 2 13 2 4 3" xfId="19000"/>
    <cellStyle name="Vírgula 2 13 2 5" xfId="24905"/>
    <cellStyle name="Vírgula 2 13 2 6" xfId="13732"/>
    <cellStyle name="Vírgula 2 13 3" xfId="3044"/>
    <cellStyle name="Vírgula 2 13 3 2" xfId="8948"/>
    <cellStyle name="Vírgula 2 13 3 2 2" xfId="31929"/>
    <cellStyle name="Vírgula 2 13 3 2 3" xfId="20120"/>
    <cellStyle name="Vírgula 2 13 3 3" xfId="26025"/>
    <cellStyle name="Vírgula 2 13 3 4" xfId="16608"/>
    <cellStyle name="Vírgula 2 13 4" xfId="7192"/>
    <cellStyle name="Vírgula 2 13 4 2" xfId="10704"/>
    <cellStyle name="Vírgula 2 13 4 2 2" xfId="33685"/>
    <cellStyle name="Vírgula 2 13 4 2 3" xfId="22513"/>
    <cellStyle name="Vírgula 2 13 4 3" xfId="30173"/>
    <cellStyle name="Vírgula 2 13 4 4" xfId="14852"/>
    <cellStyle name="Vírgula 2 13 5" xfId="5996"/>
    <cellStyle name="Vírgula 2 13 5 2" xfId="21393"/>
    <cellStyle name="Vírgula 2 13 5 3" xfId="28977"/>
    <cellStyle name="Vírgula 2 13 5 4" xfId="13096"/>
    <cellStyle name="Vírgula 2 13 6" xfId="4316"/>
    <cellStyle name="Vírgula 2 13 6 2" xfId="27297"/>
    <cellStyle name="Vírgula 2 13 6 3" xfId="18364"/>
    <cellStyle name="Vírgula 2 13 7" xfId="24269"/>
    <cellStyle name="Vírgula 2 13 8" xfId="11976"/>
    <cellStyle name="Vírgula 2 14" xfId="727"/>
    <cellStyle name="Vírgula 2 14 2" xfId="2484"/>
    <cellStyle name="Vírgula 2 14 2 2" xfId="8388"/>
    <cellStyle name="Vírgula 2 14 2 2 2" xfId="31369"/>
    <cellStyle name="Vírgula 2 14 2 2 3" xfId="19560"/>
    <cellStyle name="Vírgula 2 14 2 3" xfId="25465"/>
    <cellStyle name="Vírgula 2 14 2 4" xfId="16048"/>
    <cellStyle name="Vírgula 2 14 3" xfId="6632"/>
    <cellStyle name="Vírgula 2 14 3 2" xfId="10144"/>
    <cellStyle name="Vírgula 2 14 3 2 2" xfId="33125"/>
    <cellStyle name="Vírgula 2 14 3 2 3" xfId="21953"/>
    <cellStyle name="Vírgula 2 14 3 3" xfId="29613"/>
    <cellStyle name="Vírgula 2 14 3 4" xfId="14292"/>
    <cellStyle name="Vírgula 2 14 4" xfId="4392"/>
    <cellStyle name="Vírgula 2 14 4 2" xfId="27373"/>
    <cellStyle name="Vírgula 2 14 4 3" xfId="17804"/>
    <cellStyle name="Vírgula 2 14 5" xfId="23709"/>
    <cellStyle name="Vírgula 2 14 6" xfId="12536"/>
    <cellStyle name="Vírgula 2 15" xfId="646"/>
    <cellStyle name="Vírgula 2 15 2" xfId="2404"/>
    <cellStyle name="Vírgula 2 15 2 2" xfId="8308"/>
    <cellStyle name="Vírgula 2 15 2 2 2" xfId="31289"/>
    <cellStyle name="Vírgula 2 15 2 2 3" xfId="19480"/>
    <cellStyle name="Vírgula 2 15 2 3" xfId="25385"/>
    <cellStyle name="Vírgula 2 15 2 4" xfId="15968"/>
    <cellStyle name="Vírgula 2 15 3" xfId="6552"/>
    <cellStyle name="Vírgula 2 15 3 2" xfId="10064"/>
    <cellStyle name="Vírgula 2 15 3 2 2" xfId="33045"/>
    <cellStyle name="Vírgula 2 15 3 2 3" xfId="21873"/>
    <cellStyle name="Vírgula 2 15 3 3" xfId="29533"/>
    <cellStyle name="Vírgula 2 15 3 4" xfId="14212"/>
    <cellStyle name="Vírgula 2 15 4" xfId="5432"/>
    <cellStyle name="Vírgula 2 15 4 2" xfId="28413"/>
    <cellStyle name="Vírgula 2 15 4 3" xfId="17724"/>
    <cellStyle name="Vírgula 2 15 5" xfId="23629"/>
    <cellStyle name="Vírgula 2 15 6" xfId="12456"/>
    <cellStyle name="Vírgula 2 16" xfId="1364"/>
    <cellStyle name="Vírgula 2 16 2" xfId="3120"/>
    <cellStyle name="Vírgula 2 16 2 2" xfId="9024"/>
    <cellStyle name="Vírgula 2 16 2 2 2" xfId="32005"/>
    <cellStyle name="Vírgula 2 16 2 2 3" xfId="20196"/>
    <cellStyle name="Vírgula 2 16 2 3" xfId="26101"/>
    <cellStyle name="Vírgula 2 16 2 4" xfId="16684"/>
    <cellStyle name="Vírgula 2 16 3" xfId="7268"/>
    <cellStyle name="Vírgula 2 16 3 2" xfId="10780"/>
    <cellStyle name="Vírgula 2 16 3 2 2" xfId="33761"/>
    <cellStyle name="Vírgula 2 16 3 2 3" xfId="22589"/>
    <cellStyle name="Vírgula 2 16 3 3" xfId="30249"/>
    <cellStyle name="Vírgula 2 16 3 4" xfId="14928"/>
    <cellStyle name="Vírgula 2 16 4" xfId="6072"/>
    <cellStyle name="Vírgula 2 16 4 2" xfId="29053"/>
    <cellStyle name="Vírgula 2 16 4 3" xfId="18440"/>
    <cellStyle name="Vírgula 2 16 5" xfId="24345"/>
    <cellStyle name="Vírgula 2 16 6" xfId="13172"/>
    <cellStyle name="Vírgula 2 17" xfId="641"/>
    <cellStyle name="Vírgula 2 17 2" xfId="2399"/>
    <cellStyle name="Vírgula 2 17 2 2" xfId="8303"/>
    <cellStyle name="Vírgula 2 17 2 2 2" xfId="31284"/>
    <cellStyle name="Vírgula 2 17 2 2 3" xfId="19475"/>
    <cellStyle name="Vírgula 2 17 2 3" xfId="25380"/>
    <cellStyle name="Vírgula 2 17 2 4" xfId="15963"/>
    <cellStyle name="Vírgula 2 17 3" xfId="6547"/>
    <cellStyle name="Vírgula 2 17 3 2" xfId="10059"/>
    <cellStyle name="Vírgula 2 17 3 2 2" xfId="33040"/>
    <cellStyle name="Vírgula 2 17 3 2 3" xfId="21868"/>
    <cellStyle name="Vírgula 2 17 3 3" xfId="29528"/>
    <cellStyle name="Vírgula 2 17 3 4" xfId="14207"/>
    <cellStyle name="Vírgula 2 17 4" xfId="5427"/>
    <cellStyle name="Vírgula 2 17 4 2" xfId="28408"/>
    <cellStyle name="Vírgula 2 17 4 3" xfId="17719"/>
    <cellStyle name="Vírgula 2 17 5" xfId="23624"/>
    <cellStyle name="Vírgula 2 17 6" xfId="12451"/>
    <cellStyle name="Vírgula 2 18" xfId="2000"/>
    <cellStyle name="Vírgula 2 18 2" xfId="7904"/>
    <cellStyle name="Vírgula 2 18 2 2" xfId="30885"/>
    <cellStyle name="Vírgula 2 18 2 3" xfId="19076"/>
    <cellStyle name="Vírgula 2 18 3" xfId="24981"/>
    <cellStyle name="Vírgula 2 18 4" xfId="15564"/>
    <cellStyle name="Vírgula 2 19" xfId="6148"/>
    <cellStyle name="Vírgula 2 19 2" xfId="9660"/>
    <cellStyle name="Vírgula 2 19 2 2" xfId="32641"/>
    <cellStyle name="Vírgula 2 19 2 3" xfId="21469"/>
    <cellStyle name="Vírgula 2 19 3" xfId="29129"/>
    <cellStyle name="Vírgula 2 19 4" xfId="13808"/>
    <cellStyle name="Vírgula 2 2" xfId="12"/>
    <cellStyle name="Vírgula 2 2 10" xfId="481"/>
    <cellStyle name="Vírgula 2 2 10 2" xfId="1764"/>
    <cellStyle name="Vírgula 2 2 10 2 2" xfId="3520"/>
    <cellStyle name="Vírgula 2 2 10 2 2 2" xfId="9424"/>
    <cellStyle name="Vírgula 2 2 10 2 2 2 2" xfId="32405"/>
    <cellStyle name="Vírgula 2 2 10 2 2 2 3" xfId="20596"/>
    <cellStyle name="Vírgula 2 2 10 2 2 3" xfId="26501"/>
    <cellStyle name="Vírgula 2 2 10 2 2 4" xfId="17084"/>
    <cellStyle name="Vírgula 2 2 10 2 3" xfId="7668"/>
    <cellStyle name="Vírgula 2 2 10 2 3 2" xfId="11180"/>
    <cellStyle name="Vírgula 2 2 10 2 3 2 2" xfId="34161"/>
    <cellStyle name="Vírgula 2 2 10 2 3 2 3" xfId="22989"/>
    <cellStyle name="Vírgula 2 2 10 2 3 3" xfId="30649"/>
    <cellStyle name="Vírgula 2 2 10 2 3 4" xfId="15328"/>
    <cellStyle name="Vírgula 2 2 10 2 4" xfId="4792"/>
    <cellStyle name="Vírgula 2 2 10 2 4 2" xfId="27773"/>
    <cellStyle name="Vírgula 2 2 10 2 4 3" xfId="18840"/>
    <cellStyle name="Vírgula 2 2 10 2 5" xfId="24745"/>
    <cellStyle name="Vírgula 2 2 10 2 6" xfId="13572"/>
    <cellStyle name="Vírgula 2 2 10 3" xfId="1128"/>
    <cellStyle name="Vírgula 2 2 10 3 2" xfId="2884"/>
    <cellStyle name="Vírgula 2 2 10 3 2 2" xfId="8788"/>
    <cellStyle name="Vírgula 2 2 10 3 2 2 2" xfId="31769"/>
    <cellStyle name="Vírgula 2 2 10 3 2 2 3" xfId="19960"/>
    <cellStyle name="Vírgula 2 2 10 3 2 3" xfId="25865"/>
    <cellStyle name="Vírgula 2 2 10 3 2 4" xfId="16448"/>
    <cellStyle name="Vírgula 2 2 10 3 3" xfId="7032"/>
    <cellStyle name="Vírgula 2 2 10 3 3 2" xfId="10544"/>
    <cellStyle name="Vírgula 2 2 10 3 3 2 2" xfId="33525"/>
    <cellStyle name="Vírgula 2 2 10 3 3 2 3" xfId="22353"/>
    <cellStyle name="Vírgula 2 2 10 3 3 3" xfId="30013"/>
    <cellStyle name="Vírgula 2 2 10 3 3 4" xfId="14692"/>
    <cellStyle name="Vírgula 2 2 10 3 4" xfId="5836"/>
    <cellStyle name="Vírgula 2 2 10 3 4 2" xfId="28817"/>
    <cellStyle name="Vírgula 2 2 10 3 4 3" xfId="18204"/>
    <cellStyle name="Vírgula 2 2 10 3 5" xfId="24109"/>
    <cellStyle name="Vírgula 2 2 10 3 6" xfId="12936"/>
    <cellStyle name="Vírgula 2 2 10 4" xfId="2239"/>
    <cellStyle name="Vírgula 2 2 10 4 2" xfId="8143"/>
    <cellStyle name="Vírgula 2 2 10 4 2 2" xfId="31124"/>
    <cellStyle name="Vírgula 2 2 10 4 2 3" xfId="19315"/>
    <cellStyle name="Vírgula 2 2 10 4 3" xfId="25220"/>
    <cellStyle name="Vírgula 2 2 10 4 4" xfId="15803"/>
    <cellStyle name="Vírgula 2 2 10 5" xfId="6387"/>
    <cellStyle name="Vírgula 2 2 10 5 2" xfId="9899"/>
    <cellStyle name="Vírgula 2 2 10 5 2 2" xfId="32880"/>
    <cellStyle name="Vírgula 2 2 10 5 2 3" xfId="21708"/>
    <cellStyle name="Vírgula 2 2 10 5 3" xfId="29368"/>
    <cellStyle name="Vírgula 2 2 10 5 4" xfId="14047"/>
    <cellStyle name="Vírgula 2 2 10 6" xfId="5267"/>
    <cellStyle name="Vírgula 2 2 10 6 2" xfId="21071"/>
    <cellStyle name="Vírgula 2 2 10 6 3" xfId="28248"/>
    <cellStyle name="Vírgula 2 2 10 6 4" xfId="12291"/>
    <cellStyle name="Vírgula 2 2 10 7" xfId="4156"/>
    <cellStyle name="Vírgula 2 2 10 7 2" xfId="27137"/>
    <cellStyle name="Vírgula 2 2 10 7 3" xfId="17559"/>
    <cellStyle name="Vírgula 2 2 10 8" xfId="23464"/>
    <cellStyle name="Vírgula 2 2 10 9" xfId="11816"/>
    <cellStyle name="Vírgula 2 2 11" xfId="890"/>
    <cellStyle name="Vírgula 2 2 11 2" xfId="1526"/>
    <cellStyle name="Vírgula 2 2 11 2 2" xfId="3282"/>
    <cellStyle name="Vírgula 2 2 11 2 2 2" xfId="9186"/>
    <cellStyle name="Vírgula 2 2 11 2 2 2 2" xfId="32167"/>
    <cellStyle name="Vírgula 2 2 11 2 2 2 3" xfId="20358"/>
    <cellStyle name="Vírgula 2 2 11 2 2 3" xfId="26263"/>
    <cellStyle name="Vírgula 2 2 11 2 2 4" xfId="16846"/>
    <cellStyle name="Vírgula 2 2 11 2 3" xfId="7430"/>
    <cellStyle name="Vírgula 2 2 11 2 3 2" xfId="10942"/>
    <cellStyle name="Vírgula 2 2 11 2 3 2 2" xfId="33923"/>
    <cellStyle name="Vírgula 2 2 11 2 3 2 3" xfId="22751"/>
    <cellStyle name="Vírgula 2 2 11 2 3 3" xfId="30411"/>
    <cellStyle name="Vírgula 2 2 11 2 3 4" xfId="15090"/>
    <cellStyle name="Vírgula 2 2 11 2 4" xfId="4554"/>
    <cellStyle name="Vírgula 2 2 11 2 4 2" xfId="27535"/>
    <cellStyle name="Vírgula 2 2 11 2 4 3" xfId="18602"/>
    <cellStyle name="Vírgula 2 2 11 2 5" xfId="24507"/>
    <cellStyle name="Vírgula 2 2 11 2 6" xfId="13334"/>
    <cellStyle name="Vírgula 2 2 11 3" xfId="2646"/>
    <cellStyle name="Vírgula 2 2 11 3 2" xfId="8550"/>
    <cellStyle name="Vírgula 2 2 11 3 2 2" xfId="31531"/>
    <cellStyle name="Vírgula 2 2 11 3 2 3" xfId="19722"/>
    <cellStyle name="Vírgula 2 2 11 3 3" xfId="25627"/>
    <cellStyle name="Vírgula 2 2 11 3 4" xfId="16210"/>
    <cellStyle name="Vírgula 2 2 11 4" xfId="6794"/>
    <cellStyle name="Vírgula 2 2 11 4 2" xfId="10306"/>
    <cellStyle name="Vírgula 2 2 11 4 2 2" xfId="33287"/>
    <cellStyle name="Vírgula 2 2 11 4 2 3" xfId="22115"/>
    <cellStyle name="Vírgula 2 2 11 4 3" xfId="29775"/>
    <cellStyle name="Vírgula 2 2 11 4 4" xfId="14454"/>
    <cellStyle name="Vírgula 2 2 11 5" xfId="5598"/>
    <cellStyle name="Vírgula 2 2 11 5 2" xfId="21232"/>
    <cellStyle name="Vírgula 2 2 11 5 3" xfId="28579"/>
    <cellStyle name="Vírgula 2 2 11 5 4" xfId="12698"/>
    <cellStyle name="Vírgula 2 2 11 6" xfId="3918"/>
    <cellStyle name="Vírgula 2 2 11 6 2" xfId="26899"/>
    <cellStyle name="Vírgula 2 2 11 6 3" xfId="17966"/>
    <cellStyle name="Vírgula 2 2 11 7" xfId="23871"/>
    <cellStyle name="Vírgula 2 2 11 8" xfId="11578"/>
    <cellStyle name="Vírgula 2 2 12" xfId="1289"/>
    <cellStyle name="Vírgula 2 2 12 2" xfId="1925"/>
    <cellStyle name="Vírgula 2 2 12 2 2" xfId="3681"/>
    <cellStyle name="Vírgula 2 2 12 2 2 2" xfId="9585"/>
    <cellStyle name="Vírgula 2 2 12 2 2 2 2" xfId="32566"/>
    <cellStyle name="Vírgula 2 2 12 2 2 2 3" xfId="20757"/>
    <cellStyle name="Vírgula 2 2 12 2 2 3" xfId="26662"/>
    <cellStyle name="Vírgula 2 2 12 2 2 4" xfId="17245"/>
    <cellStyle name="Vírgula 2 2 12 2 3" xfId="7829"/>
    <cellStyle name="Vírgula 2 2 12 2 3 2" xfId="11341"/>
    <cellStyle name="Vírgula 2 2 12 2 3 2 2" xfId="34322"/>
    <cellStyle name="Vírgula 2 2 12 2 3 2 3" xfId="23150"/>
    <cellStyle name="Vírgula 2 2 12 2 3 3" xfId="30810"/>
    <cellStyle name="Vírgula 2 2 12 2 3 4" xfId="15489"/>
    <cellStyle name="Vírgula 2 2 12 2 4" xfId="4953"/>
    <cellStyle name="Vírgula 2 2 12 2 4 2" xfId="27934"/>
    <cellStyle name="Vírgula 2 2 12 2 4 3" xfId="19001"/>
    <cellStyle name="Vírgula 2 2 12 2 5" xfId="24906"/>
    <cellStyle name="Vírgula 2 2 12 2 6" xfId="13733"/>
    <cellStyle name="Vírgula 2 2 12 3" xfId="3045"/>
    <cellStyle name="Vírgula 2 2 12 3 2" xfId="8949"/>
    <cellStyle name="Vírgula 2 2 12 3 2 2" xfId="31930"/>
    <cellStyle name="Vírgula 2 2 12 3 2 3" xfId="20121"/>
    <cellStyle name="Vírgula 2 2 12 3 3" xfId="26026"/>
    <cellStyle name="Vírgula 2 2 12 3 4" xfId="16609"/>
    <cellStyle name="Vírgula 2 2 12 4" xfId="7193"/>
    <cellStyle name="Vírgula 2 2 12 4 2" xfId="10705"/>
    <cellStyle name="Vírgula 2 2 12 4 2 2" xfId="33686"/>
    <cellStyle name="Vírgula 2 2 12 4 2 3" xfId="22514"/>
    <cellStyle name="Vírgula 2 2 12 4 3" xfId="30174"/>
    <cellStyle name="Vírgula 2 2 12 4 4" xfId="14853"/>
    <cellStyle name="Vírgula 2 2 12 5" xfId="5997"/>
    <cellStyle name="Vírgula 2 2 12 5 2" xfId="21394"/>
    <cellStyle name="Vírgula 2 2 12 5 3" xfId="28978"/>
    <cellStyle name="Vírgula 2 2 12 5 4" xfId="13097"/>
    <cellStyle name="Vírgula 2 2 12 6" xfId="4317"/>
    <cellStyle name="Vírgula 2 2 12 6 2" xfId="27298"/>
    <cellStyle name="Vírgula 2 2 12 6 3" xfId="18365"/>
    <cellStyle name="Vírgula 2 2 12 7" xfId="24270"/>
    <cellStyle name="Vírgula 2 2 12 8" xfId="11977"/>
    <cellStyle name="Vírgula 2 2 13" xfId="728"/>
    <cellStyle name="Vírgula 2 2 13 2" xfId="2485"/>
    <cellStyle name="Vírgula 2 2 13 2 2" xfId="8389"/>
    <cellStyle name="Vírgula 2 2 13 2 2 2" xfId="31370"/>
    <cellStyle name="Vírgula 2 2 13 2 2 3" xfId="19561"/>
    <cellStyle name="Vírgula 2 2 13 2 3" xfId="25466"/>
    <cellStyle name="Vírgula 2 2 13 2 4" xfId="16049"/>
    <cellStyle name="Vírgula 2 2 13 3" xfId="6633"/>
    <cellStyle name="Vírgula 2 2 13 3 2" xfId="10145"/>
    <cellStyle name="Vírgula 2 2 13 3 2 2" xfId="33126"/>
    <cellStyle name="Vírgula 2 2 13 3 2 3" xfId="21954"/>
    <cellStyle name="Vírgula 2 2 13 3 3" xfId="29614"/>
    <cellStyle name="Vírgula 2 2 13 3 4" xfId="14293"/>
    <cellStyle name="Vírgula 2 2 13 4" xfId="4393"/>
    <cellStyle name="Vírgula 2 2 13 4 2" xfId="27374"/>
    <cellStyle name="Vírgula 2 2 13 4 3" xfId="17805"/>
    <cellStyle name="Vírgula 2 2 13 5" xfId="23710"/>
    <cellStyle name="Vírgula 2 2 13 6" xfId="12537"/>
    <cellStyle name="Vírgula 2 2 14" xfId="647"/>
    <cellStyle name="Vírgula 2 2 14 2" xfId="2405"/>
    <cellStyle name="Vírgula 2 2 14 2 2" xfId="8309"/>
    <cellStyle name="Vírgula 2 2 14 2 2 2" xfId="31290"/>
    <cellStyle name="Vírgula 2 2 14 2 2 3" xfId="19481"/>
    <cellStyle name="Vírgula 2 2 14 2 3" xfId="25386"/>
    <cellStyle name="Vírgula 2 2 14 2 4" xfId="15969"/>
    <cellStyle name="Vírgula 2 2 14 3" xfId="6553"/>
    <cellStyle name="Vírgula 2 2 14 3 2" xfId="10065"/>
    <cellStyle name="Vírgula 2 2 14 3 2 2" xfId="33046"/>
    <cellStyle name="Vírgula 2 2 14 3 2 3" xfId="21874"/>
    <cellStyle name="Vírgula 2 2 14 3 3" xfId="29534"/>
    <cellStyle name="Vírgula 2 2 14 3 4" xfId="14213"/>
    <cellStyle name="Vírgula 2 2 14 4" xfId="5433"/>
    <cellStyle name="Vírgula 2 2 14 4 2" xfId="28414"/>
    <cellStyle name="Vírgula 2 2 14 4 3" xfId="17725"/>
    <cellStyle name="Vírgula 2 2 14 5" xfId="23630"/>
    <cellStyle name="Vírgula 2 2 14 6" xfId="12457"/>
    <cellStyle name="Vírgula 2 2 15" xfId="1365"/>
    <cellStyle name="Vírgula 2 2 15 2" xfId="3121"/>
    <cellStyle name="Vírgula 2 2 15 2 2" xfId="9025"/>
    <cellStyle name="Vírgula 2 2 15 2 2 2" xfId="32006"/>
    <cellStyle name="Vírgula 2 2 15 2 2 3" xfId="20197"/>
    <cellStyle name="Vírgula 2 2 15 2 3" xfId="26102"/>
    <cellStyle name="Vírgula 2 2 15 2 4" xfId="16685"/>
    <cellStyle name="Vírgula 2 2 15 3" xfId="7269"/>
    <cellStyle name="Vírgula 2 2 15 3 2" xfId="10781"/>
    <cellStyle name="Vírgula 2 2 15 3 2 2" xfId="33762"/>
    <cellStyle name="Vírgula 2 2 15 3 2 3" xfId="22590"/>
    <cellStyle name="Vírgula 2 2 15 3 3" xfId="30250"/>
    <cellStyle name="Vírgula 2 2 15 3 4" xfId="14929"/>
    <cellStyle name="Vírgula 2 2 15 4" xfId="6073"/>
    <cellStyle name="Vírgula 2 2 15 4 2" xfId="29054"/>
    <cellStyle name="Vírgula 2 2 15 4 3" xfId="18441"/>
    <cellStyle name="Vírgula 2 2 15 5" xfId="24346"/>
    <cellStyle name="Vírgula 2 2 15 6" xfId="13173"/>
    <cellStyle name="Vírgula 2 2 16" xfId="642"/>
    <cellStyle name="Vírgula 2 2 16 2" xfId="2400"/>
    <cellStyle name="Vírgula 2 2 16 2 2" xfId="8304"/>
    <cellStyle name="Vírgula 2 2 16 2 2 2" xfId="31285"/>
    <cellStyle name="Vírgula 2 2 16 2 2 3" xfId="19476"/>
    <cellStyle name="Vírgula 2 2 16 2 3" xfId="25381"/>
    <cellStyle name="Vírgula 2 2 16 2 4" xfId="15964"/>
    <cellStyle name="Vírgula 2 2 16 3" xfId="6548"/>
    <cellStyle name="Vírgula 2 2 16 3 2" xfId="10060"/>
    <cellStyle name="Vírgula 2 2 16 3 2 2" xfId="33041"/>
    <cellStyle name="Vírgula 2 2 16 3 2 3" xfId="21869"/>
    <cellStyle name="Vírgula 2 2 16 3 3" xfId="29529"/>
    <cellStyle name="Vírgula 2 2 16 3 4" xfId="14208"/>
    <cellStyle name="Vírgula 2 2 16 4" xfId="5428"/>
    <cellStyle name="Vírgula 2 2 16 4 2" xfId="28409"/>
    <cellStyle name="Vírgula 2 2 16 4 3" xfId="17720"/>
    <cellStyle name="Vírgula 2 2 16 5" xfId="23625"/>
    <cellStyle name="Vírgula 2 2 16 6" xfId="12452"/>
    <cellStyle name="Vírgula 2 2 17" xfId="2001"/>
    <cellStyle name="Vírgula 2 2 17 2" xfId="7905"/>
    <cellStyle name="Vírgula 2 2 17 2 2" xfId="30886"/>
    <cellStyle name="Vírgula 2 2 17 2 3" xfId="19077"/>
    <cellStyle name="Vírgula 2 2 17 3" xfId="24982"/>
    <cellStyle name="Vírgula 2 2 17 4" xfId="15565"/>
    <cellStyle name="Vírgula 2 2 18" xfId="6149"/>
    <cellStyle name="Vírgula 2 2 18 2" xfId="9661"/>
    <cellStyle name="Vírgula 2 2 18 2 2" xfId="32642"/>
    <cellStyle name="Vírgula 2 2 18 2 3" xfId="21470"/>
    <cellStyle name="Vírgula 2 2 18 3" xfId="29130"/>
    <cellStyle name="Vírgula 2 2 18 4" xfId="13809"/>
    <cellStyle name="Vírgula 2 2 19" xfId="5029"/>
    <cellStyle name="Vírgula 2 2 19 2" xfId="20833"/>
    <cellStyle name="Vírgula 2 2 19 3" xfId="28010"/>
    <cellStyle name="Vírgula 2 2 19 4" xfId="12053"/>
    <cellStyle name="Vírgula 2 2 2" xfId="16"/>
    <cellStyle name="Vírgula 2 2 2 2" xfId="247"/>
    <cellStyle name="Vírgula 2 2 2 2 10" xfId="2037"/>
    <cellStyle name="Vírgula 2 2 2 2 10 2" xfId="7941"/>
    <cellStyle name="Vírgula 2 2 2 2 10 2 2" xfId="30922"/>
    <cellStyle name="Vírgula 2 2 2 2 10 2 3" xfId="19113"/>
    <cellStyle name="Vírgula 2 2 2 2 10 3" xfId="25018"/>
    <cellStyle name="Vírgula 2 2 2 2 10 4" xfId="15601"/>
    <cellStyle name="Vírgula 2 2 2 2 11" xfId="6185"/>
    <cellStyle name="Vírgula 2 2 2 2 11 2" xfId="9697"/>
    <cellStyle name="Vírgula 2 2 2 2 11 2 2" xfId="32678"/>
    <cellStyle name="Vírgula 2 2 2 2 11 2 3" xfId="21506"/>
    <cellStyle name="Vírgula 2 2 2 2 11 3" xfId="29166"/>
    <cellStyle name="Vírgula 2 2 2 2 11 4" xfId="13845"/>
    <cellStyle name="Vírgula 2 2 2 2 12" xfId="5065"/>
    <cellStyle name="Vírgula 2 2 2 2 12 2" xfId="20869"/>
    <cellStyle name="Vírgula 2 2 2 2 12 3" xfId="28046"/>
    <cellStyle name="Vírgula 2 2 2 2 12 4" xfId="12089"/>
    <cellStyle name="Vírgula 2 2 2 2 13" xfId="3784"/>
    <cellStyle name="Vírgula 2 2 2 2 13 2" xfId="26765"/>
    <cellStyle name="Vírgula 2 2 2 2 13 3" xfId="17357"/>
    <cellStyle name="Vírgula 2 2 2 2 14" xfId="23262"/>
    <cellStyle name="Vírgula 2 2 2 2 15" xfId="11444"/>
    <cellStyle name="Vírgula 2 2 2 2 2" xfId="432"/>
    <cellStyle name="Vírgula 2 2 2 2 2 10" xfId="23415"/>
    <cellStyle name="Vírgula 2 2 2 2 2 11" xfId="11529"/>
    <cellStyle name="Vírgula 2 2 2 2 2 2" xfId="593"/>
    <cellStyle name="Vírgula 2 2 2 2 2 2 2" xfId="1876"/>
    <cellStyle name="Vírgula 2 2 2 2 2 2 2 2" xfId="3632"/>
    <cellStyle name="Vírgula 2 2 2 2 2 2 2 2 2" xfId="9536"/>
    <cellStyle name="Vírgula 2 2 2 2 2 2 2 2 2 2" xfId="32517"/>
    <cellStyle name="Vírgula 2 2 2 2 2 2 2 2 2 3" xfId="20708"/>
    <cellStyle name="Vírgula 2 2 2 2 2 2 2 2 3" xfId="26613"/>
    <cellStyle name="Vírgula 2 2 2 2 2 2 2 2 4" xfId="17196"/>
    <cellStyle name="Vírgula 2 2 2 2 2 2 2 3" xfId="7780"/>
    <cellStyle name="Vírgula 2 2 2 2 2 2 2 3 2" xfId="11292"/>
    <cellStyle name="Vírgula 2 2 2 2 2 2 2 3 2 2" xfId="34273"/>
    <cellStyle name="Vírgula 2 2 2 2 2 2 2 3 2 3" xfId="23101"/>
    <cellStyle name="Vírgula 2 2 2 2 2 2 2 3 3" xfId="30761"/>
    <cellStyle name="Vírgula 2 2 2 2 2 2 2 3 4" xfId="15440"/>
    <cellStyle name="Vírgula 2 2 2 2 2 2 2 4" xfId="4904"/>
    <cellStyle name="Vírgula 2 2 2 2 2 2 2 4 2" xfId="27885"/>
    <cellStyle name="Vírgula 2 2 2 2 2 2 2 4 3" xfId="18952"/>
    <cellStyle name="Vírgula 2 2 2 2 2 2 2 5" xfId="24857"/>
    <cellStyle name="Vírgula 2 2 2 2 2 2 2 6" xfId="13684"/>
    <cellStyle name="Vírgula 2 2 2 2 2 2 3" xfId="1240"/>
    <cellStyle name="Vírgula 2 2 2 2 2 2 3 2" xfId="2996"/>
    <cellStyle name="Vírgula 2 2 2 2 2 2 3 2 2" xfId="8900"/>
    <cellStyle name="Vírgula 2 2 2 2 2 2 3 2 2 2" xfId="31881"/>
    <cellStyle name="Vírgula 2 2 2 2 2 2 3 2 2 3" xfId="20072"/>
    <cellStyle name="Vírgula 2 2 2 2 2 2 3 2 3" xfId="25977"/>
    <cellStyle name="Vírgula 2 2 2 2 2 2 3 2 4" xfId="16560"/>
    <cellStyle name="Vírgula 2 2 2 2 2 2 3 3" xfId="7144"/>
    <cellStyle name="Vírgula 2 2 2 2 2 2 3 3 2" xfId="10656"/>
    <cellStyle name="Vírgula 2 2 2 2 2 2 3 3 2 2" xfId="33637"/>
    <cellStyle name="Vírgula 2 2 2 2 2 2 3 3 2 3" xfId="22465"/>
    <cellStyle name="Vírgula 2 2 2 2 2 2 3 3 3" xfId="30125"/>
    <cellStyle name="Vírgula 2 2 2 2 2 2 3 3 4" xfId="14804"/>
    <cellStyle name="Vírgula 2 2 2 2 2 2 3 4" xfId="5948"/>
    <cellStyle name="Vírgula 2 2 2 2 2 2 3 4 2" xfId="28929"/>
    <cellStyle name="Vírgula 2 2 2 2 2 2 3 4 3" xfId="18316"/>
    <cellStyle name="Vírgula 2 2 2 2 2 2 3 5" xfId="24221"/>
    <cellStyle name="Vírgula 2 2 2 2 2 2 3 6" xfId="13048"/>
    <cellStyle name="Vírgula 2 2 2 2 2 2 4" xfId="2351"/>
    <cellStyle name="Vírgula 2 2 2 2 2 2 4 2" xfId="8255"/>
    <cellStyle name="Vírgula 2 2 2 2 2 2 4 2 2" xfId="31236"/>
    <cellStyle name="Vírgula 2 2 2 2 2 2 4 2 3" xfId="19427"/>
    <cellStyle name="Vírgula 2 2 2 2 2 2 4 3" xfId="25332"/>
    <cellStyle name="Vírgula 2 2 2 2 2 2 4 4" xfId="15915"/>
    <cellStyle name="Vírgula 2 2 2 2 2 2 5" xfId="6499"/>
    <cellStyle name="Vírgula 2 2 2 2 2 2 5 2" xfId="10011"/>
    <cellStyle name="Vírgula 2 2 2 2 2 2 5 2 2" xfId="32992"/>
    <cellStyle name="Vírgula 2 2 2 2 2 2 5 2 3" xfId="21820"/>
    <cellStyle name="Vírgula 2 2 2 2 2 2 5 3" xfId="29480"/>
    <cellStyle name="Vírgula 2 2 2 2 2 2 5 4" xfId="14159"/>
    <cellStyle name="Vírgula 2 2 2 2 2 2 6" xfId="5379"/>
    <cellStyle name="Vírgula 2 2 2 2 2 2 6 2" xfId="21183"/>
    <cellStyle name="Vírgula 2 2 2 2 2 2 6 3" xfId="28360"/>
    <cellStyle name="Vírgula 2 2 2 2 2 2 6 4" xfId="12403"/>
    <cellStyle name="Vírgula 2 2 2 2 2 2 7" xfId="4268"/>
    <cellStyle name="Vírgula 2 2 2 2 2 2 7 2" xfId="27249"/>
    <cellStyle name="Vírgula 2 2 2 2 2 2 7 3" xfId="17671"/>
    <cellStyle name="Vírgula 2 2 2 2 2 2 8" xfId="23576"/>
    <cellStyle name="Vírgula 2 2 2 2 2 2 9" xfId="11928"/>
    <cellStyle name="Vírgula 2 2 2 2 2 3" xfId="1079"/>
    <cellStyle name="Vírgula 2 2 2 2 2 3 2" xfId="1715"/>
    <cellStyle name="Vírgula 2 2 2 2 2 3 2 2" xfId="3471"/>
    <cellStyle name="Vírgula 2 2 2 2 2 3 2 2 2" xfId="9375"/>
    <cellStyle name="Vírgula 2 2 2 2 2 3 2 2 2 2" xfId="32356"/>
    <cellStyle name="Vírgula 2 2 2 2 2 3 2 2 2 3" xfId="20547"/>
    <cellStyle name="Vírgula 2 2 2 2 2 3 2 2 3" xfId="26452"/>
    <cellStyle name="Vírgula 2 2 2 2 2 3 2 2 4" xfId="17035"/>
    <cellStyle name="Vírgula 2 2 2 2 2 3 2 3" xfId="7619"/>
    <cellStyle name="Vírgula 2 2 2 2 2 3 2 3 2" xfId="11131"/>
    <cellStyle name="Vírgula 2 2 2 2 2 3 2 3 2 2" xfId="34112"/>
    <cellStyle name="Vírgula 2 2 2 2 2 3 2 3 2 3" xfId="22940"/>
    <cellStyle name="Vírgula 2 2 2 2 2 3 2 3 3" xfId="30600"/>
    <cellStyle name="Vírgula 2 2 2 2 2 3 2 3 4" xfId="15279"/>
    <cellStyle name="Vírgula 2 2 2 2 2 3 2 4" xfId="4743"/>
    <cellStyle name="Vírgula 2 2 2 2 2 3 2 4 2" xfId="27724"/>
    <cellStyle name="Vírgula 2 2 2 2 2 3 2 4 3" xfId="18791"/>
    <cellStyle name="Vírgula 2 2 2 2 2 3 2 5" xfId="24696"/>
    <cellStyle name="Vírgula 2 2 2 2 2 3 2 6" xfId="13523"/>
    <cellStyle name="Vírgula 2 2 2 2 2 3 3" xfId="2835"/>
    <cellStyle name="Vírgula 2 2 2 2 2 3 3 2" xfId="8739"/>
    <cellStyle name="Vírgula 2 2 2 2 2 3 3 2 2" xfId="31720"/>
    <cellStyle name="Vírgula 2 2 2 2 2 3 3 2 3" xfId="19911"/>
    <cellStyle name="Vírgula 2 2 2 2 2 3 3 3" xfId="25816"/>
    <cellStyle name="Vírgula 2 2 2 2 2 3 3 4" xfId="16399"/>
    <cellStyle name="Vírgula 2 2 2 2 2 3 4" xfId="6983"/>
    <cellStyle name="Vírgula 2 2 2 2 2 3 4 2" xfId="10495"/>
    <cellStyle name="Vírgula 2 2 2 2 2 3 4 2 2" xfId="33476"/>
    <cellStyle name="Vírgula 2 2 2 2 2 3 4 2 3" xfId="22304"/>
    <cellStyle name="Vírgula 2 2 2 2 2 3 4 3" xfId="29964"/>
    <cellStyle name="Vírgula 2 2 2 2 2 3 4 4" xfId="14643"/>
    <cellStyle name="Vírgula 2 2 2 2 2 3 5" xfId="5787"/>
    <cellStyle name="Vírgula 2 2 2 2 2 3 5 2" xfId="21345"/>
    <cellStyle name="Vírgula 2 2 2 2 2 3 5 3" xfId="28768"/>
    <cellStyle name="Vírgula 2 2 2 2 2 3 5 4" xfId="12887"/>
    <cellStyle name="Vírgula 2 2 2 2 2 3 6" xfId="4107"/>
    <cellStyle name="Vírgula 2 2 2 2 2 3 6 2" xfId="27088"/>
    <cellStyle name="Vírgula 2 2 2 2 2 3 6 3" xfId="18155"/>
    <cellStyle name="Vírgula 2 2 2 2 2 3 7" xfId="24060"/>
    <cellStyle name="Vírgula 2 2 2 2 2 3 8" xfId="11767"/>
    <cellStyle name="Vírgula 2 2 2 2 2 4" xfId="1477"/>
    <cellStyle name="Vírgula 2 2 2 2 2 4 2" xfId="3233"/>
    <cellStyle name="Vírgula 2 2 2 2 2 4 2 2" xfId="9137"/>
    <cellStyle name="Vírgula 2 2 2 2 2 4 2 2 2" xfId="32118"/>
    <cellStyle name="Vírgula 2 2 2 2 2 4 2 2 3" xfId="20309"/>
    <cellStyle name="Vírgula 2 2 2 2 2 4 2 3" xfId="26214"/>
    <cellStyle name="Vírgula 2 2 2 2 2 4 2 4" xfId="16797"/>
    <cellStyle name="Vírgula 2 2 2 2 2 4 3" xfId="7381"/>
    <cellStyle name="Vírgula 2 2 2 2 2 4 3 2" xfId="10893"/>
    <cellStyle name="Vírgula 2 2 2 2 2 4 3 2 2" xfId="33874"/>
    <cellStyle name="Vírgula 2 2 2 2 2 4 3 2 3" xfId="22702"/>
    <cellStyle name="Vírgula 2 2 2 2 2 4 3 3" xfId="30362"/>
    <cellStyle name="Vírgula 2 2 2 2 2 4 3 4" xfId="15041"/>
    <cellStyle name="Vírgula 2 2 2 2 2 4 4" xfId="4505"/>
    <cellStyle name="Vírgula 2 2 2 2 2 4 4 2" xfId="27486"/>
    <cellStyle name="Vírgula 2 2 2 2 2 4 4 3" xfId="18553"/>
    <cellStyle name="Vírgula 2 2 2 2 2 4 5" xfId="24458"/>
    <cellStyle name="Vírgula 2 2 2 2 2 4 6" xfId="13285"/>
    <cellStyle name="Vírgula 2 2 2 2 2 5" xfId="841"/>
    <cellStyle name="Vírgula 2 2 2 2 2 5 2" xfId="2597"/>
    <cellStyle name="Vírgula 2 2 2 2 2 5 2 2" xfId="8501"/>
    <cellStyle name="Vírgula 2 2 2 2 2 5 2 2 2" xfId="31482"/>
    <cellStyle name="Vírgula 2 2 2 2 2 5 2 2 3" xfId="19673"/>
    <cellStyle name="Vírgula 2 2 2 2 2 5 2 3" xfId="25578"/>
    <cellStyle name="Vírgula 2 2 2 2 2 5 2 4" xfId="16161"/>
    <cellStyle name="Vírgula 2 2 2 2 2 5 3" xfId="6745"/>
    <cellStyle name="Vírgula 2 2 2 2 2 5 3 2" xfId="10257"/>
    <cellStyle name="Vírgula 2 2 2 2 2 5 3 2 2" xfId="33238"/>
    <cellStyle name="Vírgula 2 2 2 2 2 5 3 2 3" xfId="22066"/>
    <cellStyle name="Vírgula 2 2 2 2 2 5 3 3" xfId="29726"/>
    <cellStyle name="Vírgula 2 2 2 2 2 5 3 4" xfId="14405"/>
    <cellStyle name="Vírgula 2 2 2 2 2 5 4" xfId="5549"/>
    <cellStyle name="Vírgula 2 2 2 2 2 5 4 2" xfId="28530"/>
    <cellStyle name="Vírgula 2 2 2 2 2 5 4 3" xfId="17917"/>
    <cellStyle name="Vírgula 2 2 2 2 2 5 5" xfId="23822"/>
    <cellStyle name="Vírgula 2 2 2 2 2 5 6" xfId="12649"/>
    <cellStyle name="Vírgula 2 2 2 2 2 6" xfId="2190"/>
    <cellStyle name="Vírgula 2 2 2 2 2 6 2" xfId="8094"/>
    <cellStyle name="Vírgula 2 2 2 2 2 6 2 2" xfId="31075"/>
    <cellStyle name="Vírgula 2 2 2 2 2 6 2 3" xfId="19266"/>
    <cellStyle name="Vírgula 2 2 2 2 2 6 3" xfId="25171"/>
    <cellStyle name="Vírgula 2 2 2 2 2 6 4" xfId="15754"/>
    <cellStyle name="Vírgula 2 2 2 2 2 7" xfId="6338"/>
    <cellStyle name="Vírgula 2 2 2 2 2 7 2" xfId="9850"/>
    <cellStyle name="Vírgula 2 2 2 2 2 7 2 2" xfId="32831"/>
    <cellStyle name="Vírgula 2 2 2 2 2 7 2 3" xfId="21659"/>
    <cellStyle name="Vírgula 2 2 2 2 2 7 3" xfId="29319"/>
    <cellStyle name="Vírgula 2 2 2 2 2 7 4" xfId="13998"/>
    <cellStyle name="Vírgula 2 2 2 2 2 8" xfId="5218"/>
    <cellStyle name="Vírgula 2 2 2 2 2 8 2" xfId="21022"/>
    <cellStyle name="Vírgula 2 2 2 2 2 8 3" xfId="28199"/>
    <cellStyle name="Vírgula 2 2 2 2 2 8 4" xfId="12242"/>
    <cellStyle name="Vírgula 2 2 2 2 2 9" xfId="3869"/>
    <cellStyle name="Vírgula 2 2 2 2 2 9 2" xfId="26850"/>
    <cellStyle name="Vírgula 2 2 2 2 2 9 3" xfId="17510"/>
    <cellStyle name="Vírgula 2 2 2 2 3" xfId="352"/>
    <cellStyle name="Vírgula 2 2 2 2 3 2" xfId="1636"/>
    <cellStyle name="Vírgula 2 2 2 2 3 2 2" xfId="3392"/>
    <cellStyle name="Vírgula 2 2 2 2 3 2 2 2" xfId="9296"/>
    <cellStyle name="Vírgula 2 2 2 2 3 2 2 2 2" xfId="32277"/>
    <cellStyle name="Vírgula 2 2 2 2 3 2 2 2 3" xfId="20468"/>
    <cellStyle name="Vírgula 2 2 2 2 3 2 2 3" xfId="26373"/>
    <cellStyle name="Vírgula 2 2 2 2 3 2 2 4" xfId="16956"/>
    <cellStyle name="Vírgula 2 2 2 2 3 2 3" xfId="7540"/>
    <cellStyle name="Vírgula 2 2 2 2 3 2 3 2" xfId="11052"/>
    <cellStyle name="Vírgula 2 2 2 2 3 2 3 2 2" xfId="34033"/>
    <cellStyle name="Vírgula 2 2 2 2 3 2 3 2 3" xfId="22861"/>
    <cellStyle name="Vírgula 2 2 2 2 3 2 3 3" xfId="30521"/>
    <cellStyle name="Vírgula 2 2 2 2 3 2 3 4" xfId="15200"/>
    <cellStyle name="Vírgula 2 2 2 2 3 2 4" xfId="4664"/>
    <cellStyle name="Vírgula 2 2 2 2 3 2 4 2" xfId="27645"/>
    <cellStyle name="Vírgula 2 2 2 2 3 2 4 3" xfId="18712"/>
    <cellStyle name="Vírgula 2 2 2 2 3 2 5" xfId="24617"/>
    <cellStyle name="Vírgula 2 2 2 2 3 2 6" xfId="13444"/>
    <cellStyle name="Vírgula 2 2 2 2 3 3" xfId="1000"/>
    <cellStyle name="Vírgula 2 2 2 2 3 3 2" xfId="2756"/>
    <cellStyle name="Vírgula 2 2 2 2 3 3 2 2" xfId="8660"/>
    <cellStyle name="Vírgula 2 2 2 2 3 3 2 2 2" xfId="31641"/>
    <cellStyle name="Vírgula 2 2 2 2 3 3 2 2 3" xfId="19832"/>
    <cellStyle name="Vírgula 2 2 2 2 3 3 2 3" xfId="25737"/>
    <cellStyle name="Vírgula 2 2 2 2 3 3 2 4" xfId="16320"/>
    <cellStyle name="Vírgula 2 2 2 2 3 3 3" xfId="6904"/>
    <cellStyle name="Vírgula 2 2 2 2 3 3 3 2" xfId="10416"/>
    <cellStyle name="Vírgula 2 2 2 2 3 3 3 2 2" xfId="33397"/>
    <cellStyle name="Vírgula 2 2 2 2 3 3 3 2 3" xfId="22225"/>
    <cellStyle name="Vírgula 2 2 2 2 3 3 3 3" xfId="29885"/>
    <cellStyle name="Vírgula 2 2 2 2 3 3 3 4" xfId="14564"/>
    <cellStyle name="Vírgula 2 2 2 2 3 3 4" xfId="5708"/>
    <cellStyle name="Vírgula 2 2 2 2 3 3 4 2" xfId="28689"/>
    <cellStyle name="Vírgula 2 2 2 2 3 3 4 3" xfId="18076"/>
    <cellStyle name="Vírgula 2 2 2 2 3 3 5" xfId="23981"/>
    <cellStyle name="Vírgula 2 2 2 2 3 3 6" xfId="12808"/>
    <cellStyle name="Vírgula 2 2 2 2 3 4" xfId="2111"/>
    <cellStyle name="Vírgula 2 2 2 2 3 4 2" xfId="8015"/>
    <cellStyle name="Vírgula 2 2 2 2 3 4 2 2" xfId="30996"/>
    <cellStyle name="Vírgula 2 2 2 2 3 4 2 3" xfId="19187"/>
    <cellStyle name="Vírgula 2 2 2 2 3 4 3" xfId="25092"/>
    <cellStyle name="Vírgula 2 2 2 2 3 4 4" xfId="15675"/>
    <cellStyle name="Vírgula 2 2 2 2 3 5" xfId="6259"/>
    <cellStyle name="Vírgula 2 2 2 2 3 5 2" xfId="9771"/>
    <cellStyle name="Vírgula 2 2 2 2 3 5 2 2" xfId="32752"/>
    <cellStyle name="Vírgula 2 2 2 2 3 5 2 3" xfId="21580"/>
    <cellStyle name="Vírgula 2 2 2 2 3 5 3" xfId="29240"/>
    <cellStyle name="Vírgula 2 2 2 2 3 5 4" xfId="13919"/>
    <cellStyle name="Vírgula 2 2 2 2 3 6" xfId="5139"/>
    <cellStyle name="Vírgula 2 2 2 2 3 6 2" xfId="20943"/>
    <cellStyle name="Vírgula 2 2 2 2 3 6 3" xfId="28120"/>
    <cellStyle name="Vírgula 2 2 2 2 3 6 4" xfId="12163"/>
    <cellStyle name="Vírgula 2 2 2 2 3 7" xfId="4028"/>
    <cellStyle name="Vírgula 2 2 2 2 3 7 2" xfId="27009"/>
    <cellStyle name="Vírgula 2 2 2 2 3 7 3" xfId="17431"/>
    <cellStyle name="Vírgula 2 2 2 2 3 8" xfId="23336"/>
    <cellStyle name="Vírgula 2 2 2 2 3 9" xfId="11688"/>
    <cellStyle name="Vírgula 2 2 2 2 4" xfId="508"/>
    <cellStyle name="Vírgula 2 2 2 2 4 2" xfId="1791"/>
    <cellStyle name="Vírgula 2 2 2 2 4 2 2" xfId="3547"/>
    <cellStyle name="Vírgula 2 2 2 2 4 2 2 2" xfId="9451"/>
    <cellStyle name="Vírgula 2 2 2 2 4 2 2 2 2" xfId="32432"/>
    <cellStyle name="Vírgula 2 2 2 2 4 2 2 2 3" xfId="20623"/>
    <cellStyle name="Vírgula 2 2 2 2 4 2 2 3" xfId="26528"/>
    <cellStyle name="Vírgula 2 2 2 2 4 2 2 4" xfId="17111"/>
    <cellStyle name="Vírgula 2 2 2 2 4 2 3" xfId="7695"/>
    <cellStyle name="Vírgula 2 2 2 2 4 2 3 2" xfId="11207"/>
    <cellStyle name="Vírgula 2 2 2 2 4 2 3 2 2" xfId="34188"/>
    <cellStyle name="Vírgula 2 2 2 2 4 2 3 2 3" xfId="23016"/>
    <cellStyle name="Vírgula 2 2 2 2 4 2 3 3" xfId="30676"/>
    <cellStyle name="Vírgula 2 2 2 2 4 2 3 4" xfId="15355"/>
    <cellStyle name="Vírgula 2 2 2 2 4 2 4" xfId="4819"/>
    <cellStyle name="Vírgula 2 2 2 2 4 2 4 2" xfId="27800"/>
    <cellStyle name="Vírgula 2 2 2 2 4 2 4 3" xfId="18867"/>
    <cellStyle name="Vírgula 2 2 2 2 4 2 5" xfId="24772"/>
    <cellStyle name="Vírgula 2 2 2 2 4 2 6" xfId="13599"/>
    <cellStyle name="Vírgula 2 2 2 2 4 3" xfId="1155"/>
    <cellStyle name="Vírgula 2 2 2 2 4 3 2" xfId="2911"/>
    <cellStyle name="Vírgula 2 2 2 2 4 3 2 2" xfId="8815"/>
    <cellStyle name="Vírgula 2 2 2 2 4 3 2 2 2" xfId="31796"/>
    <cellStyle name="Vírgula 2 2 2 2 4 3 2 2 3" xfId="19987"/>
    <cellStyle name="Vírgula 2 2 2 2 4 3 2 3" xfId="25892"/>
    <cellStyle name="Vírgula 2 2 2 2 4 3 2 4" xfId="16475"/>
    <cellStyle name="Vírgula 2 2 2 2 4 3 3" xfId="7059"/>
    <cellStyle name="Vírgula 2 2 2 2 4 3 3 2" xfId="10571"/>
    <cellStyle name="Vírgula 2 2 2 2 4 3 3 2 2" xfId="33552"/>
    <cellStyle name="Vírgula 2 2 2 2 4 3 3 2 3" xfId="22380"/>
    <cellStyle name="Vírgula 2 2 2 2 4 3 3 3" xfId="30040"/>
    <cellStyle name="Vírgula 2 2 2 2 4 3 3 4" xfId="14719"/>
    <cellStyle name="Vírgula 2 2 2 2 4 3 4" xfId="5863"/>
    <cellStyle name="Vírgula 2 2 2 2 4 3 4 2" xfId="28844"/>
    <cellStyle name="Vírgula 2 2 2 2 4 3 4 3" xfId="18231"/>
    <cellStyle name="Vírgula 2 2 2 2 4 3 5" xfId="24136"/>
    <cellStyle name="Vírgula 2 2 2 2 4 3 6" xfId="12963"/>
    <cellStyle name="Vírgula 2 2 2 2 4 4" xfId="2266"/>
    <cellStyle name="Vírgula 2 2 2 2 4 4 2" xfId="8170"/>
    <cellStyle name="Vírgula 2 2 2 2 4 4 2 2" xfId="31151"/>
    <cellStyle name="Vírgula 2 2 2 2 4 4 2 3" xfId="19342"/>
    <cellStyle name="Vírgula 2 2 2 2 4 4 3" xfId="25247"/>
    <cellStyle name="Vírgula 2 2 2 2 4 4 4" xfId="15830"/>
    <cellStyle name="Vírgula 2 2 2 2 4 5" xfId="6414"/>
    <cellStyle name="Vírgula 2 2 2 2 4 5 2" xfId="9926"/>
    <cellStyle name="Vírgula 2 2 2 2 4 5 2 2" xfId="32907"/>
    <cellStyle name="Vírgula 2 2 2 2 4 5 2 3" xfId="21735"/>
    <cellStyle name="Vírgula 2 2 2 2 4 5 3" xfId="29395"/>
    <cellStyle name="Vírgula 2 2 2 2 4 5 4" xfId="14074"/>
    <cellStyle name="Vírgula 2 2 2 2 4 6" xfId="5294"/>
    <cellStyle name="Vírgula 2 2 2 2 4 6 2" xfId="21098"/>
    <cellStyle name="Vírgula 2 2 2 2 4 6 3" xfId="28275"/>
    <cellStyle name="Vírgula 2 2 2 2 4 6 4" xfId="12318"/>
    <cellStyle name="Vírgula 2 2 2 2 4 7" xfId="4183"/>
    <cellStyle name="Vírgula 2 2 2 2 4 7 2" xfId="27164"/>
    <cellStyle name="Vírgula 2 2 2 2 4 7 3" xfId="17586"/>
    <cellStyle name="Vírgula 2 2 2 2 4 8" xfId="23491"/>
    <cellStyle name="Vírgula 2 2 2 2 4 9" xfId="11843"/>
    <cellStyle name="Vírgula 2 2 2 2 5" xfId="926"/>
    <cellStyle name="Vírgula 2 2 2 2 5 2" xfId="1562"/>
    <cellStyle name="Vírgula 2 2 2 2 5 2 2" xfId="3318"/>
    <cellStyle name="Vírgula 2 2 2 2 5 2 2 2" xfId="9222"/>
    <cellStyle name="Vírgula 2 2 2 2 5 2 2 2 2" xfId="32203"/>
    <cellStyle name="Vírgula 2 2 2 2 5 2 2 2 3" xfId="20394"/>
    <cellStyle name="Vírgula 2 2 2 2 5 2 2 3" xfId="26299"/>
    <cellStyle name="Vírgula 2 2 2 2 5 2 2 4" xfId="16882"/>
    <cellStyle name="Vírgula 2 2 2 2 5 2 3" xfId="7466"/>
    <cellStyle name="Vírgula 2 2 2 2 5 2 3 2" xfId="10978"/>
    <cellStyle name="Vírgula 2 2 2 2 5 2 3 2 2" xfId="33959"/>
    <cellStyle name="Vírgula 2 2 2 2 5 2 3 2 3" xfId="22787"/>
    <cellStyle name="Vírgula 2 2 2 2 5 2 3 3" xfId="30447"/>
    <cellStyle name="Vírgula 2 2 2 2 5 2 3 4" xfId="15126"/>
    <cellStyle name="Vírgula 2 2 2 2 5 2 4" xfId="4590"/>
    <cellStyle name="Vírgula 2 2 2 2 5 2 4 2" xfId="27571"/>
    <cellStyle name="Vírgula 2 2 2 2 5 2 4 3" xfId="18638"/>
    <cellStyle name="Vírgula 2 2 2 2 5 2 5" xfId="24543"/>
    <cellStyle name="Vírgula 2 2 2 2 5 2 6" xfId="13370"/>
    <cellStyle name="Vírgula 2 2 2 2 5 3" xfId="2682"/>
    <cellStyle name="Vírgula 2 2 2 2 5 3 2" xfId="8586"/>
    <cellStyle name="Vírgula 2 2 2 2 5 3 2 2" xfId="31567"/>
    <cellStyle name="Vírgula 2 2 2 2 5 3 2 3" xfId="19758"/>
    <cellStyle name="Vírgula 2 2 2 2 5 3 3" xfId="25663"/>
    <cellStyle name="Vírgula 2 2 2 2 5 3 4" xfId="16246"/>
    <cellStyle name="Vírgula 2 2 2 2 5 4" xfId="6830"/>
    <cellStyle name="Vírgula 2 2 2 2 5 4 2" xfId="10342"/>
    <cellStyle name="Vírgula 2 2 2 2 5 4 2 2" xfId="33323"/>
    <cellStyle name="Vírgula 2 2 2 2 5 4 2 3" xfId="22151"/>
    <cellStyle name="Vírgula 2 2 2 2 5 4 3" xfId="29811"/>
    <cellStyle name="Vírgula 2 2 2 2 5 4 4" xfId="14490"/>
    <cellStyle name="Vírgula 2 2 2 2 5 5" xfId="5634"/>
    <cellStyle name="Vírgula 2 2 2 2 5 5 2" xfId="21268"/>
    <cellStyle name="Vírgula 2 2 2 2 5 5 3" xfId="28615"/>
    <cellStyle name="Vírgula 2 2 2 2 5 5 4" xfId="12734"/>
    <cellStyle name="Vírgula 2 2 2 2 5 6" xfId="3954"/>
    <cellStyle name="Vírgula 2 2 2 2 5 6 2" xfId="26935"/>
    <cellStyle name="Vírgula 2 2 2 2 5 6 3" xfId="18002"/>
    <cellStyle name="Vírgula 2 2 2 2 5 7" xfId="23907"/>
    <cellStyle name="Vírgula 2 2 2 2 5 8" xfId="11614"/>
    <cellStyle name="Vírgula 2 2 2 2 6" xfId="1316"/>
    <cellStyle name="Vírgula 2 2 2 2 6 2" xfId="1952"/>
    <cellStyle name="Vírgula 2 2 2 2 6 2 2" xfId="3708"/>
    <cellStyle name="Vírgula 2 2 2 2 6 2 2 2" xfId="9612"/>
    <cellStyle name="Vírgula 2 2 2 2 6 2 2 2 2" xfId="32593"/>
    <cellStyle name="Vírgula 2 2 2 2 6 2 2 2 3" xfId="20784"/>
    <cellStyle name="Vírgula 2 2 2 2 6 2 2 3" xfId="26689"/>
    <cellStyle name="Vírgula 2 2 2 2 6 2 2 4" xfId="17272"/>
    <cellStyle name="Vírgula 2 2 2 2 6 2 3" xfId="7856"/>
    <cellStyle name="Vírgula 2 2 2 2 6 2 3 2" xfId="11368"/>
    <cellStyle name="Vírgula 2 2 2 2 6 2 3 2 2" xfId="34349"/>
    <cellStyle name="Vírgula 2 2 2 2 6 2 3 2 3" xfId="23177"/>
    <cellStyle name="Vírgula 2 2 2 2 6 2 3 3" xfId="30837"/>
    <cellStyle name="Vírgula 2 2 2 2 6 2 3 4" xfId="15516"/>
    <cellStyle name="Vírgula 2 2 2 2 6 2 4" xfId="4980"/>
    <cellStyle name="Vírgula 2 2 2 2 6 2 4 2" xfId="27961"/>
    <cellStyle name="Vírgula 2 2 2 2 6 2 4 3" xfId="19028"/>
    <cellStyle name="Vírgula 2 2 2 2 6 2 5" xfId="24933"/>
    <cellStyle name="Vírgula 2 2 2 2 6 2 6" xfId="13760"/>
    <cellStyle name="Vírgula 2 2 2 2 6 3" xfId="3072"/>
    <cellStyle name="Vírgula 2 2 2 2 6 3 2" xfId="8976"/>
    <cellStyle name="Vírgula 2 2 2 2 6 3 2 2" xfId="31957"/>
    <cellStyle name="Vírgula 2 2 2 2 6 3 2 3" xfId="20148"/>
    <cellStyle name="Vírgula 2 2 2 2 6 3 3" xfId="26053"/>
    <cellStyle name="Vírgula 2 2 2 2 6 3 4" xfId="16636"/>
    <cellStyle name="Vírgula 2 2 2 2 6 4" xfId="7220"/>
    <cellStyle name="Vírgula 2 2 2 2 6 4 2" xfId="10732"/>
    <cellStyle name="Vírgula 2 2 2 2 6 4 2 2" xfId="33713"/>
    <cellStyle name="Vírgula 2 2 2 2 6 4 2 3" xfId="22541"/>
    <cellStyle name="Vírgula 2 2 2 2 6 4 3" xfId="30201"/>
    <cellStyle name="Vírgula 2 2 2 2 6 4 4" xfId="14880"/>
    <cellStyle name="Vírgula 2 2 2 2 6 5" xfId="6024"/>
    <cellStyle name="Vírgula 2 2 2 2 6 5 2" xfId="21421"/>
    <cellStyle name="Vírgula 2 2 2 2 6 5 3" xfId="29005"/>
    <cellStyle name="Vírgula 2 2 2 2 6 5 4" xfId="13124"/>
    <cellStyle name="Vírgula 2 2 2 2 6 6" xfId="4344"/>
    <cellStyle name="Vírgula 2 2 2 2 6 6 2" xfId="27325"/>
    <cellStyle name="Vírgula 2 2 2 2 6 6 3" xfId="18392"/>
    <cellStyle name="Vírgula 2 2 2 2 6 7" xfId="24297"/>
    <cellStyle name="Vírgula 2 2 2 2 6 8" xfId="12004"/>
    <cellStyle name="Vírgula 2 2 2 2 7" xfId="756"/>
    <cellStyle name="Vírgula 2 2 2 2 7 2" xfId="2512"/>
    <cellStyle name="Vírgula 2 2 2 2 7 2 2" xfId="8416"/>
    <cellStyle name="Vírgula 2 2 2 2 7 2 2 2" xfId="31397"/>
    <cellStyle name="Vírgula 2 2 2 2 7 2 2 3" xfId="19588"/>
    <cellStyle name="Vírgula 2 2 2 2 7 2 3" xfId="25493"/>
    <cellStyle name="Vírgula 2 2 2 2 7 2 4" xfId="16076"/>
    <cellStyle name="Vírgula 2 2 2 2 7 3" xfId="6660"/>
    <cellStyle name="Vírgula 2 2 2 2 7 3 2" xfId="10172"/>
    <cellStyle name="Vírgula 2 2 2 2 7 3 2 2" xfId="33153"/>
    <cellStyle name="Vírgula 2 2 2 2 7 3 2 3" xfId="21981"/>
    <cellStyle name="Vírgula 2 2 2 2 7 3 3" xfId="29641"/>
    <cellStyle name="Vírgula 2 2 2 2 7 3 4" xfId="14320"/>
    <cellStyle name="Vírgula 2 2 2 2 7 4" xfId="4420"/>
    <cellStyle name="Vírgula 2 2 2 2 7 4 2" xfId="27401"/>
    <cellStyle name="Vírgula 2 2 2 2 7 4 3" xfId="17832"/>
    <cellStyle name="Vírgula 2 2 2 2 7 5" xfId="23737"/>
    <cellStyle name="Vírgula 2 2 2 2 7 6" xfId="12564"/>
    <cellStyle name="Vírgula 2 2 2 2 8" xfId="1392"/>
    <cellStyle name="Vírgula 2 2 2 2 8 2" xfId="3148"/>
    <cellStyle name="Vírgula 2 2 2 2 8 2 2" xfId="9052"/>
    <cellStyle name="Vírgula 2 2 2 2 8 2 2 2" xfId="32033"/>
    <cellStyle name="Vírgula 2 2 2 2 8 2 2 3" xfId="20224"/>
    <cellStyle name="Vírgula 2 2 2 2 8 2 3" xfId="26129"/>
    <cellStyle name="Vírgula 2 2 2 2 8 2 4" xfId="16712"/>
    <cellStyle name="Vírgula 2 2 2 2 8 3" xfId="7296"/>
    <cellStyle name="Vírgula 2 2 2 2 8 3 2" xfId="10808"/>
    <cellStyle name="Vírgula 2 2 2 2 8 3 2 2" xfId="33789"/>
    <cellStyle name="Vírgula 2 2 2 2 8 3 2 3" xfId="22617"/>
    <cellStyle name="Vírgula 2 2 2 2 8 3 3" xfId="30277"/>
    <cellStyle name="Vírgula 2 2 2 2 8 3 4" xfId="14956"/>
    <cellStyle name="Vírgula 2 2 2 2 8 4" xfId="6100"/>
    <cellStyle name="Vírgula 2 2 2 2 8 4 2" xfId="29081"/>
    <cellStyle name="Vírgula 2 2 2 2 8 4 3" xfId="18468"/>
    <cellStyle name="Vírgula 2 2 2 2 8 5" xfId="24373"/>
    <cellStyle name="Vírgula 2 2 2 2 8 6" xfId="13200"/>
    <cellStyle name="Vírgula 2 2 2 2 9" xfId="679"/>
    <cellStyle name="Vírgula 2 2 2 2 9 2" xfId="2436"/>
    <cellStyle name="Vírgula 2 2 2 2 9 2 2" xfId="8340"/>
    <cellStyle name="Vírgula 2 2 2 2 9 2 2 2" xfId="31321"/>
    <cellStyle name="Vírgula 2 2 2 2 9 2 2 3" xfId="19512"/>
    <cellStyle name="Vírgula 2 2 2 2 9 2 3" xfId="25417"/>
    <cellStyle name="Vírgula 2 2 2 2 9 2 4" xfId="16000"/>
    <cellStyle name="Vírgula 2 2 2 2 9 3" xfId="6584"/>
    <cellStyle name="Vírgula 2 2 2 2 9 3 2" xfId="10096"/>
    <cellStyle name="Vírgula 2 2 2 2 9 3 2 2" xfId="33077"/>
    <cellStyle name="Vírgula 2 2 2 2 9 3 2 3" xfId="21905"/>
    <cellStyle name="Vírgula 2 2 2 2 9 3 3" xfId="29565"/>
    <cellStyle name="Vírgula 2 2 2 2 9 3 4" xfId="14244"/>
    <cellStyle name="Vírgula 2 2 2 2 9 4" xfId="5464"/>
    <cellStyle name="Vírgula 2 2 2 2 9 4 2" xfId="28445"/>
    <cellStyle name="Vírgula 2 2 2 2 9 4 3" xfId="17756"/>
    <cellStyle name="Vírgula 2 2 2 2 9 5" xfId="23661"/>
    <cellStyle name="Vírgula 2 2 2 2 9 6" xfId="12488"/>
    <cellStyle name="Vírgula 2 2 2 3" xfId="30"/>
    <cellStyle name="Vírgula 2 2 2 3 10" xfId="3840"/>
    <cellStyle name="Vírgula 2 2 2 3 10 2" xfId="26821"/>
    <cellStyle name="Vírgula 2 2 2 3 10 3" xfId="17328"/>
    <cellStyle name="Vírgula 2 2 2 3 11" xfId="23233"/>
    <cellStyle name="Vírgula 2 2 2 3 12" xfId="11500"/>
    <cellStyle name="Vírgula 2 2 2 3 2" xfId="402"/>
    <cellStyle name="Vírgula 2 2 2 3 2 2" xfId="1686"/>
    <cellStyle name="Vírgula 2 2 2 3 2 2 2" xfId="3442"/>
    <cellStyle name="Vírgula 2 2 2 3 2 2 2 2" xfId="9346"/>
    <cellStyle name="Vírgula 2 2 2 3 2 2 2 2 2" xfId="32327"/>
    <cellStyle name="Vírgula 2 2 2 3 2 2 2 2 3" xfId="20518"/>
    <cellStyle name="Vírgula 2 2 2 3 2 2 2 3" xfId="26423"/>
    <cellStyle name="Vírgula 2 2 2 3 2 2 2 4" xfId="17006"/>
    <cellStyle name="Vírgula 2 2 2 3 2 2 3" xfId="7590"/>
    <cellStyle name="Vírgula 2 2 2 3 2 2 3 2" xfId="11102"/>
    <cellStyle name="Vírgula 2 2 2 3 2 2 3 2 2" xfId="34083"/>
    <cellStyle name="Vírgula 2 2 2 3 2 2 3 2 3" xfId="22911"/>
    <cellStyle name="Vírgula 2 2 2 3 2 2 3 3" xfId="30571"/>
    <cellStyle name="Vírgula 2 2 2 3 2 2 3 4" xfId="15250"/>
    <cellStyle name="Vírgula 2 2 2 3 2 2 4" xfId="4714"/>
    <cellStyle name="Vírgula 2 2 2 3 2 2 4 2" xfId="27695"/>
    <cellStyle name="Vírgula 2 2 2 3 2 2 4 3" xfId="18762"/>
    <cellStyle name="Vírgula 2 2 2 3 2 2 5" xfId="24667"/>
    <cellStyle name="Vírgula 2 2 2 3 2 2 6" xfId="13494"/>
    <cellStyle name="Vírgula 2 2 2 3 2 3" xfId="1050"/>
    <cellStyle name="Vírgula 2 2 2 3 2 3 2" xfId="2806"/>
    <cellStyle name="Vírgula 2 2 2 3 2 3 2 2" xfId="8710"/>
    <cellStyle name="Vírgula 2 2 2 3 2 3 2 2 2" xfId="31691"/>
    <cellStyle name="Vírgula 2 2 2 3 2 3 2 2 3" xfId="19882"/>
    <cellStyle name="Vírgula 2 2 2 3 2 3 2 3" xfId="25787"/>
    <cellStyle name="Vírgula 2 2 2 3 2 3 2 4" xfId="16370"/>
    <cellStyle name="Vírgula 2 2 2 3 2 3 3" xfId="6954"/>
    <cellStyle name="Vírgula 2 2 2 3 2 3 3 2" xfId="10466"/>
    <cellStyle name="Vírgula 2 2 2 3 2 3 3 2 2" xfId="33447"/>
    <cellStyle name="Vírgula 2 2 2 3 2 3 3 2 3" xfId="22275"/>
    <cellStyle name="Vírgula 2 2 2 3 2 3 3 3" xfId="29935"/>
    <cellStyle name="Vírgula 2 2 2 3 2 3 3 4" xfId="14614"/>
    <cellStyle name="Vírgula 2 2 2 3 2 3 4" xfId="5758"/>
    <cellStyle name="Vírgula 2 2 2 3 2 3 4 2" xfId="28739"/>
    <cellStyle name="Vírgula 2 2 2 3 2 3 4 3" xfId="18126"/>
    <cellStyle name="Vírgula 2 2 2 3 2 3 5" xfId="24031"/>
    <cellStyle name="Vírgula 2 2 2 3 2 3 6" xfId="12858"/>
    <cellStyle name="Vírgula 2 2 2 3 2 4" xfId="2161"/>
    <cellStyle name="Vírgula 2 2 2 3 2 4 2" xfId="8065"/>
    <cellStyle name="Vírgula 2 2 2 3 2 4 2 2" xfId="31046"/>
    <cellStyle name="Vírgula 2 2 2 3 2 4 2 3" xfId="19237"/>
    <cellStyle name="Vírgula 2 2 2 3 2 4 3" xfId="25142"/>
    <cellStyle name="Vírgula 2 2 2 3 2 4 4" xfId="15725"/>
    <cellStyle name="Vírgula 2 2 2 3 2 5" xfId="6309"/>
    <cellStyle name="Vírgula 2 2 2 3 2 5 2" xfId="9821"/>
    <cellStyle name="Vírgula 2 2 2 3 2 5 2 2" xfId="32802"/>
    <cellStyle name="Vírgula 2 2 2 3 2 5 2 3" xfId="21630"/>
    <cellStyle name="Vírgula 2 2 2 3 2 5 3" xfId="29290"/>
    <cellStyle name="Vírgula 2 2 2 3 2 5 4" xfId="13969"/>
    <cellStyle name="Vírgula 2 2 2 3 2 6" xfId="5189"/>
    <cellStyle name="Vírgula 2 2 2 3 2 6 2" xfId="20993"/>
    <cellStyle name="Vírgula 2 2 2 3 2 6 3" xfId="28170"/>
    <cellStyle name="Vírgula 2 2 2 3 2 6 4" xfId="12213"/>
    <cellStyle name="Vírgula 2 2 2 3 2 7" xfId="4078"/>
    <cellStyle name="Vírgula 2 2 2 3 2 7 2" xfId="27059"/>
    <cellStyle name="Vírgula 2 2 2 3 2 7 3" xfId="17481"/>
    <cellStyle name="Vírgula 2 2 2 3 2 8" xfId="23386"/>
    <cellStyle name="Vírgula 2 2 2 3 2 9" xfId="11738"/>
    <cellStyle name="Vírgula 2 2 2 3 3" xfId="564"/>
    <cellStyle name="Vírgula 2 2 2 3 3 2" xfId="1847"/>
    <cellStyle name="Vírgula 2 2 2 3 3 2 2" xfId="3603"/>
    <cellStyle name="Vírgula 2 2 2 3 3 2 2 2" xfId="9507"/>
    <cellStyle name="Vírgula 2 2 2 3 3 2 2 2 2" xfId="32488"/>
    <cellStyle name="Vírgula 2 2 2 3 3 2 2 2 3" xfId="20679"/>
    <cellStyle name="Vírgula 2 2 2 3 3 2 2 3" xfId="26584"/>
    <cellStyle name="Vírgula 2 2 2 3 3 2 2 4" xfId="17167"/>
    <cellStyle name="Vírgula 2 2 2 3 3 2 3" xfId="7751"/>
    <cellStyle name="Vírgula 2 2 2 3 3 2 3 2" xfId="11263"/>
    <cellStyle name="Vírgula 2 2 2 3 3 2 3 2 2" xfId="34244"/>
    <cellStyle name="Vírgula 2 2 2 3 3 2 3 2 3" xfId="23072"/>
    <cellStyle name="Vírgula 2 2 2 3 3 2 3 3" xfId="30732"/>
    <cellStyle name="Vírgula 2 2 2 3 3 2 3 4" xfId="15411"/>
    <cellStyle name="Vírgula 2 2 2 3 3 2 4" xfId="4875"/>
    <cellStyle name="Vírgula 2 2 2 3 3 2 4 2" xfId="27856"/>
    <cellStyle name="Vírgula 2 2 2 3 3 2 4 3" xfId="18923"/>
    <cellStyle name="Vírgula 2 2 2 3 3 2 5" xfId="24828"/>
    <cellStyle name="Vírgula 2 2 2 3 3 2 6" xfId="13655"/>
    <cellStyle name="Vírgula 2 2 2 3 3 3" xfId="1211"/>
    <cellStyle name="Vírgula 2 2 2 3 3 3 2" xfId="2967"/>
    <cellStyle name="Vírgula 2 2 2 3 3 3 2 2" xfId="8871"/>
    <cellStyle name="Vírgula 2 2 2 3 3 3 2 2 2" xfId="31852"/>
    <cellStyle name="Vírgula 2 2 2 3 3 3 2 2 3" xfId="20043"/>
    <cellStyle name="Vírgula 2 2 2 3 3 3 2 3" xfId="25948"/>
    <cellStyle name="Vírgula 2 2 2 3 3 3 2 4" xfId="16531"/>
    <cellStyle name="Vírgula 2 2 2 3 3 3 3" xfId="7115"/>
    <cellStyle name="Vírgula 2 2 2 3 3 3 3 2" xfId="10627"/>
    <cellStyle name="Vírgula 2 2 2 3 3 3 3 2 2" xfId="33608"/>
    <cellStyle name="Vírgula 2 2 2 3 3 3 3 2 3" xfId="22436"/>
    <cellStyle name="Vírgula 2 2 2 3 3 3 3 3" xfId="30096"/>
    <cellStyle name="Vírgula 2 2 2 3 3 3 3 4" xfId="14775"/>
    <cellStyle name="Vírgula 2 2 2 3 3 3 4" xfId="5919"/>
    <cellStyle name="Vírgula 2 2 2 3 3 3 4 2" xfId="28900"/>
    <cellStyle name="Vírgula 2 2 2 3 3 3 4 3" xfId="18287"/>
    <cellStyle name="Vírgula 2 2 2 3 3 3 5" xfId="24192"/>
    <cellStyle name="Vírgula 2 2 2 3 3 3 6" xfId="13019"/>
    <cellStyle name="Vírgula 2 2 2 3 3 4" xfId="2322"/>
    <cellStyle name="Vírgula 2 2 2 3 3 4 2" xfId="8226"/>
    <cellStyle name="Vírgula 2 2 2 3 3 4 2 2" xfId="31207"/>
    <cellStyle name="Vírgula 2 2 2 3 3 4 2 3" xfId="19398"/>
    <cellStyle name="Vírgula 2 2 2 3 3 4 3" xfId="25303"/>
    <cellStyle name="Vírgula 2 2 2 3 3 4 4" xfId="15886"/>
    <cellStyle name="Vírgula 2 2 2 3 3 5" xfId="6470"/>
    <cellStyle name="Vírgula 2 2 2 3 3 5 2" xfId="9982"/>
    <cellStyle name="Vírgula 2 2 2 3 3 5 2 2" xfId="32963"/>
    <cellStyle name="Vírgula 2 2 2 3 3 5 2 3" xfId="21791"/>
    <cellStyle name="Vírgula 2 2 2 3 3 5 3" xfId="29451"/>
    <cellStyle name="Vírgula 2 2 2 3 3 5 4" xfId="14130"/>
    <cellStyle name="Vírgula 2 2 2 3 3 6" xfId="5350"/>
    <cellStyle name="Vírgula 2 2 2 3 3 6 2" xfId="21154"/>
    <cellStyle name="Vírgula 2 2 2 3 3 6 3" xfId="28331"/>
    <cellStyle name="Vírgula 2 2 2 3 3 6 4" xfId="12374"/>
    <cellStyle name="Vírgula 2 2 2 3 3 7" xfId="4239"/>
    <cellStyle name="Vírgula 2 2 2 3 3 7 2" xfId="27220"/>
    <cellStyle name="Vírgula 2 2 2 3 3 7 3" xfId="17642"/>
    <cellStyle name="Vírgula 2 2 2 3 3 8" xfId="23547"/>
    <cellStyle name="Vírgula 2 2 2 3 3 9" xfId="11899"/>
    <cellStyle name="Vírgula 2 2 2 3 4" xfId="897"/>
    <cellStyle name="Vírgula 2 2 2 3 4 2" xfId="1533"/>
    <cellStyle name="Vírgula 2 2 2 3 4 2 2" xfId="3289"/>
    <cellStyle name="Vírgula 2 2 2 3 4 2 2 2" xfId="9193"/>
    <cellStyle name="Vírgula 2 2 2 3 4 2 2 2 2" xfId="32174"/>
    <cellStyle name="Vírgula 2 2 2 3 4 2 2 2 3" xfId="20365"/>
    <cellStyle name="Vírgula 2 2 2 3 4 2 2 3" xfId="26270"/>
    <cellStyle name="Vírgula 2 2 2 3 4 2 2 4" xfId="16853"/>
    <cellStyle name="Vírgula 2 2 2 3 4 2 3" xfId="7437"/>
    <cellStyle name="Vírgula 2 2 2 3 4 2 3 2" xfId="10949"/>
    <cellStyle name="Vírgula 2 2 2 3 4 2 3 2 2" xfId="33930"/>
    <cellStyle name="Vírgula 2 2 2 3 4 2 3 2 3" xfId="22758"/>
    <cellStyle name="Vírgula 2 2 2 3 4 2 3 3" xfId="30418"/>
    <cellStyle name="Vírgula 2 2 2 3 4 2 3 4" xfId="15097"/>
    <cellStyle name="Vírgula 2 2 2 3 4 2 4" xfId="4561"/>
    <cellStyle name="Vírgula 2 2 2 3 4 2 4 2" xfId="27542"/>
    <cellStyle name="Vírgula 2 2 2 3 4 2 4 3" xfId="18609"/>
    <cellStyle name="Vírgula 2 2 2 3 4 2 5" xfId="24514"/>
    <cellStyle name="Vírgula 2 2 2 3 4 2 6" xfId="13341"/>
    <cellStyle name="Vírgula 2 2 2 3 4 3" xfId="2653"/>
    <cellStyle name="Vírgula 2 2 2 3 4 3 2" xfId="8557"/>
    <cellStyle name="Vírgula 2 2 2 3 4 3 2 2" xfId="31538"/>
    <cellStyle name="Vírgula 2 2 2 3 4 3 2 3" xfId="19729"/>
    <cellStyle name="Vírgula 2 2 2 3 4 3 3" xfId="25634"/>
    <cellStyle name="Vírgula 2 2 2 3 4 3 4" xfId="16217"/>
    <cellStyle name="Vírgula 2 2 2 3 4 4" xfId="6801"/>
    <cellStyle name="Vírgula 2 2 2 3 4 4 2" xfId="10313"/>
    <cellStyle name="Vírgula 2 2 2 3 4 4 2 2" xfId="33294"/>
    <cellStyle name="Vírgula 2 2 2 3 4 4 2 3" xfId="22122"/>
    <cellStyle name="Vírgula 2 2 2 3 4 4 3" xfId="29782"/>
    <cellStyle name="Vírgula 2 2 2 3 4 4 4" xfId="14461"/>
    <cellStyle name="Vírgula 2 2 2 3 4 5" xfId="5605"/>
    <cellStyle name="Vírgula 2 2 2 3 4 5 2" xfId="21239"/>
    <cellStyle name="Vírgula 2 2 2 3 4 5 3" xfId="28586"/>
    <cellStyle name="Vírgula 2 2 2 3 4 5 4" xfId="12705"/>
    <cellStyle name="Vírgula 2 2 2 3 4 6" xfId="3925"/>
    <cellStyle name="Vírgula 2 2 2 3 4 6 2" xfId="26906"/>
    <cellStyle name="Vírgula 2 2 2 3 4 6 3" xfId="17973"/>
    <cellStyle name="Vírgula 2 2 2 3 4 7" xfId="23878"/>
    <cellStyle name="Vírgula 2 2 2 3 4 8" xfId="11585"/>
    <cellStyle name="Vírgula 2 2 2 3 5" xfId="1448"/>
    <cellStyle name="Vírgula 2 2 2 3 5 2" xfId="3204"/>
    <cellStyle name="Vírgula 2 2 2 3 5 2 2" xfId="9108"/>
    <cellStyle name="Vírgula 2 2 2 3 5 2 2 2" xfId="32089"/>
    <cellStyle name="Vírgula 2 2 2 3 5 2 2 3" xfId="20280"/>
    <cellStyle name="Vírgula 2 2 2 3 5 2 3" xfId="26185"/>
    <cellStyle name="Vírgula 2 2 2 3 5 2 4" xfId="16768"/>
    <cellStyle name="Vírgula 2 2 2 3 5 3" xfId="7352"/>
    <cellStyle name="Vírgula 2 2 2 3 5 3 2" xfId="10864"/>
    <cellStyle name="Vírgula 2 2 2 3 5 3 2 2" xfId="33845"/>
    <cellStyle name="Vírgula 2 2 2 3 5 3 2 3" xfId="22673"/>
    <cellStyle name="Vírgula 2 2 2 3 5 3 3" xfId="30333"/>
    <cellStyle name="Vírgula 2 2 2 3 5 3 4" xfId="15012"/>
    <cellStyle name="Vírgula 2 2 2 3 5 4" xfId="4476"/>
    <cellStyle name="Vírgula 2 2 2 3 5 4 2" xfId="27457"/>
    <cellStyle name="Vírgula 2 2 2 3 5 4 3" xfId="18524"/>
    <cellStyle name="Vírgula 2 2 2 3 5 5" xfId="24429"/>
    <cellStyle name="Vírgula 2 2 2 3 5 6" xfId="13256"/>
    <cellStyle name="Vírgula 2 2 2 3 6" xfId="812"/>
    <cellStyle name="Vírgula 2 2 2 3 6 2" xfId="2568"/>
    <cellStyle name="Vírgula 2 2 2 3 6 2 2" xfId="8472"/>
    <cellStyle name="Vírgula 2 2 2 3 6 2 2 2" xfId="31453"/>
    <cellStyle name="Vírgula 2 2 2 3 6 2 2 3" xfId="19644"/>
    <cellStyle name="Vírgula 2 2 2 3 6 2 3" xfId="25549"/>
    <cellStyle name="Vírgula 2 2 2 3 6 2 4" xfId="16132"/>
    <cellStyle name="Vírgula 2 2 2 3 6 3" xfId="6716"/>
    <cellStyle name="Vírgula 2 2 2 3 6 3 2" xfId="10228"/>
    <cellStyle name="Vírgula 2 2 2 3 6 3 2 2" xfId="33209"/>
    <cellStyle name="Vírgula 2 2 2 3 6 3 2 3" xfId="22037"/>
    <cellStyle name="Vírgula 2 2 2 3 6 3 3" xfId="29697"/>
    <cellStyle name="Vírgula 2 2 2 3 6 3 4" xfId="14376"/>
    <cellStyle name="Vírgula 2 2 2 3 6 4" xfId="5520"/>
    <cellStyle name="Vírgula 2 2 2 3 6 4 2" xfId="28501"/>
    <cellStyle name="Vírgula 2 2 2 3 6 4 3" xfId="17888"/>
    <cellStyle name="Vírgula 2 2 2 3 6 5" xfId="23793"/>
    <cellStyle name="Vírgula 2 2 2 3 6 6" xfId="12620"/>
    <cellStyle name="Vírgula 2 2 2 3 7" xfId="2008"/>
    <cellStyle name="Vírgula 2 2 2 3 7 2" xfId="7912"/>
    <cellStyle name="Vírgula 2 2 2 3 7 2 2" xfId="30893"/>
    <cellStyle name="Vírgula 2 2 2 3 7 2 3" xfId="19084"/>
    <cellStyle name="Vírgula 2 2 2 3 7 3" xfId="24989"/>
    <cellStyle name="Vírgula 2 2 2 3 7 4" xfId="15572"/>
    <cellStyle name="Vírgula 2 2 2 3 8" xfId="6156"/>
    <cellStyle name="Vírgula 2 2 2 3 8 2" xfId="9668"/>
    <cellStyle name="Vírgula 2 2 2 3 8 2 2" xfId="32649"/>
    <cellStyle name="Vírgula 2 2 2 3 8 2 3" xfId="21477"/>
    <cellStyle name="Vírgula 2 2 2 3 8 3" xfId="29137"/>
    <cellStyle name="Vírgula 2 2 2 3 8 4" xfId="13816"/>
    <cellStyle name="Vírgula 2 2 2 3 9" xfId="5036"/>
    <cellStyle name="Vírgula 2 2 2 3 9 2" xfId="20840"/>
    <cellStyle name="Vírgula 2 2 2 3 9 3" xfId="28017"/>
    <cellStyle name="Vírgula 2 2 2 3 9 4" xfId="12060"/>
    <cellStyle name="Vírgula 2 2 2 4" xfId="649"/>
    <cellStyle name="Vírgula 2 2 2 4 2" xfId="2407"/>
    <cellStyle name="Vírgula 2 2 2 4 2 2" xfId="8311"/>
    <cellStyle name="Vírgula 2 2 2 4 2 2 2" xfId="31292"/>
    <cellStyle name="Vírgula 2 2 2 4 2 2 3" xfId="19483"/>
    <cellStyle name="Vírgula 2 2 2 4 2 3" xfId="25388"/>
    <cellStyle name="Vírgula 2 2 2 4 2 4" xfId="15971"/>
    <cellStyle name="Vírgula 2 2 2 4 3" xfId="6555"/>
    <cellStyle name="Vírgula 2 2 2 4 3 2" xfId="10067"/>
    <cellStyle name="Vírgula 2 2 2 4 3 2 2" xfId="33048"/>
    <cellStyle name="Vírgula 2 2 2 4 3 2 3" xfId="21876"/>
    <cellStyle name="Vírgula 2 2 2 4 3 3" xfId="29536"/>
    <cellStyle name="Vírgula 2 2 2 4 3 4" xfId="14215"/>
    <cellStyle name="Vírgula 2 2 2 4 4" xfId="5435"/>
    <cellStyle name="Vírgula 2 2 2 4 4 2" xfId="28416"/>
    <cellStyle name="Vírgula 2 2 2 4 4 3" xfId="17727"/>
    <cellStyle name="Vírgula 2 2 2 4 5" xfId="23632"/>
    <cellStyle name="Vírgula 2 2 2 4 6" xfId="12459"/>
    <cellStyle name="Vírgula 2 2 20" xfId="3757"/>
    <cellStyle name="Vírgula 2 2 20 2" xfId="26738"/>
    <cellStyle name="Vírgula 2 2 20 3" xfId="17321"/>
    <cellStyle name="Vírgula 2 2 21" xfId="23226"/>
    <cellStyle name="Vírgula 2 2 22" xfId="11417"/>
    <cellStyle name="Vírgula 2 2 3" xfId="242"/>
    <cellStyle name="Vírgula 2 2 3 10" xfId="2034"/>
    <cellStyle name="Vírgula 2 2 3 10 2" xfId="7938"/>
    <cellStyle name="Vírgula 2 2 3 10 2 2" xfId="30919"/>
    <cellStyle name="Vírgula 2 2 3 10 2 3" xfId="19110"/>
    <cellStyle name="Vírgula 2 2 3 10 3" xfId="25015"/>
    <cellStyle name="Vírgula 2 2 3 10 4" xfId="15598"/>
    <cellStyle name="Vírgula 2 2 3 11" xfId="6182"/>
    <cellStyle name="Vírgula 2 2 3 11 2" xfId="9694"/>
    <cellStyle name="Vírgula 2 2 3 11 2 2" xfId="32675"/>
    <cellStyle name="Vírgula 2 2 3 11 2 3" xfId="21503"/>
    <cellStyle name="Vírgula 2 2 3 11 3" xfId="29163"/>
    <cellStyle name="Vírgula 2 2 3 11 4" xfId="13842"/>
    <cellStyle name="Vírgula 2 2 3 12" xfId="5062"/>
    <cellStyle name="Vírgula 2 2 3 12 2" xfId="20866"/>
    <cellStyle name="Vírgula 2 2 3 12 3" xfId="28043"/>
    <cellStyle name="Vírgula 2 2 3 12 4" xfId="12086"/>
    <cellStyle name="Vírgula 2 2 3 13" xfId="3781"/>
    <cellStyle name="Vírgula 2 2 3 13 2" xfId="26762"/>
    <cellStyle name="Vírgula 2 2 3 13 3" xfId="17354"/>
    <cellStyle name="Vírgula 2 2 3 14" xfId="23259"/>
    <cellStyle name="Vírgula 2 2 3 15" xfId="11441"/>
    <cellStyle name="Vírgula 2 2 3 2" xfId="429"/>
    <cellStyle name="Vírgula 2 2 3 2 10" xfId="23412"/>
    <cellStyle name="Vírgula 2 2 3 2 11" xfId="11526"/>
    <cellStyle name="Vírgula 2 2 3 2 2" xfId="590"/>
    <cellStyle name="Vírgula 2 2 3 2 2 2" xfId="1873"/>
    <cellStyle name="Vírgula 2 2 3 2 2 2 2" xfId="3629"/>
    <cellStyle name="Vírgula 2 2 3 2 2 2 2 2" xfId="9533"/>
    <cellStyle name="Vírgula 2 2 3 2 2 2 2 2 2" xfId="32514"/>
    <cellStyle name="Vírgula 2 2 3 2 2 2 2 2 3" xfId="20705"/>
    <cellStyle name="Vírgula 2 2 3 2 2 2 2 3" xfId="26610"/>
    <cellStyle name="Vírgula 2 2 3 2 2 2 2 4" xfId="17193"/>
    <cellStyle name="Vírgula 2 2 3 2 2 2 3" xfId="7777"/>
    <cellStyle name="Vírgula 2 2 3 2 2 2 3 2" xfId="11289"/>
    <cellStyle name="Vírgula 2 2 3 2 2 2 3 2 2" xfId="34270"/>
    <cellStyle name="Vírgula 2 2 3 2 2 2 3 2 3" xfId="23098"/>
    <cellStyle name="Vírgula 2 2 3 2 2 2 3 3" xfId="30758"/>
    <cellStyle name="Vírgula 2 2 3 2 2 2 3 4" xfId="15437"/>
    <cellStyle name="Vírgula 2 2 3 2 2 2 4" xfId="4901"/>
    <cellStyle name="Vírgula 2 2 3 2 2 2 4 2" xfId="27882"/>
    <cellStyle name="Vírgula 2 2 3 2 2 2 4 3" xfId="18949"/>
    <cellStyle name="Vírgula 2 2 3 2 2 2 5" xfId="24854"/>
    <cellStyle name="Vírgula 2 2 3 2 2 2 6" xfId="13681"/>
    <cellStyle name="Vírgula 2 2 3 2 2 3" xfId="1237"/>
    <cellStyle name="Vírgula 2 2 3 2 2 3 2" xfId="2993"/>
    <cellStyle name="Vírgula 2 2 3 2 2 3 2 2" xfId="8897"/>
    <cellStyle name="Vírgula 2 2 3 2 2 3 2 2 2" xfId="31878"/>
    <cellStyle name="Vírgula 2 2 3 2 2 3 2 2 3" xfId="20069"/>
    <cellStyle name="Vírgula 2 2 3 2 2 3 2 3" xfId="25974"/>
    <cellStyle name="Vírgula 2 2 3 2 2 3 2 4" xfId="16557"/>
    <cellStyle name="Vírgula 2 2 3 2 2 3 3" xfId="7141"/>
    <cellStyle name="Vírgula 2 2 3 2 2 3 3 2" xfId="10653"/>
    <cellStyle name="Vírgula 2 2 3 2 2 3 3 2 2" xfId="33634"/>
    <cellStyle name="Vírgula 2 2 3 2 2 3 3 2 3" xfId="22462"/>
    <cellStyle name="Vírgula 2 2 3 2 2 3 3 3" xfId="30122"/>
    <cellStyle name="Vírgula 2 2 3 2 2 3 3 4" xfId="14801"/>
    <cellStyle name="Vírgula 2 2 3 2 2 3 4" xfId="5945"/>
    <cellStyle name="Vírgula 2 2 3 2 2 3 4 2" xfId="28926"/>
    <cellStyle name="Vírgula 2 2 3 2 2 3 4 3" xfId="18313"/>
    <cellStyle name="Vírgula 2 2 3 2 2 3 5" xfId="24218"/>
    <cellStyle name="Vírgula 2 2 3 2 2 3 6" xfId="13045"/>
    <cellStyle name="Vírgula 2 2 3 2 2 4" xfId="2348"/>
    <cellStyle name="Vírgula 2 2 3 2 2 4 2" xfId="8252"/>
    <cellStyle name="Vírgula 2 2 3 2 2 4 2 2" xfId="31233"/>
    <cellStyle name="Vírgula 2 2 3 2 2 4 2 3" xfId="19424"/>
    <cellStyle name="Vírgula 2 2 3 2 2 4 3" xfId="25329"/>
    <cellStyle name="Vírgula 2 2 3 2 2 4 4" xfId="15912"/>
    <cellStyle name="Vírgula 2 2 3 2 2 5" xfId="6496"/>
    <cellStyle name="Vírgula 2 2 3 2 2 5 2" xfId="10008"/>
    <cellStyle name="Vírgula 2 2 3 2 2 5 2 2" xfId="32989"/>
    <cellStyle name="Vírgula 2 2 3 2 2 5 2 3" xfId="21817"/>
    <cellStyle name="Vírgula 2 2 3 2 2 5 3" xfId="29477"/>
    <cellStyle name="Vírgula 2 2 3 2 2 5 4" xfId="14156"/>
    <cellStyle name="Vírgula 2 2 3 2 2 6" xfId="5376"/>
    <cellStyle name="Vírgula 2 2 3 2 2 6 2" xfId="21180"/>
    <cellStyle name="Vírgula 2 2 3 2 2 6 3" xfId="28357"/>
    <cellStyle name="Vírgula 2 2 3 2 2 6 4" xfId="12400"/>
    <cellStyle name="Vírgula 2 2 3 2 2 7" xfId="4265"/>
    <cellStyle name="Vírgula 2 2 3 2 2 7 2" xfId="27246"/>
    <cellStyle name="Vírgula 2 2 3 2 2 7 3" xfId="17668"/>
    <cellStyle name="Vírgula 2 2 3 2 2 8" xfId="23573"/>
    <cellStyle name="Vírgula 2 2 3 2 2 9" xfId="11925"/>
    <cellStyle name="Vírgula 2 2 3 2 3" xfId="1076"/>
    <cellStyle name="Vírgula 2 2 3 2 3 2" xfId="1712"/>
    <cellStyle name="Vírgula 2 2 3 2 3 2 2" xfId="3468"/>
    <cellStyle name="Vírgula 2 2 3 2 3 2 2 2" xfId="9372"/>
    <cellStyle name="Vírgula 2 2 3 2 3 2 2 2 2" xfId="32353"/>
    <cellStyle name="Vírgula 2 2 3 2 3 2 2 2 3" xfId="20544"/>
    <cellStyle name="Vírgula 2 2 3 2 3 2 2 3" xfId="26449"/>
    <cellStyle name="Vírgula 2 2 3 2 3 2 2 4" xfId="17032"/>
    <cellStyle name="Vírgula 2 2 3 2 3 2 3" xfId="7616"/>
    <cellStyle name="Vírgula 2 2 3 2 3 2 3 2" xfId="11128"/>
    <cellStyle name="Vírgula 2 2 3 2 3 2 3 2 2" xfId="34109"/>
    <cellStyle name="Vírgula 2 2 3 2 3 2 3 2 3" xfId="22937"/>
    <cellStyle name="Vírgula 2 2 3 2 3 2 3 3" xfId="30597"/>
    <cellStyle name="Vírgula 2 2 3 2 3 2 3 4" xfId="15276"/>
    <cellStyle name="Vírgula 2 2 3 2 3 2 4" xfId="4740"/>
    <cellStyle name="Vírgula 2 2 3 2 3 2 4 2" xfId="27721"/>
    <cellStyle name="Vírgula 2 2 3 2 3 2 4 3" xfId="18788"/>
    <cellStyle name="Vírgula 2 2 3 2 3 2 5" xfId="24693"/>
    <cellStyle name="Vírgula 2 2 3 2 3 2 6" xfId="13520"/>
    <cellStyle name="Vírgula 2 2 3 2 3 3" xfId="2832"/>
    <cellStyle name="Vírgula 2 2 3 2 3 3 2" xfId="8736"/>
    <cellStyle name="Vírgula 2 2 3 2 3 3 2 2" xfId="31717"/>
    <cellStyle name="Vírgula 2 2 3 2 3 3 2 3" xfId="19908"/>
    <cellStyle name="Vírgula 2 2 3 2 3 3 3" xfId="25813"/>
    <cellStyle name="Vírgula 2 2 3 2 3 3 4" xfId="16396"/>
    <cellStyle name="Vírgula 2 2 3 2 3 4" xfId="6980"/>
    <cellStyle name="Vírgula 2 2 3 2 3 4 2" xfId="10492"/>
    <cellStyle name="Vírgula 2 2 3 2 3 4 2 2" xfId="33473"/>
    <cellStyle name="Vírgula 2 2 3 2 3 4 2 3" xfId="22301"/>
    <cellStyle name="Vírgula 2 2 3 2 3 4 3" xfId="29961"/>
    <cellStyle name="Vírgula 2 2 3 2 3 4 4" xfId="14640"/>
    <cellStyle name="Vírgula 2 2 3 2 3 5" xfId="5784"/>
    <cellStyle name="Vírgula 2 2 3 2 3 5 2" xfId="21342"/>
    <cellStyle name="Vírgula 2 2 3 2 3 5 3" xfId="28765"/>
    <cellStyle name="Vírgula 2 2 3 2 3 5 4" xfId="12884"/>
    <cellStyle name="Vírgula 2 2 3 2 3 6" xfId="4104"/>
    <cellStyle name="Vírgula 2 2 3 2 3 6 2" xfId="27085"/>
    <cellStyle name="Vírgula 2 2 3 2 3 6 3" xfId="18152"/>
    <cellStyle name="Vírgula 2 2 3 2 3 7" xfId="24057"/>
    <cellStyle name="Vírgula 2 2 3 2 3 8" xfId="11764"/>
    <cellStyle name="Vírgula 2 2 3 2 4" xfId="1474"/>
    <cellStyle name="Vírgula 2 2 3 2 4 2" xfId="3230"/>
    <cellStyle name="Vírgula 2 2 3 2 4 2 2" xfId="9134"/>
    <cellStyle name="Vírgula 2 2 3 2 4 2 2 2" xfId="32115"/>
    <cellStyle name="Vírgula 2 2 3 2 4 2 2 3" xfId="20306"/>
    <cellStyle name="Vírgula 2 2 3 2 4 2 3" xfId="26211"/>
    <cellStyle name="Vírgula 2 2 3 2 4 2 4" xfId="16794"/>
    <cellStyle name="Vírgula 2 2 3 2 4 3" xfId="7378"/>
    <cellStyle name="Vírgula 2 2 3 2 4 3 2" xfId="10890"/>
    <cellStyle name="Vírgula 2 2 3 2 4 3 2 2" xfId="33871"/>
    <cellStyle name="Vírgula 2 2 3 2 4 3 2 3" xfId="22699"/>
    <cellStyle name="Vírgula 2 2 3 2 4 3 3" xfId="30359"/>
    <cellStyle name="Vírgula 2 2 3 2 4 3 4" xfId="15038"/>
    <cellStyle name="Vírgula 2 2 3 2 4 4" xfId="4502"/>
    <cellStyle name="Vírgula 2 2 3 2 4 4 2" xfId="27483"/>
    <cellStyle name="Vírgula 2 2 3 2 4 4 3" xfId="18550"/>
    <cellStyle name="Vírgula 2 2 3 2 4 5" xfId="24455"/>
    <cellStyle name="Vírgula 2 2 3 2 4 6" xfId="13282"/>
    <cellStyle name="Vírgula 2 2 3 2 5" xfId="838"/>
    <cellStyle name="Vírgula 2 2 3 2 5 2" xfId="2594"/>
    <cellStyle name="Vírgula 2 2 3 2 5 2 2" xfId="8498"/>
    <cellStyle name="Vírgula 2 2 3 2 5 2 2 2" xfId="31479"/>
    <cellStyle name="Vírgula 2 2 3 2 5 2 2 3" xfId="19670"/>
    <cellStyle name="Vírgula 2 2 3 2 5 2 3" xfId="25575"/>
    <cellStyle name="Vírgula 2 2 3 2 5 2 4" xfId="16158"/>
    <cellStyle name="Vírgula 2 2 3 2 5 3" xfId="6742"/>
    <cellStyle name="Vírgula 2 2 3 2 5 3 2" xfId="10254"/>
    <cellStyle name="Vírgula 2 2 3 2 5 3 2 2" xfId="33235"/>
    <cellStyle name="Vírgula 2 2 3 2 5 3 2 3" xfId="22063"/>
    <cellStyle name="Vírgula 2 2 3 2 5 3 3" xfId="29723"/>
    <cellStyle name="Vírgula 2 2 3 2 5 3 4" xfId="14402"/>
    <cellStyle name="Vírgula 2 2 3 2 5 4" xfId="5546"/>
    <cellStyle name="Vírgula 2 2 3 2 5 4 2" xfId="28527"/>
    <cellStyle name="Vírgula 2 2 3 2 5 4 3" xfId="17914"/>
    <cellStyle name="Vírgula 2 2 3 2 5 5" xfId="23819"/>
    <cellStyle name="Vírgula 2 2 3 2 5 6" xfId="12646"/>
    <cellStyle name="Vírgula 2 2 3 2 6" xfId="2187"/>
    <cellStyle name="Vírgula 2 2 3 2 6 2" xfId="8091"/>
    <cellStyle name="Vírgula 2 2 3 2 6 2 2" xfId="31072"/>
    <cellStyle name="Vírgula 2 2 3 2 6 2 3" xfId="19263"/>
    <cellStyle name="Vírgula 2 2 3 2 6 3" xfId="25168"/>
    <cellStyle name="Vírgula 2 2 3 2 6 4" xfId="15751"/>
    <cellStyle name="Vírgula 2 2 3 2 7" xfId="6335"/>
    <cellStyle name="Vírgula 2 2 3 2 7 2" xfId="9847"/>
    <cellStyle name="Vírgula 2 2 3 2 7 2 2" xfId="32828"/>
    <cellStyle name="Vírgula 2 2 3 2 7 2 3" xfId="21656"/>
    <cellStyle name="Vírgula 2 2 3 2 7 3" xfId="29316"/>
    <cellStyle name="Vírgula 2 2 3 2 7 4" xfId="13995"/>
    <cellStyle name="Vírgula 2 2 3 2 8" xfId="5215"/>
    <cellStyle name="Vírgula 2 2 3 2 8 2" xfId="21019"/>
    <cellStyle name="Vírgula 2 2 3 2 8 3" xfId="28196"/>
    <cellStyle name="Vírgula 2 2 3 2 8 4" xfId="12239"/>
    <cellStyle name="Vírgula 2 2 3 2 9" xfId="3866"/>
    <cellStyle name="Vírgula 2 2 3 2 9 2" xfId="26847"/>
    <cellStyle name="Vírgula 2 2 3 2 9 3" xfId="17507"/>
    <cellStyle name="Vírgula 2 2 3 3" xfId="349"/>
    <cellStyle name="Vírgula 2 2 3 3 2" xfId="1633"/>
    <cellStyle name="Vírgula 2 2 3 3 2 2" xfId="3389"/>
    <cellStyle name="Vírgula 2 2 3 3 2 2 2" xfId="9293"/>
    <cellStyle name="Vírgula 2 2 3 3 2 2 2 2" xfId="32274"/>
    <cellStyle name="Vírgula 2 2 3 3 2 2 2 3" xfId="20465"/>
    <cellStyle name="Vírgula 2 2 3 3 2 2 3" xfId="26370"/>
    <cellStyle name="Vírgula 2 2 3 3 2 2 4" xfId="16953"/>
    <cellStyle name="Vírgula 2 2 3 3 2 3" xfId="7537"/>
    <cellStyle name="Vírgula 2 2 3 3 2 3 2" xfId="11049"/>
    <cellStyle name="Vírgula 2 2 3 3 2 3 2 2" xfId="34030"/>
    <cellStyle name="Vírgula 2 2 3 3 2 3 2 3" xfId="22858"/>
    <cellStyle name="Vírgula 2 2 3 3 2 3 3" xfId="30518"/>
    <cellStyle name="Vírgula 2 2 3 3 2 3 4" xfId="15197"/>
    <cellStyle name="Vírgula 2 2 3 3 2 4" xfId="4661"/>
    <cellStyle name="Vírgula 2 2 3 3 2 4 2" xfId="27642"/>
    <cellStyle name="Vírgula 2 2 3 3 2 4 3" xfId="18709"/>
    <cellStyle name="Vírgula 2 2 3 3 2 5" xfId="24614"/>
    <cellStyle name="Vírgula 2 2 3 3 2 6" xfId="13441"/>
    <cellStyle name="Vírgula 2 2 3 3 3" xfId="997"/>
    <cellStyle name="Vírgula 2 2 3 3 3 2" xfId="2753"/>
    <cellStyle name="Vírgula 2 2 3 3 3 2 2" xfId="8657"/>
    <cellStyle name="Vírgula 2 2 3 3 3 2 2 2" xfId="31638"/>
    <cellStyle name="Vírgula 2 2 3 3 3 2 2 3" xfId="19829"/>
    <cellStyle name="Vírgula 2 2 3 3 3 2 3" xfId="25734"/>
    <cellStyle name="Vírgula 2 2 3 3 3 2 4" xfId="16317"/>
    <cellStyle name="Vírgula 2 2 3 3 3 3" xfId="6901"/>
    <cellStyle name="Vírgula 2 2 3 3 3 3 2" xfId="10413"/>
    <cellStyle name="Vírgula 2 2 3 3 3 3 2 2" xfId="33394"/>
    <cellStyle name="Vírgula 2 2 3 3 3 3 2 3" xfId="22222"/>
    <cellStyle name="Vírgula 2 2 3 3 3 3 3" xfId="29882"/>
    <cellStyle name="Vírgula 2 2 3 3 3 3 4" xfId="14561"/>
    <cellStyle name="Vírgula 2 2 3 3 3 4" xfId="5705"/>
    <cellStyle name="Vírgula 2 2 3 3 3 4 2" xfId="28686"/>
    <cellStyle name="Vírgula 2 2 3 3 3 4 3" xfId="18073"/>
    <cellStyle name="Vírgula 2 2 3 3 3 5" xfId="23978"/>
    <cellStyle name="Vírgula 2 2 3 3 3 6" xfId="12805"/>
    <cellStyle name="Vírgula 2 2 3 3 4" xfId="2108"/>
    <cellStyle name="Vírgula 2 2 3 3 4 2" xfId="8012"/>
    <cellStyle name="Vírgula 2 2 3 3 4 2 2" xfId="30993"/>
    <cellStyle name="Vírgula 2 2 3 3 4 2 3" xfId="19184"/>
    <cellStyle name="Vírgula 2 2 3 3 4 3" xfId="25089"/>
    <cellStyle name="Vírgula 2 2 3 3 4 4" xfId="15672"/>
    <cellStyle name="Vírgula 2 2 3 3 5" xfId="6256"/>
    <cellStyle name="Vírgula 2 2 3 3 5 2" xfId="9768"/>
    <cellStyle name="Vírgula 2 2 3 3 5 2 2" xfId="32749"/>
    <cellStyle name="Vírgula 2 2 3 3 5 2 3" xfId="21577"/>
    <cellStyle name="Vírgula 2 2 3 3 5 3" xfId="29237"/>
    <cellStyle name="Vírgula 2 2 3 3 5 4" xfId="13916"/>
    <cellStyle name="Vírgula 2 2 3 3 6" xfId="5136"/>
    <cellStyle name="Vírgula 2 2 3 3 6 2" xfId="20940"/>
    <cellStyle name="Vírgula 2 2 3 3 6 3" xfId="28117"/>
    <cellStyle name="Vírgula 2 2 3 3 6 4" xfId="12160"/>
    <cellStyle name="Vírgula 2 2 3 3 7" xfId="4025"/>
    <cellStyle name="Vírgula 2 2 3 3 7 2" xfId="27006"/>
    <cellStyle name="Vírgula 2 2 3 3 7 3" xfId="17428"/>
    <cellStyle name="Vírgula 2 2 3 3 8" xfId="23333"/>
    <cellStyle name="Vírgula 2 2 3 3 9" xfId="11685"/>
    <cellStyle name="Vírgula 2 2 3 4" xfId="505"/>
    <cellStyle name="Vírgula 2 2 3 4 2" xfId="1788"/>
    <cellStyle name="Vírgula 2 2 3 4 2 2" xfId="3544"/>
    <cellStyle name="Vírgula 2 2 3 4 2 2 2" xfId="9448"/>
    <cellStyle name="Vírgula 2 2 3 4 2 2 2 2" xfId="32429"/>
    <cellStyle name="Vírgula 2 2 3 4 2 2 2 3" xfId="20620"/>
    <cellStyle name="Vírgula 2 2 3 4 2 2 3" xfId="26525"/>
    <cellStyle name="Vírgula 2 2 3 4 2 2 4" xfId="17108"/>
    <cellStyle name="Vírgula 2 2 3 4 2 3" xfId="7692"/>
    <cellStyle name="Vírgula 2 2 3 4 2 3 2" xfId="11204"/>
    <cellStyle name="Vírgula 2 2 3 4 2 3 2 2" xfId="34185"/>
    <cellStyle name="Vírgula 2 2 3 4 2 3 2 3" xfId="23013"/>
    <cellStyle name="Vírgula 2 2 3 4 2 3 3" xfId="30673"/>
    <cellStyle name="Vírgula 2 2 3 4 2 3 4" xfId="15352"/>
    <cellStyle name="Vírgula 2 2 3 4 2 4" xfId="4816"/>
    <cellStyle name="Vírgula 2 2 3 4 2 4 2" xfId="27797"/>
    <cellStyle name="Vírgula 2 2 3 4 2 4 3" xfId="18864"/>
    <cellStyle name="Vírgula 2 2 3 4 2 5" xfId="24769"/>
    <cellStyle name="Vírgula 2 2 3 4 2 6" xfId="13596"/>
    <cellStyle name="Vírgula 2 2 3 4 3" xfId="1152"/>
    <cellStyle name="Vírgula 2 2 3 4 3 2" xfId="2908"/>
    <cellStyle name="Vírgula 2 2 3 4 3 2 2" xfId="8812"/>
    <cellStyle name="Vírgula 2 2 3 4 3 2 2 2" xfId="31793"/>
    <cellStyle name="Vírgula 2 2 3 4 3 2 2 3" xfId="19984"/>
    <cellStyle name="Vírgula 2 2 3 4 3 2 3" xfId="25889"/>
    <cellStyle name="Vírgula 2 2 3 4 3 2 4" xfId="16472"/>
    <cellStyle name="Vírgula 2 2 3 4 3 3" xfId="7056"/>
    <cellStyle name="Vírgula 2 2 3 4 3 3 2" xfId="10568"/>
    <cellStyle name="Vírgula 2 2 3 4 3 3 2 2" xfId="33549"/>
    <cellStyle name="Vírgula 2 2 3 4 3 3 2 3" xfId="22377"/>
    <cellStyle name="Vírgula 2 2 3 4 3 3 3" xfId="30037"/>
    <cellStyle name="Vírgula 2 2 3 4 3 3 4" xfId="14716"/>
    <cellStyle name="Vírgula 2 2 3 4 3 4" xfId="5860"/>
    <cellStyle name="Vírgula 2 2 3 4 3 4 2" xfId="28841"/>
    <cellStyle name="Vírgula 2 2 3 4 3 4 3" xfId="18228"/>
    <cellStyle name="Vírgula 2 2 3 4 3 5" xfId="24133"/>
    <cellStyle name="Vírgula 2 2 3 4 3 6" xfId="12960"/>
    <cellStyle name="Vírgula 2 2 3 4 4" xfId="2263"/>
    <cellStyle name="Vírgula 2 2 3 4 4 2" xfId="8167"/>
    <cellStyle name="Vírgula 2 2 3 4 4 2 2" xfId="31148"/>
    <cellStyle name="Vírgula 2 2 3 4 4 2 3" xfId="19339"/>
    <cellStyle name="Vírgula 2 2 3 4 4 3" xfId="25244"/>
    <cellStyle name="Vírgula 2 2 3 4 4 4" xfId="15827"/>
    <cellStyle name="Vírgula 2 2 3 4 5" xfId="6411"/>
    <cellStyle name="Vírgula 2 2 3 4 5 2" xfId="9923"/>
    <cellStyle name="Vírgula 2 2 3 4 5 2 2" xfId="32904"/>
    <cellStyle name="Vírgula 2 2 3 4 5 2 3" xfId="21732"/>
    <cellStyle name="Vírgula 2 2 3 4 5 3" xfId="29392"/>
    <cellStyle name="Vírgula 2 2 3 4 5 4" xfId="14071"/>
    <cellStyle name="Vírgula 2 2 3 4 6" xfId="5291"/>
    <cellStyle name="Vírgula 2 2 3 4 6 2" xfId="21095"/>
    <cellStyle name="Vírgula 2 2 3 4 6 3" xfId="28272"/>
    <cellStyle name="Vírgula 2 2 3 4 6 4" xfId="12315"/>
    <cellStyle name="Vírgula 2 2 3 4 7" xfId="4180"/>
    <cellStyle name="Vírgula 2 2 3 4 7 2" xfId="27161"/>
    <cellStyle name="Vírgula 2 2 3 4 7 3" xfId="17583"/>
    <cellStyle name="Vírgula 2 2 3 4 8" xfId="23488"/>
    <cellStyle name="Vírgula 2 2 3 4 9" xfId="11840"/>
    <cellStyle name="Vírgula 2 2 3 5" xfId="923"/>
    <cellStyle name="Vírgula 2 2 3 5 2" xfId="1559"/>
    <cellStyle name="Vírgula 2 2 3 5 2 2" xfId="3315"/>
    <cellStyle name="Vírgula 2 2 3 5 2 2 2" xfId="9219"/>
    <cellStyle name="Vírgula 2 2 3 5 2 2 2 2" xfId="32200"/>
    <cellStyle name="Vírgula 2 2 3 5 2 2 2 3" xfId="20391"/>
    <cellStyle name="Vírgula 2 2 3 5 2 2 3" xfId="26296"/>
    <cellStyle name="Vírgula 2 2 3 5 2 2 4" xfId="16879"/>
    <cellStyle name="Vírgula 2 2 3 5 2 3" xfId="7463"/>
    <cellStyle name="Vírgula 2 2 3 5 2 3 2" xfId="10975"/>
    <cellStyle name="Vírgula 2 2 3 5 2 3 2 2" xfId="33956"/>
    <cellStyle name="Vírgula 2 2 3 5 2 3 2 3" xfId="22784"/>
    <cellStyle name="Vírgula 2 2 3 5 2 3 3" xfId="30444"/>
    <cellStyle name="Vírgula 2 2 3 5 2 3 4" xfId="15123"/>
    <cellStyle name="Vírgula 2 2 3 5 2 4" xfId="4587"/>
    <cellStyle name="Vírgula 2 2 3 5 2 4 2" xfId="27568"/>
    <cellStyle name="Vírgula 2 2 3 5 2 4 3" xfId="18635"/>
    <cellStyle name="Vírgula 2 2 3 5 2 5" xfId="24540"/>
    <cellStyle name="Vírgula 2 2 3 5 2 6" xfId="13367"/>
    <cellStyle name="Vírgula 2 2 3 5 3" xfId="2679"/>
    <cellStyle name="Vírgula 2 2 3 5 3 2" xfId="8583"/>
    <cellStyle name="Vírgula 2 2 3 5 3 2 2" xfId="31564"/>
    <cellStyle name="Vírgula 2 2 3 5 3 2 3" xfId="19755"/>
    <cellStyle name="Vírgula 2 2 3 5 3 3" xfId="25660"/>
    <cellStyle name="Vírgula 2 2 3 5 3 4" xfId="16243"/>
    <cellStyle name="Vírgula 2 2 3 5 4" xfId="6827"/>
    <cellStyle name="Vírgula 2 2 3 5 4 2" xfId="10339"/>
    <cellStyle name="Vírgula 2 2 3 5 4 2 2" xfId="33320"/>
    <cellStyle name="Vírgula 2 2 3 5 4 2 3" xfId="22148"/>
    <cellStyle name="Vírgula 2 2 3 5 4 3" xfId="29808"/>
    <cellStyle name="Vírgula 2 2 3 5 4 4" xfId="14487"/>
    <cellStyle name="Vírgula 2 2 3 5 5" xfId="5631"/>
    <cellStyle name="Vírgula 2 2 3 5 5 2" xfId="21265"/>
    <cellStyle name="Vírgula 2 2 3 5 5 3" xfId="28612"/>
    <cellStyle name="Vírgula 2 2 3 5 5 4" xfId="12731"/>
    <cellStyle name="Vírgula 2 2 3 5 6" xfId="3951"/>
    <cellStyle name="Vírgula 2 2 3 5 6 2" xfId="26932"/>
    <cellStyle name="Vírgula 2 2 3 5 6 3" xfId="17999"/>
    <cellStyle name="Vírgula 2 2 3 5 7" xfId="23904"/>
    <cellStyle name="Vírgula 2 2 3 5 8" xfId="11611"/>
    <cellStyle name="Vírgula 2 2 3 6" xfId="1313"/>
    <cellStyle name="Vírgula 2 2 3 6 2" xfId="1949"/>
    <cellStyle name="Vírgula 2 2 3 6 2 2" xfId="3705"/>
    <cellStyle name="Vírgula 2 2 3 6 2 2 2" xfId="9609"/>
    <cellStyle name="Vírgula 2 2 3 6 2 2 2 2" xfId="32590"/>
    <cellStyle name="Vírgula 2 2 3 6 2 2 2 3" xfId="20781"/>
    <cellStyle name="Vírgula 2 2 3 6 2 2 3" xfId="26686"/>
    <cellStyle name="Vírgula 2 2 3 6 2 2 4" xfId="17269"/>
    <cellStyle name="Vírgula 2 2 3 6 2 3" xfId="7853"/>
    <cellStyle name="Vírgula 2 2 3 6 2 3 2" xfId="11365"/>
    <cellStyle name="Vírgula 2 2 3 6 2 3 2 2" xfId="34346"/>
    <cellStyle name="Vírgula 2 2 3 6 2 3 2 3" xfId="23174"/>
    <cellStyle name="Vírgula 2 2 3 6 2 3 3" xfId="30834"/>
    <cellStyle name="Vírgula 2 2 3 6 2 3 4" xfId="15513"/>
    <cellStyle name="Vírgula 2 2 3 6 2 4" xfId="4977"/>
    <cellStyle name="Vírgula 2 2 3 6 2 4 2" xfId="27958"/>
    <cellStyle name="Vírgula 2 2 3 6 2 4 3" xfId="19025"/>
    <cellStyle name="Vírgula 2 2 3 6 2 5" xfId="24930"/>
    <cellStyle name="Vírgula 2 2 3 6 2 6" xfId="13757"/>
    <cellStyle name="Vírgula 2 2 3 6 3" xfId="3069"/>
    <cellStyle name="Vírgula 2 2 3 6 3 2" xfId="8973"/>
    <cellStyle name="Vírgula 2 2 3 6 3 2 2" xfId="31954"/>
    <cellStyle name="Vírgula 2 2 3 6 3 2 3" xfId="20145"/>
    <cellStyle name="Vírgula 2 2 3 6 3 3" xfId="26050"/>
    <cellStyle name="Vírgula 2 2 3 6 3 4" xfId="16633"/>
    <cellStyle name="Vírgula 2 2 3 6 4" xfId="7217"/>
    <cellStyle name="Vírgula 2 2 3 6 4 2" xfId="10729"/>
    <cellStyle name="Vírgula 2 2 3 6 4 2 2" xfId="33710"/>
    <cellStyle name="Vírgula 2 2 3 6 4 2 3" xfId="22538"/>
    <cellStyle name="Vírgula 2 2 3 6 4 3" xfId="30198"/>
    <cellStyle name="Vírgula 2 2 3 6 4 4" xfId="14877"/>
    <cellStyle name="Vírgula 2 2 3 6 5" xfId="6021"/>
    <cellStyle name="Vírgula 2 2 3 6 5 2" xfId="21418"/>
    <cellStyle name="Vírgula 2 2 3 6 5 3" xfId="29002"/>
    <cellStyle name="Vírgula 2 2 3 6 5 4" xfId="13121"/>
    <cellStyle name="Vírgula 2 2 3 6 6" xfId="4341"/>
    <cellStyle name="Vírgula 2 2 3 6 6 2" xfId="27322"/>
    <cellStyle name="Vírgula 2 2 3 6 6 3" xfId="18389"/>
    <cellStyle name="Vírgula 2 2 3 6 7" xfId="24294"/>
    <cellStyle name="Vírgula 2 2 3 6 8" xfId="12001"/>
    <cellStyle name="Vírgula 2 2 3 7" xfId="753"/>
    <cellStyle name="Vírgula 2 2 3 7 2" xfId="2509"/>
    <cellStyle name="Vírgula 2 2 3 7 2 2" xfId="8413"/>
    <cellStyle name="Vírgula 2 2 3 7 2 2 2" xfId="31394"/>
    <cellStyle name="Vírgula 2 2 3 7 2 2 3" xfId="19585"/>
    <cellStyle name="Vírgula 2 2 3 7 2 3" xfId="25490"/>
    <cellStyle name="Vírgula 2 2 3 7 2 4" xfId="16073"/>
    <cellStyle name="Vírgula 2 2 3 7 3" xfId="6657"/>
    <cellStyle name="Vírgula 2 2 3 7 3 2" xfId="10169"/>
    <cellStyle name="Vírgula 2 2 3 7 3 2 2" xfId="33150"/>
    <cellStyle name="Vírgula 2 2 3 7 3 2 3" xfId="21978"/>
    <cellStyle name="Vírgula 2 2 3 7 3 3" xfId="29638"/>
    <cellStyle name="Vírgula 2 2 3 7 3 4" xfId="14317"/>
    <cellStyle name="Vírgula 2 2 3 7 4" xfId="4417"/>
    <cellStyle name="Vírgula 2 2 3 7 4 2" xfId="27398"/>
    <cellStyle name="Vírgula 2 2 3 7 4 3" xfId="17829"/>
    <cellStyle name="Vírgula 2 2 3 7 5" xfId="23734"/>
    <cellStyle name="Vírgula 2 2 3 7 6" xfId="12561"/>
    <cellStyle name="Vírgula 2 2 3 8" xfId="1389"/>
    <cellStyle name="Vírgula 2 2 3 8 2" xfId="3145"/>
    <cellStyle name="Vírgula 2 2 3 8 2 2" xfId="9049"/>
    <cellStyle name="Vírgula 2 2 3 8 2 2 2" xfId="32030"/>
    <cellStyle name="Vírgula 2 2 3 8 2 2 3" xfId="20221"/>
    <cellStyle name="Vírgula 2 2 3 8 2 3" xfId="26126"/>
    <cellStyle name="Vírgula 2 2 3 8 2 4" xfId="16709"/>
    <cellStyle name="Vírgula 2 2 3 8 3" xfId="7293"/>
    <cellStyle name="Vírgula 2 2 3 8 3 2" xfId="10805"/>
    <cellStyle name="Vírgula 2 2 3 8 3 2 2" xfId="33786"/>
    <cellStyle name="Vírgula 2 2 3 8 3 2 3" xfId="22614"/>
    <cellStyle name="Vírgula 2 2 3 8 3 3" xfId="30274"/>
    <cellStyle name="Vírgula 2 2 3 8 3 4" xfId="14953"/>
    <cellStyle name="Vírgula 2 2 3 8 4" xfId="6097"/>
    <cellStyle name="Vírgula 2 2 3 8 4 2" xfId="29078"/>
    <cellStyle name="Vírgula 2 2 3 8 4 3" xfId="18465"/>
    <cellStyle name="Vírgula 2 2 3 8 5" xfId="24370"/>
    <cellStyle name="Vírgula 2 2 3 8 6" xfId="13197"/>
    <cellStyle name="Vírgula 2 2 3 9" xfId="676"/>
    <cellStyle name="Vírgula 2 2 3 9 2" xfId="2433"/>
    <cellStyle name="Vírgula 2 2 3 9 2 2" xfId="8337"/>
    <cellStyle name="Vírgula 2 2 3 9 2 2 2" xfId="31318"/>
    <cellStyle name="Vírgula 2 2 3 9 2 2 3" xfId="19509"/>
    <cellStyle name="Vírgula 2 2 3 9 2 3" xfId="25414"/>
    <cellStyle name="Vírgula 2 2 3 9 2 4" xfId="15997"/>
    <cellStyle name="Vírgula 2 2 3 9 3" xfId="6581"/>
    <cellStyle name="Vírgula 2 2 3 9 3 2" xfId="10093"/>
    <cellStyle name="Vírgula 2 2 3 9 3 2 2" xfId="33074"/>
    <cellStyle name="Vírgula 2 2 3 9 3 2 3" xfId="21902"/>
    <cellStyle name="Vírgula 2 2 3 9 3 3" xfId="29562"/>
    <cellStyle name="Vírgula 2 2 3 9 3 4" xfId="14241"/>
    <cellStyle name="Vírgula 2 2 3 9 4" xfId="5461"/>
    <cellStyle name="Vírgula 2 2 3 9 4 2" xfId="28442"/>
    <cellStyle name="Vírgula 2 2 3 9 4 3" xfId="17753"/>
    <cellStyle name="Vírgula 2 2 3 9 5" xfId="23658"/>
    <cellStyle name="Vírgula 2 2 3 9 6" xfId="12485"/>
    <cellStyle name="Vírgula 2 2 4" xfId="311"/>
    <cellStyle name="Vírgula 2 2 4 10" xfId="2070"/>
    <cellStyle name="Vírgula 2 2 4 10 2" xfId="7974"/>
    <cellStyle name="Vírgula 2 2 4 10 2 2" xfId="30955"/>
    <cellStyle name="Vírgula 2 2 4 10 2 3" xfId="19146"/>
    <cellStyle name="Vírgula 2 2 4 10 3" xfId="25051"/>
    <cellStyle name="Vírgula 2 2 4 10 4" xfId="15634"/>
    <cellStyle name="Vírgula 2 2 4 11" xfId="6218"/>
    <cellStyle name="Vírgula 2 2 4 11 2" xfId="9730"/>
    <cellStyle name="Vírgula 2 2 4 11 2 2" xfId="32711"/>
    <cellStyle name="Vírgula 2 2 4 11 2 3" xfId="21539"/>
    <cellStyle name="Vírgula 2 2 4 11 3" xfId="29199"/>
    <cellStyle name="Vírgula 2 2 4 11 4" xfId="13878"/>
    <cellStyle name="Vírgula 2 2 4 12" xfId="5098"/>
    <cellStyle name="Vírgula 2 2 4 12 2" xfId="20902"/>
    <cellStyle name="Vírgula 2 2 4 12 3" xfId="28079"/>
    <cellStyle name="Vírgula 2 2 4 12 4" xfId="12122"/>
    <cellStyle name="Vírgula 2 2 4 13" xfId="3817"/>
    <cellStyle name="Vírgula 2 2 4 13 2" xfId="26798"/>
    <cellStyle name="Vírgula 2 2 4 13 3" xfId="17390"/>
    <cellStyle name="Vírgula 2 2 4 14" xfId="23295"/>
    <cellStyle name="Vírgula 2 2 4 15" xfId="11477"/>
    <cellStyle name="Vírgula 2 2 4 2" xfId="465"/>
    <cellStyle name="Vírgula 2 2 4 2 10" xfId="23448"/>
    <cellStyle name="Vírgula 2 2 4 2 11" xfId="11562"/>
    <cellStyle name="Vírgula 2 2 4 2 2" xfId="626"/>
    <cellStyle name="Vírgula 2 2 4 2 2 2" xfId="1909"/>
    <cellStyle name="Vírgula 2 2 4 2 2 2 2" xfId="3665"/>
    <cellStyle name="Vírgula 2 2 4 2 2 2 2 2" xfId="9569"/>
    <cellStyle name="Vírgula 2 2 4 2 2 2 2 2 2" xfId="32550"/>
    <cellStyle name="Vírgula 2 2 4 2 2 2 2 2 3" xfId="20741"/>
    <cellStyle name="Vírgula 2 2 4 2 2 2 2 3" xfId="26646"/>
    <cellStyle name="Vírgula 2 2 4 2 2 2 2 4" xfId="17229"/>
    <cellStyle name="Vírgula 2 2 4 2 2 2 3" xfId="7813"/>
    <cellStyle name="Vírgula 2 2 4 2 2 2 3 2" xfId="11325"/>
    <cellStyle name="Vírgula 2 2 4 2 2 2 3 2 2" xfId="34306"/>
    <cellStyle name="Vírgula 2 2 4 2 2 2 3 2 3" xfId="23134"/>
    <cellStyle name="Vírgula 2 2 4 2 2 2 3 3" xfId="30794"/>
    <cellStyle name="Vírgula 2 2 4 2 2 2 3 4" xfId="15473"/>
    <cellStyle name="Vírgula 2 2 4 2 2 2 4" xfId="4937"/>
    <cellStyle name="Vírgula 2 2 4 2 2 2 4 2" xfId="27918"/>
    <cellStyle name="Vírgula 2 2 4 2 2 2 4 3" xfId="18985"/>
    <cellStyle name="Vírgula 2 2 4 2 2 2 5" xfId="24890"/>
    <cellStyle name="Vírgula 2 2 4 2 2 2 6" xfId="13717"/>
    <cellStyle name="Vírgula 2 2 4 2 2 3" xfId="1273"/>
    <cellStyle name="Vírgula 2 2 4 2 2 3 2" xfId="3029"/>
    <cellStyle name="Vírgula 2 2 4 2 2 3 2 2" xfId="8933"/>
    <cellStyle name="Vírgula 2 2 4 2 2 3 2 2 2" xfId="31914"/>
    <cellStyle name="Vírgula 2 2 4 2 2 3 2 2 3" xfId="20105"/>
    <cellStyle name="Vírgula 2 2 4 2 2 3 2 3" xfId="26010"/>
    <cellStyle name="Vírgula 2 2 4 2 2 3 2 4" xfId="16593"/>
    <cellStyle name="Vírgula 2 2 4 2 2 3 3" xfId="7177"/>
    <cellStyle name="Vírgula 2 2 4 2 2 3 3 2" xfId="10689"/>
    <cellStyle name="Vírgula 2 2 4 2 2 3 3 2 2" xfId="33670"/>
    <cellStyle name="Vírgula 2 2 4 2 2 3 3 2 3" xfId="22498"/>
    <cellStyle name="Vírgula 2 2 4 2 2 3 3 3" xfId="30158"/>
    <cellStyle name="Vírgula 2 2 4 2 2 3 3 4" xfId="14837"/>
    <cellStyle name="Vírgula 2 2 4 2 2 3 4" xfId="5981"/>
    <cellStyle name="Vírgula 2 2 4 2 2 3 4 2" xfId="28962"/>
    <cellStyle name="Vírgula 2 2 4 2 2 3 4 3" xfId="18349"/>
    <cellStyle name="Vírgula 2 2 4 2 2 3 5" xfId="24254"/>
    <cellStyle name="Vírgula 2 2 4 2 2 3 6" xfId="13081"/>
    <cellStyle name="Vírgula 2 2 4 2 2 4" xfId="2384"/>
    <cellStyle name="Vírgula 2 2 4 2 2 4 2" xfId="8288"/>
    <cellStyle name="Vírgula 2 2 4 2 2 4 2 2" xfId="31269"/>
    <cellStyle name="Vírgula 2 2 4 2 2 4 2 3" xfId="19460"/>
    <cellStyle name="Vírgula 2 2 4 2 2 4 3" xfId="25365"/>
    <cellStyle name="Vírgula 2 2 4 2 2 4 4" xfId="15948"/>
    <cellStyle name="Vírgula 2 2 4 2 2 5" xfId="6532"/>
    <cellStyle name="Vírgula 2 2 4 2 2 5 2" xfId="10044"/>
    <cellStyle name="Vírgula 2 2 4 2 2 5 2 2" xfId="33025"/>
    <cellStyle name="Vírgula 2 2 4 2 2 5 2 3" xfId="21853"/>
    <cellStyle name="Vírgula 2 2 4 2 2 5 3" xfId="29513"/>
    <cellStyle name="Vírgula 2 2 4 2 2 5 4" xfId="14192"/>
    <cellStyle name="Vírgula 2 2 4 2 2 6" xfId="5412"/>
    <cellStyle name="Vírgula 2 2 4 2 2 6 2" xfId="21216"/>
    <cellStyle name="Vírgula 2 2 4 2 2 6 3" xfId="28393"/>
    <cellStyle name="Vírgula 2 2 4 2 2 6 4" xfId="12436"/>
    <cellStyle name="Vírgula 2 2 4 2 2 7" xfId="4301"/>
    <cellStyle name="Vírgula 2 2 4 2 2 7 2" xfId="27282"/>
    <cellStyle name="Vírgula 2 2 4 2 2 7 3" xfId="17704"/>
    <cellStyle name="Vírgula 2 2 4 2 2 8" xfId="23609"/>
    <cellStyle name="Vírgula 2 2 4 2 2 9" xfId="11961"/>
    <cellStyle name="Vírgula 2 2 4 2 3" xfId="1112"/>
    <cellStyle name="Vírgula 2 2 4 2 3 2" xfId="1748"/>
    <cellStyle name="Vírgula 2 2 4 2 3 2 2" xfId="3504"/>
    <cellStyle name="Vírgula 2 2 4 2 3 2 2 2" xfId="9408"/>
    <cellStyle name="Vírgula 2 2 4 2 3 2 2 2 2" xfId="32389"/>
    <cellStyle name="Vírgula 2 2 4 2 3 2 2 2 3" xfId="20580"/>
    <cellStyle name="Vírgula 2 2 4 2 3 2 2 3" xfId="26485"/>
    <cellStyle name="Vírgula 2 2 4 2 3 2 2 4" xfId="17068"/>
    <cellStyle name="Vírgula 2 2 4 2 3 2 3" xfId="7652"/>
    <cellStyle name="Vírgula 2 2 4 2 3 2 3 2" xfId="11164"/>
    <cellStyle name="Vírgula 2 2 4 2 3 2 3 2 2" xfId="34145"/>
    <cellStyle name="Vírgula 2 2 4 2 3 2 3 2 3" xfId="22973"/>
    <cellStyle name="Vírgula 2 2 4 2 3 2 3 3" xfId="30633"/>
    <cellStyle name="Vírgula 2 2 4 2 3 2 3 4" xfId="15312"/>
    <cellStyle name="Vírgula 2 2 4 2 3 2 4" xfId="4776"/>
    <cellStyle name="Vírgula 2 2 4 2 3 2 4 2" xfId="27757"/>
    <cellStyle name="Vírgula 2 2 4 2 3 2 4 3" xfId="18824"/>
    <cellStyle name="Vírgula 2 2 4 2 3 2 5" xfId="24729"/>
    <cellStyle name="Vírgula 2 2 4 2 3 2 6" xfId="13556"/>
    <cellStyle name="Vírgula 2 2 4 2 3 3" xfId="2868"/>
    <cellStyle name="Vírgula 2 2 4 2 3 3 2" xfId="8772"/>
    <cellStyle name="Vírgula 2 2 4 2 3 3 2 2" xfId="31753"/>
    <cellStyle name="Vírgula 2 2 4 2 3 3 2 3" xfId="19944"/>
    <cellStyle name="Vírgula 2 2 4 2 3 3 3" xfId="25849"/>
    <cellStyle name="Vírgula 2 2 4 2 3 3 4" xfId="16432"/>
    <cellStyle name="Vírgula 2 2 4 2 3 4" xfId="7016"/>
    <cellStyle name="Vírgula 2 2 4 2 3 4 2" xfId="10528"/>
    <cellStyle name="Vírgula 2 2 4 2 3 4 2 2" xfId="33509"/>
    <cellStyle name="Vírgula 2 2 4 2 3 4 2 3" xfId="22337"/>
    <cellStyle name="Vírgula 2 2 4 2 3 4 3" xfId="29997"/>
    <cellStyle name="Vírgula 2 2 4 2 3 4 4" xfId="14676"/>
    <cellStyle name="Vírgula 2 2 4 2 3 5" xfId="5820"/>
    <cellStyle name="Vírgula 2 2 4 2 3 5 2" xfId="21378"/>
    <cellStyle name="Vírgula 2 2 4 2 3 5 3" xfId="28801"/>
    <cellStyle name="Vírgula 2 2 4 2 3 5 4" xfId="12920"/>
    <cellStyle name="Vírgula 2 2 4 2 3 6" xfId="4140"/>
    <cellStyle name="Vírgula 2 2 4 2 3 6 2" xfId="27121"/>
    <cellStyle name="Vírgula 2 2 4 2 3 6 3" xfId="18188"/>
    <cellStyle name="Vírgula 2 2 4 2 3 7" xfId="24093"/>
    <cellStyle name="Vírgula 2 2 4 2 3 8" xfId="11800"/>
    <cellStyle name="Vírgula 2 2 4 2 4" xfId="1510"/>
    <cellStyle name="Vírgula 2 2 4 2 4 2" xfId="3266"/>
    <cellStyle name="Vírgula 2 2 4 2 4 2 2" xfId="9170"/>
    <cellStyle name="Vírgula 2 2 4 2 4 2 2 2" xfId="32151"/>
    <cellStyle name="Vírgula 2 2 4 2 4 2 2 3" xfId="20342"/>
    <cellStyle name="Vírgula 2 2 4 2 4 2 3" xfId="26247"/>
    <cellStyle name="Vírgula 2 2 4 2 4 2 4" xfId="16830"/>
    <cellStyle name="Vírgula 2 2 4 2 4 3" xfId="7414"/>
    <cellStyle name="Vírgula 2 2 4 2 4 3 2" xfId="10926"/>
    <cellStyle name="Vírgula 2 2 4 2 4 3 2 2" xfId="33907"/>
    <cellStyle name="Vírgula 2 2 4 2 4 3 2 3" xfId="22735"/>
    <cellStyle name="Vírgula 2 2 4 2 4 3 3" xfId="30395"/>
    <cellStyle name="Vírgula 2 2 4 2 4 3 4" xfId="15074"/>
    <cellStyle name="Vírgula 2 2 4 2 4 4" xfId="4538"/>
    <cellStyle name="Vírgula 2 2 4 2 4 4 2" xfId="27519"/>
    <cellStyle name="Vírgula 2 2 4 2 4 4 3" xfId="18586"/>
    <cellStyle name="Vírgula 2 2 4 2 4 5" xfId="24491"/>
    <cellStyle name="Vírgula 2 2 4 2 4 6" xfId="13318"/>
    <cellStyle name="Vírgula 2 2 4 2 5" xfId="874"/>
    <cellStyle name="Vírgula 2 2 4 2 5 2" xfId="2630"/>
    <cellStyle name="Vírgula 2 2 4 2 5 2 2" xfId="8534"/>
    <cellStyle name="Vírgula 2 2 4 2 5 2 2 2" xfId="31515"/>
    <cellStyle name="Vírgula 2 2 4 2 5 2 2 3" xfId="19706"/>
    <cellStyle name="Vírgula 2 2 4 2 5 2 3" xfId="25611"/>
    <cellStyle name="Vírgula 2 2 4 2 5 2 4" xfId="16194"/>
    <cellStyle name="Vírgula 2 2 4 2 5 3" xfId="6778"/>
    <cellStyle name="Vírgula 2 2 4 2 5 3 2" xfId="10290"/>
    <cellStyle name="Vírgula 2 2 4 2 5 3 2 2" xfId="33271"/>
    <cellStyle name="Vírgula 2 2 4 2 5 3 2 3" xfId="22099"/>
    <cellStyle name="Vírgula 2 2 4 2 5 3 3" xfId="29759"/>
    <cellStyle name="Vírgula 2 2 4 2 5 3 4" xfId="14438"/>
    <cellStyle name="Vírgula 2 2 4 2 5 4" xfId="5582"/>
    <cellStyle name="Vírgula 2 2 4 2 5 4 2" xfId="28563"/>
    <cellStyle name="Vírgula 2 2 4 2 5 4 3" xfId="17950"/>
    <cellStyle name="Vírgula 2 2 4 2 5 5" xfId="23855"/>
    <cellStyle name="Vírgula 2 2 4 2 5 6" xfId="12682"/>
    <cellStyle name="Vírgula 2 2 4 2 6" xfId="2223"/>
    <cellStyle name="Vírgula 2 2 4 2 6 2" xfId="8127"/>
    <cellStyle name="Vírgula 2 2 4 2 6 2 2" xfId="31108"/>
    <cellStyle name="Vírgula 2 2 4 2 6 2 3" xfId="19299"/>
    <cellStyle name="Vírgula 2 2 4 2 6 3" xfId="25204"/>
    <cellStyle name="Vírgula 2 2 4 2 6 4" xfId="15787"/>
    <cellStyle name="Vírgula 2 2 4 2 7" xfId="6371"/>
    <cellStyle name="Vírgula 2 2 4 2 7 2" xfId="9883"/>
    <cellStyle name="Vírgula 2 2 4 2 7 2 2" xfId="32864"/>
    <cellStyle name="Vírgula 2 2 4 2 7 2 3" xfId="21692"/>
    <cellStyle name="Vírgula 2 2 4 2 7 3" xfId="29352"/>
    <cellStyle name="Vírgula 2 2 4 2 7 4" xfId="14031"/>
    <cellStyle name="Vírgula 2 2 4 2 8" xfId="5251"/>
    <cellStyle name="Vírgula 2 2 4 2 8 2" xfId="21055"/>
    <cellStyle name="Vírgula 2 2 4 2 8 3" xfId="28232"/>
    <cellStyle name="Vírgula 2 2 4 2 8 4" xfId="12275"/>
    <cellStyle name="Vírgula 2 2 4 2 9" xfId="3902"/>
    <cellStyle name="Vírgula 2 2 4 2 9 2" xfId="26883"/>
    <cellStyle name="Vírgula 2 2 4 2 9 3" xfId="17543"/>
    <cellStyle name="Vírgula 2 2 4 3" xfId="379"/>
    <cellStyle name="Vírgula 2 2 4 3 2" xfId="1663"/>
    <cellStyle name="Vírgula 2 2 4 3 2 2" xfId="3419"/>
    <cellStyle name="Vírgula 2 2 4 3 2 2 2" xfId="9323"/>
    <cellStyle name="Vírgula 2 2 4 3 2 2 2 2" xfId="32304"/>
    <cellStyle name="Vírgula 2 2 4 3 2 2 2 3" xfId="20495"/>
    <cellStyle name="Vírgula 2 2 4 3 2 2 3" xfId="26400"/>
    <cellStyle name="Vírgula 2 2 4 3 2 2 4" xfId="16983"/>
    <cellStyle name="Vírgula 2 2 4 3 2 3" xfId="7567"/>
    <cellStyle name="Vírgula 2 2 4 3 2 3 2" xfId="11079"/>
    <cellStyle name="Vírgula 2 2 4 3 2 3 2 2" xfId="34060"/>
    <cellStyle name="Vírgula 2 2 4 3 2 3 2 3" xfId="22888"/>
    <cellStyle name="Vírgula 2 2 4 3 2 3 3" xfId="30548"/>
    <cellStyle name="Vírgula 2 2 4 3 2 3 4" xfId="15227"/>
    <cellStyle name="Vírgula 2 2 4 3 2 4" xfId="4691"/>
    <cellStyle name="Vírgula 2 2 4 3 2 4 2" xfId="27672"/>
    <cellStyle name="Vírgula 2 2 4 3 2 4 3" xfId="18739"/>
    <cellStyle name="Vírgula 2 2 4 3 2 5" xfId="24644"/>
    <cellStyle name="Vírgula 2 2 4 3 2 6" xfId="13471"/>
    <cellStyle name="Vírgula 2 2 4 3 3" xfId="1027"/>
    <cellStyle name="Vírgula 2 2 4 3 3 2" xfId="2783"/>
    <cellStyle name="Vírgula 2 2 4 3 3 2 2" xfId="8687"/>
    <cellStyle name="Vírgula 2 2 4 3 3 2 2 2" xfId="31668"/>
    <cellStyle name="Vírgula 2 2 4 3 3 2 2 3" xfId="19859"/>
    <cellStyle name="Vírgula 2 2 4 3 3 2 3" xfId="25764"/>
    <cellStyle name="Vírgula 2 2 4 3 3 2 4" xfId="16347"/>
    <cellStyle name="Vírgula 2 2 4 3 3 3" xfId="6931"/>
    <cellStyle name="Vírgula 2 2 4 3 3 3 2" xfId="10443"/>
    <cellStyle name="Vírgula 2 2 4 3 3 3 2 2" xfId="33424"/>
    <cellStyle name="Vírgula 2 2 4 3 3 3 2 3" xfId="22252"/>
    <cellStyle name="Vírgula 2 2 4 3 3 3 3" xfId="29912"/>
    <cellStyle name="Vírgula 2 2 4 3 3 3 4" xfId="14591"/>
    <cellStyle name="Vírgula 2 2 4 3 3 4" xfId="5735"/>
    <cellStyle name="Vírgula 2 2 4 3 3 4 2" xfId="28716"/>
    <cellStyle name="Vírgula 2 2 4 3 3 4 3" xfId="18103"/>
    <cellStyle name="Vírgula 2 2 4 3 3 5" xfId="24008"/>
    <cellStyle name="Vírgula 2 2 4 3 3 6" xfId="12835"/>
    <cellStyle name="Vírgula 2 2 4 3 4" xfId="2138"/>
    <cellStyle name="Vírgula 2 2 4 3 4 2" xfId="8042"/>
    <cellStyle name="Vírgula 2 2 4 3 4 2 2" xfId="31023"/>
    <cellStyle name="Vírgula 2 2 4 3 4 2 3" xfId="19214"/>
    <cellStyle name="Vírgula 2 2 4 3 4 3" xfId="25119"/>
    <cellStyle name="Vírgula 2 2 4 3 4 4" xfId="15702"/>
    <cellStyle name="Vírgula 2 2 4 3 5" xfId="6286"/>
    <cellStyle name="Vírgula 2 2 4 3 5 2" xfId="9798"/>
    <cellStyle name="Vírgula 2 2 4 3 5 2 2" xfId="32779"/>
    <cellStyle name="Vírgula 2 2 4 3 5 2 3" xfId="21607"/>
    <cellStyle name="Vírgula 2 2 4 3 5 3" xfId="29267"/>
    <cellStyle name="Vírgula 2 2 4 3 5 4" xfId="13946"/>
    <cellStyle name="Vírgula 2 2 4 3 6" xfId="5166"/>
    <cellStyle name="Vírgula 2 2 4 3 6 2" xfId="20970"/>
    <cellStyle name="Vírgula 2 2 4 3 6 3" xfId="28147"/>
    <cellStyle name="Vírgula 2 2 4 3 6 4" xfId="12190"/>
    <cellStyle name="Vírgula 2 2 4 3 7" xfId="4055"/>
    <cellStyle name="Vírgula 2 2 4 3 7 2" xfId="27036"/>
    <cellStyle name="Vírgula 2 2 4 3 7 3" xfId="17458"/>
    <cellStyle name="Vírgula 2 2 4 3 8" xfId="23363"/>
    <cellStyle name="Vírgula 2 2 4 3 9" xfId="11715"/>
    <cellStyle name="Vírgula 2 2 4 4" xfId="541"/>
    <cellStyle name="Vírgula 2 2 4 4 2" xfId="1824"/>
    <cellStyle name="Vírgula 2 2 4 4 2 2" xfId="3580"/>
    <cellStyle name="Vírgula 2 2 4 4 2 2 2" xfId="9484"/>
    <cellStyle name="Vírgula 2 2 4 4 2 2 2 2" xfId="32465"/>
    <cellStyle name="Vírgula 2 2 4 4 2 2 2 3" xfId="20656"/>
    <cellStyle name="Vírgula 2 2 4 4 2 2 3" xfId="26561"/>
    <cellStyle name="Vírgula 2 2 4 4 2 2 4" xfId="17144"/>
    <cellStyle name="Vírgula 2 2 4 4 2 3" xfId="7728"/>
    <cellStyle name="Vírgula 2 2 4 4 2 3 2" xfId="11240"/>
    <cellStyle name="Vírgula 2 2 4 4 2 3 2 2" xfId="34221"/>
    <cellStyle name="Vírgula 2 2 4 4 2 3 2 3" xfId="23049"/>
    <cellStyle name="Vírgula 2 2 4 4 2 3 3" xfId="30709"/>
    <cellStyle name="Vírgula 2 2 4 4 2 3 4" xfId="15388"/>
    <cellStyle name="Vírgula 2 2 4 4 2 4" xfId="4852"/>
    <cellStyle name="Vírgula 2 2 4 4 2 4 2" xfId="27833"/>
    <cellStyle name="Vírgula 2 2 4 4 2 4 3" xfId="18900"/>
    <cellStyle name="Vírgula 2 2 4 4 2 5" xfId="24805"/>
    <cellStyle name="Vírgula 2 2 4 4 2 6" xfId="13632"/>
    <cellStyle name="Vírgula 2 2 4 4 3" xfId="1188"/>
    <cellStyle name="Vírgula 2 2 4 4 3 2" xfId="2944"/>
    <cellStyle name="Vírgula 2 2 4 4 3 2 2" xfId="8848"/>
    <cellStyle name="Vírgula 2 2 4 4 3 2 2 2" xfId="31829"/>
    <cellStyle name="Vírgula 2 2 4 4 3 2 2 3" xfId="20020"/>
    <cellStyle name="Vírgula 2 2 4 4 3 2 3" xfId="25925"/>
    <cellStyle name="Vírgula 2 2 4 4 3 2 4" xfId="16508"/>
    <cellStyle name="Vírgula 2 2 4 4 3 3" xfId="7092"/>
    <cellStyle name="Vírgula 2 2 4 4 3 3 2" xfId="10604"/>
    <cellStyle name="Vírgula 2 2 4 4 3 3 2 2" xfId="33585"/>
    <cellStyle name="Vírgula 2 2 4 4 3 3 2 3" xfId="22413"/>
    <cellStyle name="Vírgula 2 2 4 4 3 3 3" xfId="30073"/>
    <cellStyle name="Vírgula 2 2 4 4 3 3 4" xfId="14752"/>
    <cellStyle name="Vírgula 2 2 4 4 3 4" xfId="5896"/>
    <cellStyle name="Vírgula 2 2 4 4 3 4 2" xfId="28877"/>
    <cellStyle name="Vírgula 2 2 4 4 3 4 3" xfId="18264"/>
    <cellStyle name="Vírgula 2 2 4 4 3 5" xfId="24169"/>
    <cellStyle name="Vírgula 2 2 4 4 3 6" xfId="12996"/>
    <cellStyle name="Vírgula 2 2 4 4 4" xfId="2299"/>
    <cellStyle name="Vírgula 2 2 4 4 4 2" xfId="8203"/>
    <cellStyle name="Vírgula 2 2 4 4 4 2 2" xfId="31184"/>
    <cellStyle name="Vírgula 2 2 4 4 4 2 3" xfId="19375"/>
    <cellStyle name="Vírgula 2 2 4 4 4 3" xfId="25280"/>
    <cellStyle name="Vírgula 2 2 4 4 4 4" xfId="15863"/>
    <cellStyle name="Vírgula 2 2 4 4 5" xfId="6447"/>
    <cellStyle name="Vírgula 2 2 4 4 5 2" xfId="9959"/>
    <cellStyle name="Vírgula 2 2 4 4 5 2 2" xfId="32940"/>
    <cellStyle name="Vírgula 2 2 4 4 5 2 3" xfId="21768"/>
    <cellStyle name="Vírgula 2 2 4 4 5 3" xfId="29428"/>
    <cellStyle name="Vírgula 2 2 4 4 5 4" xfId="14107"/>
    <cellStyle name="Vírgula 2 2 4 4 6" xfId="5327"/>
    <cellStyle name="Vírgula 2 2 4 4 6 2" xfId="21131"/>
    <cellStyle name="Vírgula 2 2 4 4 6 3" xfId="28308"/>
    <cellStyle name="Vírgula 2 2 4 4 6 4" xfId="12351"/>
    <cellStyle name="Vírgula 2 2 4 4 7" xfId="4216"/>
    <cellStyle name="Vírgula 2 2 4 4 7 2" xfId="27197"/>
    <cellStyle name="Vírgula 2 2 4 4 7 3" xfId="17619"/>
    <cellStyle name="Vírgula 2 2 4 4 8" xfId="23524"/>
    <cellStyle name="Vírgula 2 2 4 4 9" xfId="11876"/>
    <cellStyle name="Vírgula 2 2 4 5" xfId="959"/>
    <cellStyle name="Vírgula 2 2 4 5 2" xfId="1595"/>
    <cellStyle name="Vírgula 2 2 4 5 2 2" xfId="3351"/>
    <cellStyle name="Vírgula 2 2 4 5 2 2 2" xfId="9255"/>
    <cellStyle name="Vírgula 2 2 4 5 2 2 2 2" xfId="32236"/>
    <cellStyle name="Vírgula 2 2 4 5 2 2 2 3" xfId="20427"/>
    <cellStyle name="Vírgula 2 2 4 5 2 2 3" xfId="26332"/>
    <cellStyle name="Vírgula 2 2 4 5 2 2 4" xfId="16915"/>
    <cellStyle name="Vírgula 2 2 4 5 2 3" xfId="7499"/>
    <cellStyle name="Vírgula 2 2 4 5 2 3 2" xfId="11011"/>
    <cellStyle name="Vírgula 2 2 4 5 2 3 2 2" xfId="33992"/>
    <cellStyle name="Vírgula 2 2 4 5 2 3 2 3" xfId="22820"/>
    <cellStyle name="Vírgula 2 2 4 5 2 3 3" xfId="30480"/>
    <cellStyle name="Vírgula 2 2 4 5 2 3 4" xfId="15159"/>
    <cellStyle name="Vírgula 2 2 4 5 2 4" xfId="4623"/>
    <cellStyle name="Vírgula 2 2 4 5 2 4 2" xfId="27604"/>
    <cellStyle name="Vírgula 2 2 4 5 2 4 3" xfId="18671"/>
    <cellStyle name="Vírgula 2 2 4 5 2 5" xfId="24576"/>
    <cellStyle name="Vírgula 2 2 4 5 2 6" xfId="13403"/>
    <cellStyle name="Vírgula 2 2 4 5 3" xfId="2715"/>
    <cellStyle name="Vírgula 2 2 4 5 3 2" xfId="8619"/>
    <cellStyle name="Vírgula 2 2 4 5 3 2 2" xfId="31600"/>
    <cellStyle name="Vírgula 2 2 4 5 3 2 3" xfId="19791"/>
    <cellStyle name="Vírgula 2 2 4 5 3 3" xfId="25696"/>
    <cellStyle name="Vírgula 2 2 4 5 3 4" xfId="16279"/>
    <cellStyle name="Vírgula 2 2 4 5 4" xfId="6863"/>
    <cellStyle name="Vírgula 2 2 4 5 4 2" xfId="10375"/>
    <cellStyle name="Vírgula 2 2 4 5 4 2 2" xfId="33356"/>
    <cellStyle name="Vírgula 2 2 4 5 4 2 3" xfId="22184"/>
    <cellStyle name="Vírgula 2 2 4 5 4 3" xfId="29844"/>
    <cellStyle name="Vírgula 2 2 4 5 4 4" xfId="14523"/>
    <cellStyle name="Vírgula 2 2 4 5 5" xfId="5667"/>
    <cellStyle name="Vírgula 2 2 4 5 5 2" xfId="21301"/>
    <cellStyle name="Vírgula 2 2 4 5 5 3" xfId="28648"/>
    <cellStyle name="Vírgula 2 2 4 5 5 4" xfId="12767"/>
    <cellStyle name="Vírgula 2 2 4 5 6" xfId="3987"/>
    <cellStyle name="Vírgula 2 2 4 5 6 2" xfId="26968"/>
    <cellStyle name="Vírgula 2 2 4 5 6 3" xfId="18035"/>
    <cellStyle name="Vírgula 2 2 4 5 7" xfId="23940"/>
    <cellStyle name="Vírgula 2 2 4 5 8" xfId="11647"/>
    <cellStyle name="Vírgula 2 2 4 6" xfId="1349"/>
    <cellStyle name="Vírgula 2 2 4 6 2" xfId="1985"/>
    <cellStyle name="Vírgula 2 2 4 6 2 2" xfId="3741"/>
    <cellStyle name="Vírgula 2 2 4 6 2 2 2" xfId="9645"/>
    <cellStyle name="Vírgula 2 2 4 6 2 2 2 2" xfId="32626"/>
    <cellStyle name="Vírgula 2 2 4 6 2 2 2 3" xfId="20817"/>
    <cellStyle name="Vírgula 2 2 4 6 2 2 3" xfId="26722"/>
    <cellStyle name="Vírgula 2 2 4 6 2 2 4" xfId="17305"/>
    <cellStyle name="Vírgula 2 2 4 6 2 3" xfId="7889"/>
    <cellStyle name="Vírgula 2 2 4 6 2 3 2" xfId="11401"/>
    <cellStyle name="Vírgula 2 2 4 6 2 3 2 2" xfId="34382"/>
    <cellStyle name="Vírgula 2 2 4 6 2 3 2 3" xfId="23210"/>
    <cellStyle name="Vírgula 2 2 4 6 2 3 3" xfId="30870"/>
    <cellStyle name="Vírgula 2 2 4 6 2 3 4" xfId="15549"/>
    <cellStyle name="Vírgula 2 2 4 6 2 4" xfId="5013"/>
    <cellStyle name="Vírgula 2 2 4 6 2 4 2" xfId="27994"/>
    <cellStyle name="Vírgula 2 2 4 6 2 4 3" xfId="19061"/>
    <cellStyle name="Vírgula 2 2 4 6 2 5" xfId="24966"/>
    <cellStyle name="Vírgula 2 2 4 6 2 6" xfId="13793"/>
    <cellStyle name="Vírgula 2 2 4 6 3" xfId="3105"/>
    <cellStyle name="Vírgula 2 2 4 6 3 2" xfId="9009"/>
    <cellStyle name="Vírgula 2 2 4 6 3 2 2" xfId="31990"/>
    <cellStyle name="Vírgula 2 2 4 6 3 2 3" xfId="20181"/>
    <cellStyle name="Vírgula 2 2 4 6 3 3" xfId="26086"/>
    <cellStyle name="Vírgula 2 2 4 6 3 4" xfId="16669"/>
    <cellStyle name="Vírgula 2 2 4 6 4" xfId="7253"/>
    <cellStyle name="Vírgula 2 2 4 6 4 2" xfId="10765"/>
    <cellStyle name="Vírgula 2 2 4 6 4 2 2" xfId="33746"/>
    <cellStyle name="Vírgula 2 2 4 6 4 2 3" xfId="22574"/>
    <cellStyle name="Vírgula 2 2 4 6 4 3" xfId="30234"/>
    <cellStyle name="Vírgula 2 2 4 6 4 4" xfId="14913"/>
    <cellStyle name="Vírgula 2 2 4 6 5" xfId="6057"/>
    <cellStyle name="Vírgula 2 2 4 6 5 2" xfId="21454"/>
    <cellStyle name="Vírgula 2 2 4 6 5 3" xfId="29038"/>
    <cellStyle name="Vírgula 2 2 4 6 5 4" xfId="13157"/>
    <cellStyle name="Vírgula 2 2 4 6 6" xfId="4377"/>
    <cellStyle name="Vírgula 2 2 4 6 6 2" xfId="27358"/>
    <cellStyle name="Vírgula 2 2 4 6 6 3" xfId="18425"/>
    <cellStyle name="Vírgula 2 2 4 6 7" xfId="24330"/>
    <cellStyle name="Vírgula 2 2 4 6 8" xfId="12037"/>
    <cellStyle name="Vírgula 2 2 4 7" xfId="789"/>
    <cellStyle name="Vírgula 2 2 4 7 2" xfId="2545"/>
    <cellStyle name="Vírgula 2 2 4 7 2 2" xfId="8449"/>
    <cellStyle name="Vírgula 2 2 4 7 2 2 2" xfId="31430"/>
    <cellStyle name="Vírgula 2 2 4 7 2 2 3" xfId="19621"/>
    <cellStyle name="Vírgula 2 2 4 7 2 3" xfId="25526"/>
    <cellStyle name="Vírgula 2 2 4 7 2 4" xfId="16109"/>
    <cellStyle name="Vírgula 2 2 4 7 3" xfId="6693"/>
    <cellStyle name="Vírgula 2 2 4 7 3 2" xfId="10205"/>
    <cellStyle name="Vírgula 2 2 4 7 3 2 2" xfId="33186"/>
    <cellStyle name="Vírgula 2 2 4 7 3 2 3" xfId="22014"/>
    <cellStyle name="Vírgula 2 2 4 7 3 3" xfId="29674"/>
    <cellStyle name="Vírgula 2 2 4 7 3 4" xfId="14353"/>
    <cellStyle name="Vírgula 2 2 4 7 4" xfId="4453"/>
    <cellStyle name="Vírgula 2 2 4 7 4 2" xfId="27434"/>
    <cellStyle name="Vírgula 2 2 4 7 4 3" xfId="17865"/>
    <cellStyle name="Vírgula 2 2 4 7 5" xfId="23770"/>
    <cellStyle name="Vírgula 2 2 4 7 6" xfId="12597"/>
    <cellStyle name="Vírgula 2 2 4 8" xfId="1425"/>
    <cellStyle name="Vírgula 2 2 4 8 2" xfId="3181"/>
    <cellStyle name="Vírgula 2 2 4 8 2 2" xfId="9085"/>
    <cellStyle name="Vírgula 2 2 4 8 2 2 2" xfId="32066"/>
    <cellStyle name="Vírgula 2 2 4 8 2 2 3" xfId="20257"/>
    <cellStyle name="Vírgula 2 2 4 8 2 3" xfId="26162"/>
    <cellStyle name="Vírgula 2 2 4 8 2 4" xfId="16745"/>
    <cellStyle name="Vírgula 2 2 4 8 3" xfId="7329"/>
    <cellStyle name="Vírgula 2 2 4 8 3 2" xfId="10841"/>
    <cellStyle name="Vírgula 2 2 4 8 3 2 2" xfId="33822"/>
    <cellStyle name="Vírgula 2 2 4 8 3 2 3" xfId="22650"/>
    <cellStyle name="Vírgula 2 2 4 8 3 3" xfId="30310"/>
    <cellStyle name="Vírgula 2 2 4 8 3 4" xfId="14989"/>
    <cellStyle name="Vírgula 2 2 4 8 4" xfId="6133"/>
    <cellStyle name="Vírgula 2 2 4 8 4 2" xfId="29114"/>
    <cellStyle name="Vírgula 2 2 4 8 4 3" xfId="18501"/>
    <cellStyle name="Vírgula 2 2 4 8 5" xfId="24406"/>
    <cellStyle name="Vírgula 2 2 4 8 6" xfId="13233"/>
    <cellStyle name="Vírgula 2 2 4 9" xfId="712"/>
    <cellStyle name="Vírgula 2 2 4 9 2" xfId="2469"/>
    <cellStyle name="Vírgula 2 2 4 9 2 2" xfId="8373"/>
    <cellStyle name="Vírgula 2 2 4 9 2 2 2" xfId="31354"/>
    <cellStyle name="Vírgula 2 2 4 9 2 2 3" xfId="19545"/>
    <cellStyle name="Vírgula 2 2 4 9 2 3" xfId="25450"/>
    <cellStyle name="Vírgula 2 2 4 9 2 4" xfId="16033"/>
    <cellStyle name="Vírgula 2 2 4 9 3" xfId="6617"/>
    <cellStyle name="Vírgula 2 2 4 9 3 2" xfId="10129"/>
    <cellStyle name="Vírgula 2 2 4 9 3 2 2" xfId="33110"/>
    <cellStyle name="Vírgula 2 2 4 9 3 2 3" xfId="21938"/>
    <cellStyle name="Vírgula 2 2 4 9 3 3" xfId="29598"/>
    <cellStyle name="Vírgula 2 2 4 9 3 4" xfId="14277"/>
    <cellStyle name="Vírgula 2 2 4 9 4" xfId="5497"/>
    <cellStyle name="Vírgula 2 2 4 9 4 2" xfId="28478"/>
    <cellStyle name="Vírgula 2 2 4 9 4 3" xfId="17789"/>
    <cellStyle name="Vírgula 2 2 4 9 5" xfId="23694"/>
    <cellStyle name="Vírgula 2 2 4 9 6" xfId="12521"/>
    <cellStyle name="Vírgula 2 2 5" xfId="317"/>
    <cellStyle name="Vírgula 2 2 5 10" xfId="2076"/>
    <cellStyle name="Vírgula 2 2 5 10 2" xfId="7980"/>
    <cellStyle name="Vírgula 2 2 5 10 2 2" xfId="30961"/>
    <cellStyle name="Vírgula 2 2 5 10 2 3" xfId="19152"/>
    <cellStyle name="Vírgula 2 2 5 10 3" xfId="25057"/>
    <cellStyle name="Vírgula 2 2 5 10 4" xfId="15640"/>
    <cellStyle name="Vírgula 2 2 5 11" xfId="6224"/>
    <cellStyle name="Vírgula 2 2 5 11 2" xfId="9736"/>
    <cellStyle name="Vírgula 2 2 5 11 2 2" xfId="32717"/>
    <cellStyle name="Vírgula 2 2 5 11 2 3" xfId="21545"/>
    <cellStyle name="Vírgula 2 2 5 11 3" xfId="29205"/>
    <cellStyle name="Vírgula 2 2 5 11 4" xfId="13884"/>
    <cellStyle name="Vírgula 2 2 5 12" xfId="5104"/>
    <cellStyle name="Vírgula 2 2 5 12 2" xfId="20908"/>
    <cellStyle name="Vírgula 2 2 5 12 3" xfId="28085"/>
    <cellStyle name="Vírgula 2 2 5 12 4" xfId="12128"/>
    <cellStyle name="Vírgula 2 2 5 13" xfId="3823"/>
    <cellStyle name="Vírgula 2 2 5 13 2" xfId="26804"/>
    <cellStyle name="Vírgula 2 2 5 13 3" xfId="17396"/>
    <cellStyle name="Vírgula 2 2 5 14" xfId="23301"/>
    <cellStyle name="Vírgula 2 2 5 15" xfId="11483"/>
    <cellStyle name="Vírgula 2 2 5 2" xfId="471"/>
    <cellStyle name="Vírgula 2 2 5 2 10" xfId="23454"/>
    <cellStyle name="Vírgula 2 2 5 2 11" xfId="11568"/>
    <cellStyle name="Vírgula 2 2 5 2 2" xfId="632"/>
    <cellStyle name="Vírgula 2 2 5 2 2 2" xfId="1915"/>
    <cellStyle name="Vírgula 2 2 5 2 2 2 2" xfId="3671"/>
    <cellStyle name="Vírgula 2 2 5 2 2 2 2 2" xfId="9575"/>
    <cellStyle name="Vírgula 2 2 5 2 2 2 2 2 2" xfId="32556"/>
    <cellStyle name="Vírgula 2 2 5 2 2 2 2 2 3" xfId="20747"/>
    <cellStyle name="Vírgula 2 2 5 2 2 2 2 3" xfId="26652"/>
    <cellStyle name="Vírgula 2 2 5 2 2 2 2 4" xfId="17235"/>
    <cellStyle name="Vírgula 2 2 5 2 2 2 3" xfId="7819"/>
    <cellStyle name="Vírgula 2 2 5 2 2 2 3 2" xfId="11331"/>
    <cellStyle name="Vírgula 2 2 5 2 2 2 3 2 2" xfId="34312"/>
    <cellStyle name="Vírgula 2 2 5 2 2 2 3 2 3" xfId="23140"/>
    <cellStyle name="Vírgula 2 2 5 2 2 2 3 3" xfId="30800"/>
    <cellStyle name="Vírgula 2 2 5 2 2 2 3 4" xfId="15479"/>
    <cellStyle name="Vírgula 2 2 5 2 2 2 4" xfId="4943"/>
    <cellStyle name="Vírgula 2 2 5 2 2 2 4 2" xfId="27924"/>
    <cellStyle name="Vírgula 2 2 5 2 2 2 4 3" xfId="18991"/>
    <cellStyle name="Vírgula 2 2 5 2 2 2 5" xfId="24896"/>
    <cellStyle name="Vírgula 2 2 5 2 2 2 6" xfId="13723"/>
    <cellStyle name="Vírgula 2 2 5 2 2 3" xfId="1279"/>
    <cellStyle name="Vírgula 2 2 5 2 2 3 2" xfId="3035"/>
    <cellStyle name="Vírgula 2 2 5 2 2 3 2 2" xfId="8939"/>
    <cellStyle name="Vírgula 2 2 5 2 2 3 2 2 2" xfId="31920"/>
    <cellStyle name="Vírgula 2 2 5 2 2 3 2 2 3" xfId="20111"/>
    <cellStyle name="Vírgula 2 2 5 2 2 3 2 3" xfId="26016"/>
    <cellStyle name="Vírgula 2 2 5 2 2 3 2 4" xfId="16599"/>
    <cellStyle name="Vírgula 2 2 5 2 2 3 3" xfId="7183"/>
    <cellStyle name="Vírgula 2 2 5 2 2 3 3 2" xfId="10695"/>
    <cellStyle name="Vírgula 2 2 5 2 2 3 3 2 2" xfId="33676"/>
    <cellStyle name="Vírgula 2 2 5 2 2 3 3 2 3" xfId="22504"/>
    <cellStyle name="Vírgula 2 2 5 2 2 3 3 3" xfId="30164"/>
    <cellStyle name="Vírgula 2 2 5 2 2 3 3 4" xfId="14843"/>
    <cellStyle name="Vírgula 2 2 5 2 2 3 4" xfId="5987"/>
    <cellStyle name="Vírgula 2 2 5 2 2 3 4 2" xfId="28968"/>
    <cellStyle name="Vírgula 2 2 5 2 2 3 4 3" xfId="18355"/>
    <cellStyle name="Vírgula 2 2 5 2 2 3 5" xfId="24260"/>
    <cellStyle name="Vírgula 2 2 5 2 2 3 6" xfId="13087"/>
    <cellStyle name="Vírgula 2 2 5 2 2 4" xfId="2390"/>
    <cellStyle name="Vírgula 2 2 5 2 2 4 2" xfId="8294"/>
    <cellStyle name="Vírgula 2 2 5 2 2 4 2 2" xfId="31275"/>
    <cellStyle name="Vírgula 2 2 5 2 2 4 2 3" xfId="19466"/>
    <cellStyle name="Vírgula 2 2 5 2 2 4 3" xfId="25371"/>
    <cellStyle name="Vírgula 2 2 5 2 2 4 4" xfId="15954"/>
    <cellStyle name="Vírgula 2 2 5 2 2 5" xfId="6538"/>
    <cellStyle name="Vírgula 2 2 5 2 2 5 2" xfId="10050"/>
    <cellStyle name="Vírgula 2 2 5 2 2 5 2 2" xfId="33031"/>
    <cellStyle name="Vírgula 2 2 5 2 2 5 2 3" xfId="21859"/>
    <cellStyle name="Vírgula 2 2 5 2 2 5 3" xfId="29519"/>
    <cellStyle name="Vírgula 2 2 5 2 2 5 4" xfId="14198"/>
    <cellStyle name="Vírgula 2 2 5 2 2 6" xfId="5418"/>
    <cellStyle name="Vírgula 2 2 5 2 2 6 2" xfId="21222"/>
    <cellStyle name="Vírgula 2 2 5 2 2 6 3" xfId="28399"/>
    <cellStyle name="Vírgula 2 2 5 2 2 6 4" xfId="12442"/>
    <cellStyle name="Vírgula 2 2 5 2 2 7" xfId="4307"/>
    <cellStyle name="Vírgula 2 2 5 2 2 7 2" xfId="27288"/>
    <cellStyle name="Vírgula 2 2 5 2 2 7 3" xfId="17710"/>
    <cellStyle name="Vírgula 2 2 5 2 2 8" xfId="23615"/>
    <cellStyle name="Vírgula 2 2 5 2 2 9" xfId="11967"/>
    <cellStyle name="Vírgula 2 2 5 2 3" xfId="1118"/>
    <cellStyle name="Vírgula 2 2 5 2 3 2" xfId="1754"/>
    <cellStyle name="Vírgula 2 2 5 2 3 2 2" xfId="3510"/>
    <cellStyle name="Vírgula 2 2 5 2 3 2 2 2" xfId="9414"/>
    <cellStyle name="Vírgula 2 2 5 2 3 2 2 2 2" xfId="32395"/>
    <cellStyle name="Vírgula 2 2 5 2 3 2 2 2 3" xfId="20586"/>
    <cellStyle name="Vírgula 2 2 5 2 3 2 2 3" xfId="26491"/>
    <cellStyle name="Vírgula 2 2 5 2 3 2 2 4" xfId="17074"/>
    <cellStyle name="Vírgula 2 2 5 2 3 2 3" xfId="7658"/>
    <cellStyle name="Vírgula 2 2 5 2 3 2 3 2" xfId="11170"/>
    <cellStyle name="Vírgula 2 2 5 2 3 2 3 2 2" xfId="34151"/>
    <cellStyle name="Vírgula 2 2 5 2 3 2 3 2 3" xfId="22979"/>
    <cellStyle name="Vírgula 2 2 5 2 3 2 3 3" xfId="30639"/>
    <cellStyle name="Vírgula 2 2 5 2 3 2 3 4" xfId="15318"/>
    <cellStyle name="Vírgula 2 2 5 2 3 2 4" xfId="4782"/>
    <cellStyle name="Vírgula 2 2 5 2 3 2 4 2" xfId="27763"/>
    <cellStyle name="Vírgula 2 2 5 2 3 2 4 3" xfId="18830"/>
    <cellStyle name="Vírgula 2 2 5 2 3 2 5" xfId="24735"/>
    <cellStyle name="Vírgula 2 2 5 2 3 2 6" xfId="13562"/>
    <cellStyle name="Vírgula 2 2 5 2 3 3" xfId="2874"/>
    <cellStyle name="Vírgula 2 2 5 2 3 3 2" xfId="8778"/>
    <cellStyle name="Vírgula 2 2 5 2 3 3 2 2" xfId="31759"/>
    <cellStyle name="Vírgula 2 2 5 2 3 3 2 3" xfId="19950"/>
    <cellStyle name="Vírgula 2 2 5 2 3 3 3" xfId="25855"/>
    <cellStyle name="Vírgula 2 2 5 2 3 3 4" xfId="16438"/>
    <cellStyle name="Vírgula 2 2 5 2 3 4" xfId="7022"/>
    <cellStyle name="Vírgula 2 2 5 2 3 4 2" xfId="10534"/>
    <cellStyle name="Vírgula 2 2 5 2 3 4 2 2" xfId="33515"/>
    <cellStyle name="Vírgula 2 2 5 2 3 4 2 3" xfId="22343"/>
    <cellStyle name="Vírgula 2 2 5 2 3 4 3" xfId="30003"/>
    <cellStyle name="Vírgula 2 2 5 2 3 4 4" xfId="14682"/>
    <cellStyle name="Vírgula 2 2 5 2 3 5" xfId="5826"/>
    <cellStyle name="Vírgula 2 2 5 2 3 5 2" xfId="21384"/>
    <cellStyle name="Vírgula 2 2 5 2 3 5 3" xfId="28807"/>
    <cellStyle name="Vírgula 2 2 5 2 3 5 4" xfId="12926"/>
    <cellStyle name="Vírgula 2 2 5 2 3 6" xfId="4146"/>
    <cellStyle name="Vírgula 2 2 5 2 3 6 2" xfId="27127"/>
    <cellStyle name="Vírgula 2 2 5 2 3 6 3" xfId="18194"/>
    <cellStyle name="Vírgula 2 2 5 2 3 7" xfId="24099"/>
    <cellStyle name="Vírgula 2 2 5 2 3 8" xfId="11806"/>
    <cellStyle name="Vírgula 2 2 5 2 4" xfId="1516"/>
    <cellStyle name="Vírgula 2 2 5 2 4 2" xfId="3272"/>
    <cellStyle name="Vírgula 2 2 5 2 4 2 2" xfId="9176"/>
    <cellStyle name="Vírgula 2 2 5 2 4 2 2 2" xfId="32157"/>
    <cellStyle name="Vírgula 2 2 5 2 4 2 2 3" xfId="20348"/>
    <cellStyle name="Vírgula 2 2 5 2 4 2 3" xfId="26253"/>
    <cellStyle name="Vírgula 2 2 5 2 4 2 4" xfId="16836"/>
    <cellStyle name="Vírgula 2 2 5 2 4 3" xfId="7420"/>
    <cellStyle name="Vírgula 2 2 5 2 4 3 2" xfId="10932"/>
    <cellStyle name="Vírgula 2 2 5 2 4 3 2 2" xfId="33913"/>
    <cellStyle name="Vírgula 2 2 5 2 4 3 2 3" xfId="22741"/>
    <cellStyle name="Vírgula 2 2 5 2 4 3 3" xfId="30401"/>
    <cellStyle name="Vírgula 2 2 5 2 4 3 4" xfId="15080"/>
    <cellStyle name="Vírgula 2 2 5 2 4 4" xfId="4544"/>
    <cellStyle name="Vírgula 2 2 5 2 4 4 2" xfId="27525"/>
    <cellStyle name="Vírgula 2 2 5 2 4 4 3" xfId="18592"/>
    <cellStyle name="Vírgula 2 2 5 2 4 5" xfId="24497"/>
    <cellStyle name="Vírgula 2 2 5 2 4 6" xfId="13324"/>
    <cellStyle name="Vírgula 2 2 5 2 5" xfId="880"/>
    <cellStyle name="Vírgula 2 2 5 2 5 2" xfId="2636"/>
    <cellStyle name="Vírgula 2 2 5 2 5 2 2" xfId="8540"/>
    <cellStyle name="Vírgula 2 2 5 2 5 2 2 2" xfId="31521"/>
    <cellStyle name="Vírgula 2 2 5 2 5 2 2 3" xfId="19712"/>
    <cellStyle name="Vírgula 2 2 5 2 5 2 3" xfId="25617"/>
    <cellStyle name="Vírgula 2 2 5 2 5 2 4" xfId="16200"/>
    <cellStyle name="Vírgula 2 2 5 2 5 3" xfId="6784"/>
    <cellStyle name="Vírgula 2 2 5 2 5 3 2" xfId="10296"/>
    <cellStyle name="Vírgula 2 2 5 2 5 3 2 2" xfId="33277"/>
    <cellStyle name="Vírgula 2 2 5 2 5 3 2 3" xfId="22105"/>
    <cellStyle name="Vírgula 2 2 5 2 5 3 3" xfId="29765"/>
    <cellStyle name="Vírgula 2 2 5 2 5 3 4" xfId="14444"/>
    <cellStyle name="Vírgula 2 2 5 2 5 4" xfId="5588"/>
    <cellStyle name="Vírgula 2 2 5 2 5 4 2" xfId="28569"/>
    <cellStyle name="Vírgula 2 2 5 2 5 4 3" xfId="17956"/>
    <cellStyle name="Vírgula 2 2 5 2 5 5" xfId="23861"/>
    <cellStyle name="Vírgula 2 2 5 2 5 6" xfId="12688"/>
    <cellStyle name="Vírgula 2 2 5 2 6" xfId="2229"/>
    <cellStyle name="Vírgula 2 2 5 2 6 2" xfId="8133"/>
    <cellStyle name="Vírgula 2 2 5 2 6 2 2" xfId="31114"/>
    <cellStyle name="Vírgula 2 2 5 2 6 2 3" xfId="19305"/>
    <cellStyle name="Vírgula 2 2 5 2 6 3" xfId="25210"/>
    <cellStyle name="Vírgula 2 2 5 2 6 4" xfId="15793"/>
    <cellStyle name="Vírgula 2 2 5 2 7" xfId="6377"/>
    <cellStyle name="Vírgula 2 2 5 2 7 2" xfId="9889"/>
    <cellStyle name="Vírgula 2 2 5 2 7 2 2" xfId="32870"/>
    <cellStyle name="Vírgula 2 2 5 2 7 2 3" xfId="21698"/>
    <cellStyle name="Vírgula 2 2 5 2 7 3" xfId="29358"/>
    <cellStyle name="Vírgula 2 2 5 2 7 4" xfId="14037"/>
    <cellStyle name="Vírgula 2 2 5 2 8" xfId="5257"/>
    <cellStyle name="Vírgula 2 2 5 2 8 2" xfId="21061"/>
    <cellStyle name="Vírgula 2 2 5 2 8 3" xfId="28238"/>
    <cellStyle name="Vírgula 2 2 5 2 8 4" xfId="12281"/>
    <cellStyle name="Vírgula 2 2 5 2 9" xfId="3908"/>
    <cellStyle name="Vírgula 2 2 5 2 9 2" xfId="26889"/>
    <cellStyle name="Vírgula 2 2 5 2 9 3" xfId="17549"/>
    <cellStyle name="Vírgula 2 2 5 3" xfId="385"/>
    <cellStyle name="Vírgula 2 2 5 3 2" xfId="1669"/>
    <cellStyle name="Vírgula 2 2 5 3 2 2" xfId="3425"/>
    <cellStyle name="Vírgula 2 2 5 3 2 2 2" xfId="9329"/>
    <cellStyle name="Vírgula 2 2 5 3 2 2 2 2" xfId="32310"/>
    <cellStyle name="Vírgula 2 2 5 3 2 2 2 3" xfId="20501"/>
    <cellStyle name="Vírgula 2 2 5 3 2 2 3" xfId="26406"/>
    <cellStyle name="Vírgula 2 2 5 3 2 2 4" xfId="16989"/>
    <cellStyle name="Vírgula 2 2 5 3 2 3" xfId="7573"/>
    <cellStyle name="Vírgula 2 2 5 3 2 3 2" xfId="11085"/>
    <cellStyle name="Vírgula 2 2 5 3 2 3 2 2" xfId="34066"/>
    <cellStyle name="Vírgula 2 2 5 3 2 3 2 3" xfId="22894"/>
    <cellStyle name="Vírgula 2 2 5 3 2 3 3" xfId="30554"/>
    <cellStyle name="Vírgula 2 2 5 3 2 3 4" xfId="15233"/>
    <cellStyle name="Vírgula 2 2 5 3 2 4" xfId="4697"/>
    <cellStyle name="Vírgula 2 2 5 3 2 4 2" xfId="27678"/>
    <cellStyle name="Vírgula 2 2 5 3 2 4 3" xfId="18745"/>
    <cellStyle name="Vírgula 2 2 5 3 2 5" xfId="24650"/>
    <cellStyle name="Vírgula 2 2 5 3 2 6" xfId="13477"/>
    <cellStyle name="Vírgula 2 2 5 3 3" xfId="1033"/>
    <cellStyle name="Vírgula 2 2 5 3 3 2" xfId="2789"/>
    <cellStyle name="Vírgula 2 2 5 3 3 2 2" xfId="8693"/>
    <cellStyle name="Vírgula 2 2 5 3 3 2 2 2" xfId="31674"/>
    <cellStyle name="Vírgula 2 2 5 3 3 2 2 3" xfId="19865"/>
    <cellStyle name="Vírgula 2 2 5 3 3 2 3" xfId="25770"/>
    <cellStyle name="Vírgula 2 2 5 3 3 2 4" xfId="16353"/>
    <cellStyle name="Vírgula 2 2 5 3 3 3" xfId="6937"/>
    <cellStyle name="Vírgula 2 2 5 3 3 3 2" xfId="10449"/>
    <cellStyle name="Vírgula 2 2 5 3 3 3 2 2" xfId="33430"/>
    <cellStyle name="Vírgula 2 2 5 3 3 3 2 3" xfId="22258"/>
    <cellStyle name="Vírgula 2 2 5 3 3 3 3" xfId="29918"/>
    <cellStyle name="Vírgula 2 2 5 3 3 3 4" xfId="14597"/>
    <cellStyle name="Vírgula 2 2 5 3 3 4" xfId="5741"/>
    <cellStyle name="Vírgula 2 2 5 3 3 4 2" xfId="28722"/>
    <cellStyle name="Vírgula 2 2 5 3 3 4 3" xfId="18109"/>
    <cellStyle name="Vírgula 2 2 5 3 3 5" xfId="24014"/>
    <cellStyle name="Vírgula 2 2 5 3 3 6" xfId="12841"/>
    <cellStyle name="Vírgula 2 2 5 3 4" xfId="2144"/>
    <cellStyle name="Vírgula 2 2 5 3 4 2" xfId="8048"/>
    <cellStyle name="Vírgula 2 2 5 3 4 2 2" xfId="31029"/>
    <cellStyle name="Vírgula 2 2 5 3 4 2 3" xfId="19220"/>
    <cellStyle name="Vírgula 2 2 5 3 4 3" xfId="25125"/>
    <cellStyle name="Vírgula 2 2 5 3 4 4" xfId="15708"/>
    <cellStyle name="Vírgula 2 2 5 3 5" xfId="6292"/>
    <cellStyle name="Vírgula 2 2 5 3 5 2" xfId="9804"/>
    <cellStyle name="Vírgula 2 2 5 3 5 2 2" xfId="32785"/>
    <cellStyle name="Vírgula 2 2 5 3 5 2 3" xfId="21613"/>
    <cellStyle name="Vírgula 2 2 5 3 5 3" xfId="29273"/>
    <cellStyle name="Vírgula 2 2 5 3 5 4" xfId="13952"/>
    <cellStyle name="Vírgula 2 2 5 3 6" xfId="5172"/>
    <cellStyle name="Vírgula 2 2 5 3 6 2" xfId="20976"/>
    <cellStyle name="Vírgula 2 2 5 3 6 3" xfId="28153"/>
    <cellStyle name="Vírgula 2 2 5 3 6 4" xfId="12196"/>
    <cellStyle name="Vírgula 2 2 5 3 7" xfId="4061"/>
    <cellStyle name="Vírgula 2 2 5 3 7 2" xfId="27042"/>
    <cellStyle name="Vírgula 2 2 5 3 7 3" xfId="17464"/>
    <cellStyle name="Vírgula 2 2 5 3 8" xfId="23369"/>
    <cellStyle name="Vírgula 2 2 5 3 9" xfId="11721"/>
    <cellStyle name="Vírgula 2 2 5 4" xfId="547"/>
    <cellStyle name="Vírgula 2 2 5 4 2" xfId="1830"/>
    <cellStyle name="Vírgula 2 2 5 4 2 2" xfId="3586"/>
    <cellStyle name="Vírgula 2 2 5 4 2 2 2" xfId="9490"/>
    <cellStyle name="Vírgula 2 2 5 4 2 2 2 2" xfId="32471"/>
    <cellStyle name="Vírgula 2 2 5 4 2 2 2 3" xfId="20662"/>
    <cellStyle name="Vírgula 2 2 5 4 2 2 3" xfId="26567"/>
    <cellStyle name="Vírgula 2 2 5 4 2 2 4" xfId="17150"/>
    <cellStyle name="Vírgula 2 2 5 4 2 3" xfId="7734"/>
    <cellStyle name="Vírgula 2 2 5 4 2 3 2" xfId="11246"/>
    <cellStyle name="Vírgula 2 2 5 4 2 3 2 2" xfId="34227"/>
    <cellStyle name="Vírgula 2 2 5 4 2 3 2 3" xfId="23055"/>
    <cellStyle name="Vírgula 2 2 5 4 2 3 3" xfId="30715"/>
    <cellStyle name="Vírgula 2 2 5 4 2 3 4" xfId="15394"/>
    <cellStyle name="Vírgula 2 2 5 4 2 4" xfId="4858"/>
    <cellStyle name="Vírgula 2 2 5 4 2 4 2" xfId="27839"/>
    <cellStyle name="Vírgula 2 2 5 4 2 4 3" xfId="18906"/>
    <cellStyle name="Vírgula 2 2 5 4 2 5" xfId="24811"/>
    <cellStyle name="Vírgula 2 2 5 4 2 6" xfId="13638"/>
    <cellStyle name="Vírgula 2 2 5 4 3" xfId="1194"/>
    <cellStyle name="Vírgula 2 2 5 4 3 2" xfId="2950"/>
    <cellStyle name="Vírgula 2 2 5 4 3 2 2" xfId="8854"/>
    <cellStyle name="Vírgula 2 2 5 4 3 2 2 2" xfId="31835"/>
    <cellStyle name="Vírgula 2 2 5 4 3 2 2 3" xfId="20026"/>
    <cellStyle name="Vírgula 2 2 5 4 3 2 3" xfId="25931"/>
    <cellStyle name="Vírgula 2 2 5 4 3 2 4" xfId="16514"/>
    <cellStyle name="Vírgula 2 2 5 4 3 3" xfId="7098"/>
    <cellStyle name="Vírgula 2 2 5 4 3 3 2" xfId="10610"/>
    <cellStyle name="Vírgula 2 2 5 4 3 3 2 2" xfId="33591"/>
    <cellStyle name="Vírgula 2 2 5 4 3 3 2 3" xfId="22419"/>
    <cellStyle name="Vírgula 2 2 5 4 3 3 3" xfId="30079"/>
    <cellStyle name="Vírgula 2 2 5 4 3 3 4" xfId="14758"/>
    <cellStyle name="Vírgula 2 2 5 4 3 4" xfId="5902"/>
    <cellStyle name="Vírgula 2 2 5 4 3 4 2" xfId="28883"/>
    <cellStyle name="Vírgula 2 2 5 4 3 4 3" xfId="18270"/>
    <cellStyle name="Vírgula 2 2 5 4 3 5" xfId="24175"/>
    <cellStyle name="Vírgula 2 2 5 4 3 6" xfId="13002"/>
    <cellStyle name="Vírgula 2 2 5 4 4" xfId="2305"/>
    <cellStyle name="Vírgula 2 2 5 4 4 2" xfId="8209"/>
    <cellStyle name="Vírgula 2 2 5 4 4 2 2" xfId="31190"/>
    <cellStyle name="Vírgula 2 2 5 4 4 2 3" xfId="19381"/>
    <cellStyle name="Vírgula 2 2 5 4 4 3" xfId="25286"/>
    <cellStyle name="Vírgula 2 2 5 4 4 4" xfId="15869"/>
    <cellStyle name="Vírgula 2 2 5 4 5" xfId="6453"/>
    <cellStyle name="Vírgula 2 2 5 4 5 2" xfId="9965"/>
    <cellStyle name="Vírgula 2 2 5 4 5 2 2" xfId="32946"/>
    <cellStyle name="Vírgula 2 2 5 4 5 2 3" xfId="21774"/>
    <cellStyle name="Vírgula 2 2 5 4 5 3" xfId="29434"/>
    <cellStyle name="Vírgula 2 2 5 4 5 4" xfId="14113"/>
    <cellStyle name="Vírgula 2 2 5 4 6" xfId="5333"/>
    <cellStyle name="Vírgula 2 2 5 4 6 2" xfId="21137"/>
    <cellStyle name="Vírgula 2 2 5 4 6 3" xfId="28314"/>
    <cellStyle name="Vírgula 2 2 5 4 6 4" xfId="12357"/>
    <cellStyle name="Vírgula 2 2 5 4 7" xfId="4222"/>
    <cellStyle name="Vírgula 2 2 5 4 7 2" xfId="27203"/>
    <cellStyle name="Vírgula 2 2 5 4 7 3" xfId="17625"/>
    <cellStyle name="Vírgula 2 2 5 4 8" xfId="23530"/>
    <cellStyle name="Vírgula 2 2 5 4 9" xfId="11882"/>
    <cellStyle name="Vírgula 2 2 5 5" xfId="965"/>
    <cellStyle name="Vírgula 2 2 5 5 2" xfId="1601"/>
    <cellStyle name="Vírgula 2 2 5 5 2 2" xfId="3357"/>
    <cellStyle name="Vírgula 2 2 5 5 2 2 2" xfId="9261"/>
    <cellStyle name="Vírgula 2 2 5 5 2 2 2 2" xfId="32242"/>
    <cellStyle name="Vírgula 2 2 5 5 2 2 2 3" xfId="20433"/>
    <cellStyle name="Vírgula 2 2 5 5 2 2 3" xfId="26338"/>
    <cellStyle name="Vírgula 2 2 5 5 2 2 4" xfId="16921"/>
    <cellStyle name="Vírgula 2 2 5 5 2 3" xfId="7505"/>
    <cellStyle name="Vírgula 2 2 5 5 2 3 2" xfId="11017"/>
    <cellStyle name="Vírgula 2 2 5 5 2 3 2 2" xfId="33998"/>
    <cellStyle name="Vírgula 2 2 5 5 2 3 2 3" xfId="22826"/>
    <cellStyle name="Vírgula 2 2 5 5 2 3 3" xfId="30486"/>
    <cellStyle name="Vírgula 2 2 5 5 2 3 4" xfId="15165"/>
    <cellStyle name="Vírgula 2 2 5 5 2 4" xfId="4629"/>
    <cellStyle name="Vírgula 2 2 5 5 2 4 2" xfId="27610"/>
    <cellStyle name="Vírgula 2 2 5 5 2 4 3" xfId="18677"/>
    <cellStyle name="Vírgula 2 2 5 5 2 5" xfId="24582"/>
    <cellStyle name="Vírgula 2 2 5 5 2 6" xfId="13409"/>
    <cellStyle name="Vírgula 2 2 5 5 3" xfId="2721"/>
    <cellStyle name="Vírgula 2 2 5 5 3 2" xfId="8625"/>
    <cellStyle name="Vírgula 2 2 5 5 3 2 2" xfId="31606"/>
    <cellStyle name="Vírgula 2 2 5 5 3 2 3" xfId="19797"/>
    <cellStyle name="Vírgula 2 2 5 5 3 3" xfId="25702"/>
    <cellStyle name="Vírgula 2 2 5 5 3 4" xfId="16285"/>
    <cellStyle name="Vírgula 2 2 5 5 4" xfId="6869"/>
    <cellStyle name="Vírgula 2 2 5 5 4 2" xfId="10381"/>
    <cellStyle name="Vírgula 2 2 5 5 4 2 2" xfId="33362"/>
    <cellStyle name="Vírgula 2 2 5 5 4 2 3" xfId="22190"/>
    <cellStyle name="Vírgula 2 2 5 5 4 3" xfId="29850"/>
    <cellStyle name="Vírgula 2 2 5 5 4 4" xfId="14529"/>
    <cellStyle name="Vírgula 2 2 5 5 5" xfId="5673"/>
    <cellStyle name="Vírgula 2 2 5 5 5 2" xfId="21307"/>
    <cellStyle name="Vírgula 2 2 5 5 5 3" xfId="28654"/>
    <cellStyle name="Vírgula 2 2 5 5 5 4" xfId="12773"/>
    <cellStyle name="Vírgula 2 2 5 5 6" xfId="3993"/>
    <cellStyle name="Vírgula 2 2 5 5 6 2" xfId="26974"/>
    <cellStyle name="Vírgula 2 2 5 5 6 3" xfId="18041"/>
    <cellStyle name="Vírgula 2 2 5 5 7" xfId="23946"/>
    <cellStyle name="Vírgula 2 2 5 5 8" xfId="11653"/>
    <cellStyle name="Vírgula 2 2 5 6" xfId="1355"/>
    <cellStyle name="Vírgula 2 2 5 6 2" xfId="1991"/>
    <cellStyle name="Vírgula 2 2 5 6 2 2" xfId="3747"/>
    <cellStyle name="Vírgula 2 2 5 6 2 2 2" xfId="9651"/>
    <cellStyle name="Vírgula 2 2 5 6 2 2 2 2" xfId="32632"/>
    <cellStyle name="Vírgula 2 2 5 6 2 2 2 3" xfId="20823"/>
    <cellStyle name="Vírgula 2 2 5 6 2 2 3" xfId="26728"/>
    <cellStyle name="Vírgula 2 2 5 6 2 2 4" xfId="17311"/>
    <cellStyle name="Vírgula 2 2 5 6 2 3" xfId="7895"/>
    <cellStyle name="Vírgula 2 2 5 6 2 3 2" xfId="11407"/>
    <cellStyle name="Vírgula 2 2 5 6 2 3 2 2" xfId="34388"/>
    <cellStyle name="Vírgula 2 2 5 6 2 3 2 3" xfId="23216"/>
    <cellStyle name="Vírgula 2 2 5 6 2 3 3" xfId="30876"/>
    <cellStyle name="Vírgula 2 2 5 6 2 3 4" xfId="15555"/>
    <cellStyle name="Vírgula 2 2 5 6 2 4" xfId="5019"/>
    <cellStyle name="Vírgula 2 2 5 6 2 4 2" xfId="28000"/>
    <cellStyle name="Vírgula 2 2 5 6 2 4 3" xfId="19067"/>
    <cellStyle name="Vírgula 2 2 5 6 2 5" xfId="24972"/>
    <cellStyle name="Vírgula 2 2 5 6 2 6" xfId="13799"/>
    <cellStyle name="Vírgula 2 2 5 6 3" xfId="3111"/>
    <cellStyle name="Vírgula 2 2 5 6 3 2" xfId="9015"/>
    <cellStyle name="Vírgula 2 2 5 6 3 2 2" xfId="31996"/>
    <cellStyle name="Vírgula 2 2 5 6 3 2 3" xfId="20187"/>
    <cellStyle name="Vírgula 2 2 5 6 3 3" xfId="26092"/>
    <cellStyle name="Vírgula 2 2 5 6 3 4" xfId="16675"/>
    <cellStyle name="Vírgula 2 2 5 6 4" xfId="7259"/>
    <cellStyle name="Vírgula 2 2 5 6 4 2" xfId="10771"/>
    <cellStyle name="Vírgula 2 2 5 6 4 2 2" xfId="33752"/>
    <cellStyle name="Vírgula 2 2 5 6 4 2 3" xfId="22580"/>
    <cellStyle name="Vírgula 2 2 5 6 4 3" xfId="30240"/>
    <cellStyle name="Vírgula 2 2 5 6 4 4" xfId="14919"/>
    <cellStyle name="Vírgula 2 2 5 6 5" xfId="6063"/>
    <cellStyle name="Vírgula 2 2 5 6 5 2" xfId="21460"/>
    <cellStyle name="Vírgula 2 2 5 6 5 3" xfId="29044"/>
    <cellStyle name="Vírgula 2 2 5 6 5 4" xfId="13163"/>
    <cellStyle name="Vírgula 2 2 5 6 6" xfId="4383"/>
    <cellStyle name="Vírgula 2 2 5 6 6 2" xfId="27364"/>
    <cellStyle name="Vírgula 2 2 5 6 6 3" xfId="18431"/>
    <cellStyle name="Vírgula 2 2 5 6 7" xfId="24336"/>
    <cellStyle name="Vírgula 2 2 5 6 8" xfId="12043"/>
    <cellStyle name="Vírgula 2 2 5 7" xfId="795"/>
    <cellStyle name="Vírgula 2 2 5 7 2" xfId="2551"/>
    <cellStyle name="Vírgula 2 2 5 7 2 2" xfId="8455"/>
    <cellStyle name="Vírgula 2 2 5 7 2 2 2" xfId="31436"/>
    <cellStyle name="Vírgula 2 2 5 7 2 2 3" xfId="19627"/>
    <cellStyle name="Vírgula 2 2 5 7 2 3" xfId="25532"/>
    <cellStyle name="Vírgula 2 2 5 7 2 4" xfId="16115"/>
    <cellStyle name="Vírgula 2 2 5 7 3" xfId="6699"/>
    <cellStyle name="Vírgula 2 2 5 7 3 2" xfId="10211"/>
    <cellStyle name="Vírgula 2 2 5 7 3 2 2" xfId="33192"/>
    <cellStyle name="Vírgula 2 2 5 7 3 2 3" xfId="22020"/>
    <cellStyle name="Vírgula 2 2 5 7 3 3" xfId="29680"/>
    <cellStyle name="Vírgula 2 2 5 7 3 4" xfId="14359"/>
    <cellStyle name="Vírgula 2 2 5 7 4" xfId="4459"/>
    <cellStyle name="Vírgula 2 2 5 7 4 2" xfId="27440"/>
    <cellStyle name="Vírgula 2 2 5 7 4 3" xfId="17871"/>
    <cellStyle name="Vírgula 2 2 5 7 5" xfId="23776"/>
    <cellStyle name="Vírgula 2 2 5 7 6" xfId="12603"/>
    <cellStyle name="Vírgula 2 2 5 8" xfId="1431"/>
    <cellStyle name="Vírgula 2 2 5 8 2" xfId="3187"/>
    <cellStyle name="Vírgula 2 2 5 8 2 2" xfId="9091"/>
    <cellStyle name="Vírgula 2 2 5 8 2 2 2" xfId="32072"/>
    <cellStyle name="Vírgula 2 2 5 8 2 2 3" xfId="20263"/>
    <cellStyle name="Vírgula 2 2 5 8 2 3" xfId="26168"/>
    <cellStyle name="Vírgula 2 2 5 8 2 4" xfId="16751"/>
    <cellStyle name="Vírgula 2 2 5 8 3" xfId="7335"/>
    <cellStyle name="Vírgula 2 2 5 8 3 2" xfId="10847"/>
    <cellStyle name="Vírgula 2 2 5 8 3 2 2" xfId="33828"/>
    <cellStyle name="Vírgula 2 2 5 8 3 2 3" xfId="22656"/>
    <cellStyle name="Vírgula 2 2 5 8 3 3" xfId="30316"/>
    <cellStyle name="Vírgula 2 2 5 8 3 4" xfId="14995"/>
    <cellStyle name="Vírgula 2 2 5 8 4" xfId="6139"/>
    <cellStyle name="Vírgula 2 2 5 8 4 2" xfId="29120"/>
    <cellStyle name="Vírgula 2 2 5 8 4 3" xfId="18507"/>
    <cellStyle name="Vírgula 2 2 5 8 5" xfId="24412"/>
    <cellStyle name="Vírgula 2 2 5 8 6" xfId="13239"/>
    <cellStyle name="Vírgula 2 2 5 9" xfId="718"/>
    <cellStyle name="Vírgula 2 2 5 9 2" xfId="2475"/>
    <cellStyle name="Vírgula 2 2 5 9 2 2" xfId="8379"/>
    <cellStyle name="Vírgula 2 2 5 9 2 2 2" xfId="31360"/>
    <cellStyle name="Vírgula 2 2 5 9 2 2 3" xfId="19551"/>
    <cellStyle name="Vírgula 2 2 5 9 2 3" xfId="25456"/>
    <cellStyle name="Vírgula 2 2 5 9 2 4" xfId="16039"/>
    <cellStyle name="Vírgula 2 2 5 9 3" xfId="6623"/>
    <cellStyle name="Vírgula 2 2 5 9 3 2" xfId="10135"/>
    <cellStyle name="Vírgula 2 2 5 9 3 2 2" xfId="33116"/>
    <cellStyle name="Vírgula 2 2 5 9 3 2 3" xfId="21944"/>
    <cellStyle name="Vírgula 2 2 5 9 3 3" xfId="29604"/>
    <cellStyle name="Vírgula 2 2 5 9 3 4" xfId="14283"/>
    <cellStyle name="Vírgula 2 2 5 9 4" xfId="5503"/>
    <cellStyle name="Vírgula 2 2 5 9 4 2" xfId="28484"/>
    <cellStyle name="Vírgula 2 2 5 9 4 3" xfId="17795"/>
    <cellStyle name="Vírgula 2 2 5 9 5" xfId="23700"/>
    <cellStyle name="Vírgula 2 2 5 9 6" xfId="12527"/>
    <cellStyle name="Vírgula 2 2 6" xfId="322"/>
    <cellStyle name="Vírgula 2 2 6 10" xfId="2081"/>
    <cellStyle name="Vírgula 2 2 6 10 2" xfId="7985"/>
    <cellStyle name="Vírgula 2 2 6 10 2 2" xfId="30966"/>
    <cellStyle name="Vírgula 2 2 6 10 2 3" xfId="19157"/>
    <cellStyle name="Vírgula 2 2 6 10 3" xfId="25062"/>
    <cellStyle name="Vírgula 2 2 6 10 4" xfId="15645"/>
    <cellStyle name="Vírgula 2 2 6 11" xfId="6229"/>
    <cellStyle name="Vírgula 2 2 6 11 2" xfId="9741"/>
    <cellStyle name="Vírgula 2 2 6 11 2 2" xfId="32722"/>
    <cellStyle name="Vírgula 2 2 6 11 2 3" xfId="21550"/>
    <cellStyle name="Vírgula 2 2 6 11 3" xfId="29210"/>
    <cellStyle name="Vírgula 2 2 6 11 4" xfId="13889"/>
    <cellStyle name="Vírgula 2 2 6 12" xfId="5109"/>
    <cellStyle name="Vírgula 2 2 6 12 2" xfId="20913"/>
    <cellStyle name="Vírgula 2 2 6 12 3" xfId="28090"/>
    <cellStyle name="Vírgula 2 2 6 12 4" xfId="12133"/>
    <cellStyle name="Vírgula 2 2 6 13" xfId="3828"/>
    <cellStyle name="Vírgula 2 2 6 13 2" xfId="26809"/>
    <cellStyle name="Vírgula 2 2 6 13 3" xfId="17401"/>
    <cellStyle name="Vírgula 2 2 6 14" xfId="23306"/>
    <cellStyle name="Vírgula 2 2 6 15" xfId="11488"/>
    <cellStyle name="Vírgula 2 2 6 2" xfId="476"/>
    <cellStyle name="Vírgula 2 2 6 2 10" xfId="23459"/>
    <cellStyle name="Vírgula 2 2 6 2 11" xfId="11573"/>
    <cellStyle name="Vírgula 2 2 6 2 2" xfId="637"/>
    <cellStyle name="Vírgula 2 2 6 2 2 2" xfId="1920"/>
    <cellStyle name="Vírgula 2 2 6 2 2 2 2" xfId="3676"/>
    <cellStyle name="Vírgula 2 2 6 2 2 2 2 2" xfId="9580"/>
    <cellStyle name="Vírgula 2 2 6 2 2 2 2 2 2" xfId="32561"/>
    <cellStyle name="Vírgula 2 2 6 2 2 2 2 2 3" xfId="20752"/>
    <cellStyle name="Vírgula 2 2 6 2 2 2 2 3" xfId="26657"/>
    <cellStyle name="Vírgula 2 2 6 2 2 2 2 4" xfId="17240"/>
    <cellStyle name="Vírgula 2 2 6 2 2 2 3" xfId="7824"/>
    <cellStyle name="Vírgula 2 2 6 2 2 2 3 2" xfId="11336"/>
    <cellStyle name="Vírgula 2 2 6 2 2 2 3 2 2" xfId="34317"/>
    <cellStyle name="Vírgula 2 2 6 2 2 2 3 2 3" xfId="23145"/>
    <cellStyle name="Vírgula 2 2 6 2 2 2 3 3" xfId="30805"/>
    <cellStyle name="Vírgula 2 2 6 2 2 2 3 4" xfId="15484"/>
    <cellStyle name="Vírgula 2 2 6 2 2 2 4" xfId="4948"/>
    <cellStyle name="Vírgula 2 2 6 2 2 2 4 2" xfId="27929"/>
    <cellStyle name="Vírgula 2 2 6 2 2 2 4 3" xfId="18996"/>
    <cellStyle name="Vírgula 2 2 6 2 2 2 5" xfId="24901"/>
    <cellStyle name="Vírgula 2 2 6 2 2 2 6" xfId="13728"/>
    <cellStyle name="Vírgula 2 2 6 2 2 3" xfId="1284"/>
    <cellStyle name="Vírgula 2 2 6 2 2 3 2" xfId="3040"/>
    <cellStyle name="Vírgula 2 2 6 2 2 3 2 2" xfId="8944"/>
    <cellStyle name="Vírgula 2 2 6 2 2 3 2 2 2" xfId="31925"/>
    <cellStyle name="Vírgula 2 2 6 2 2 3 2 2 3" xfId="20116"/>
    <cellStyle name="Vírgula 2 2 6 2 2 3 2 3" xfId="26021"/>
    <cellStyle name="Vírgula 2 2 6 2 2 3 2 4" xfId="16604"/>
    <cellStyle name="Vírgula 2 2 6 2 2 3 3" xfId="7188"/>
    <cellStyle name="Vírgula 2 2 6 2 2 3 3 2" xfId="10700"/>
    <cellStyle name="Vírgula 2 2 6 2 2 3 3 2 2" xfId="33681"/>
    <cellStyle name="Vírgula 2 2 6 2 2 3 3 2 3" xfId="22509"/>
    <cellStyle name="Vírgula 2 2 6 2 2 3 3 3" xfId="30169"/>
    <cellStyle name="Vírgula 2 2 6 2 2 3 3 4" xfId="14848"/>
    <cellStyle name="Vírgula 2 2 6 2 2 3 4" xfId="5992"/>
    <cellStyle name="Vírgula 2 2 6 2 2 3 4 2" xfId="28973"/>
    <cellStyle name="Vírgula 2 2 6 2 2 3 4 3" xfId="18360"/>
    <cellStyle name="Vírgula 2 2 6 2 2 3 5" xfId="24265"/>
    <cellStyle name="Vírgula 2 2 6 2 2 3 6" xfId="13092"/>
    <cellStyle name="Vírgula 2 2 6 2 2 4" xfId="2395"/>
    <cellStyle name="Vírgula 2 2 6 2 2 4 2" xfId="8299"/>
    <cellStyle name="Vírgula 2 2 6 2 2 4 2 2" xfId="31280"/>
    <cellStyle name="Vírgula 2 2 6 2 2 4 2 3" xfId="19471"/>
    <cellStyle name="Vírgula 2 2 6 2 2 4 3" xfId="25376"/>
    <cellStyle name="Vírgula 2 2 6 2 2 4 4" xfId="15959"/>
    <cellStyle name="Vírgula 2 2 6 2 2 5" xfId="6543"/>
    <cellStyle name="Vírgula 2 2 6 2 2 5 2" xfId="10055"/>
    <cellStyle name="Vírgula 2 2 6 2 2 5 2 2" xfId="33036"/>
    <cellStyle name="Vírgula 2 2 6 2 2 5 2 3" xfId="21864"/>
    <cellStyle name="Vírgula 2 2 6 2 2 5 3" xfId="29524"/>
    <cellStyle name="Vírgula 2 2 6 2 2 5 4" xfId="14203"/>
    <cellStyle name="Vírgula 2 2 6 2 2 6" xfId="5423"/>
    <cellStyle name="Vírgula 2 2 6 2 2 6 2" xfId="21227"/>
    <cellStyle name="Vírgula 2 2 6 2 2 6 3" xfId="28404"/>
    <cellStyle name="Vírgula 2 2 6 2 2 6 4" xfId="12447"/>
    <cellStyle name="Vírgula 2 2 6 2 2 7" xfId="4312"/>
    <cellStyle name="Vírgula 2 2 6 2 2 7 2" xfId="27293"/>
    <cellStyle name="Vírgula 2 2 6 2 2 7 3" xfId="17715"/>
    <cellStyle name="Vírgula 2 2 6 2 2 8" xfId="23620"/>
    <cellStyle name="Vírgula 2 2 6 2 2 9" xfId="11972"/>
    <cellStyle name="Vírgula 2 2 6 2 3" xfId="1123"/>
    <cellStyle name="Vírgula 2 2 6 2 3 2" xfId="1759"/>
    <cellStyle name="Vírgula 2 2 6 2 3 2 2" xfId="3515"/>
    <cellStyle name="Vírgula 2 2 6 2 3 2 2 2" xfId="9419"/>
    <cellStyle name="Vírgula 2 2 6 2 3 2 2 2 2" xfId="32400"/>
    <cellStyle name="Vírgula 2 2 6 2 3 2 2 2 3" xfId="20591"/>
    <cellStyle name="Vírgula 2 2 6 2 3 2 2 3" xfId="26496"/>
    <cellStyle name="Vírgula 2 2 6 2 3 2 2 4" xfId="17079"/>
    <cellStyle name="Vírgula 2 2 6 2 3 2 3" xfId="7663"/>
    <cellStyle name="Vírgula 2 2 6 2 3 2 3 2" xfId="11175"/>
    <cellStyle name="Vírgula 2 2 6 2 3 2 3 2 2" xfId="34156"/>
    <cellStyle name="Vírgula 2 2 6 2 3 2 3 2 3" xfId="22984"/>
    <cellStyle name="Vírgula 2 2 6 2 3 2 3 3" xfId="30644"/>
    <cellStyle name="Vírgula 2 2 6 2 3 2 3 4" xfId="15323"/>
    <cellStyle name="Vírgula 2 2 6 2 3 2 4" xfId="4787"/>
    <cellStyle name="Vírgula 2 2 6 2 3 2 4 2" xfId="27768"/>
    <cellStyle name="Vírgula 2 2 6 2 3 2 4 3" xfId="18835"/>
    <cellStyle name="Vírgula 2 2 6 2 3 2 5" xfId="24740"/>
    <cellStyle name="Vírgula 2 2 6 2 3 2 6" xfId="13567"/>
    <cellStyle name="Vírgula 2 2 6 2 3 3" xfId="2879"/>
    <cellStyle name="Vírgula 2 2 6 2 3 3 2" xfId="8783"/>
    <cellStyle name="Vírgula 2 2 6 2 3 3 2 2" xfId="31764"/>
    <cellStyle name="Vírgula 2 2 6 2 3 3 2 3" xfId="19955"/>
    <cellStyle name="Vírgula 2 2 6 2 3 3 3" xfId="25860"/>
    <cellStyle name="Vírgula 2 2 6 2 3 3 4" xfId="16443"/>
    <cellStyle name="Vírgula 2 2 6 2 3 4" xfId="7027"/>
    <cellStyle name="Vírgula 2 2 6 2 3 4 2" xfId="10539"/>
    <cellStyle name="Vírgula 2 2 6 2 3 4 2 2" xfId="33520"/>
    <cellStyle name="Vírgula 2 2 6 2 3 4 2 3" xfId="22348"/>
    <cellStyle name="Vírgula 2 2 6 2 3 4 3" xfId="30008"/>
    <cellStyle name="Vírgula 2 2 6 2 3 4 4" xfId="14687"/>
    <cellStyle name="Vírgula 2 2 6 2 3 5" xfId="5831"/>
    <cellStyle name="Vírgula 2 2 6 2 3 5 2" xfId="21389"/>
    <cellStyle name="Vírgula 2 2 6 2 3 5 3" xfId="28812"/>
    <cellStyle name="Vírgula 2 2 6 2 3 5 4" xfId="12931"/>
    <cellStyle name="Vírgula 2 2 6 2 3 6" xfId="4151"/>
    <cellStyle name="Vírgula 2 2 6 2 3 6 2" xfId="27132"/>
    <cellStyle name="Vírgula 2 2 6 2 3 6 3" xfId="18199"/>
    <cellStyle name="Vírgula 2 2 6 2 3 7" xfId="24104"/>
    <cellStyle name="Vírgula 2 2 6 2 3 8" xfId="11811"/>
    <cellStyle name="Vírgula 2 2 6 2 4" xfId="1521"/>
    <cellStyle name="Vírgula 2 2 6 2 4 2" xfId="3277"/>
    <cellStyle name="Vírgula 2 2 6 2 4 2 2" xfId="9181"/>
    <cellStyle name="Vírgula 2 2 6 2 4 2 2 2" xfId="32162"/>
    <cellStyle name="Vírgula 2 2 6 2 4 2 2 3" xfId="20353"/>
    <cellStyle name="Vírgula 2 2 6 2 4 2 3" xfId="26258"/>
    <cellStyle name="Vírgula 2 2 6 2 4 2 4" xfId="16841"/>
    <cellStyle name="Vírgula 2 2 6 2 4 3" xfId="7425"/>
    <cellStyle name="Vírgula 2 2 6 2 4 3 2" xfId="10937"/>
    <cellStyle name="Vírgula 2 2 6 2 4 3 2 2" xfId="33918"/>
    <cellStyle name="Vírgula 2 2 6 2 4 3 2 3" xfId="22746"/>
    <cellStyle name="Vírgula 2 2 6 2 4 3 3" xfId="30406"/>
    <cellStyle name="Vírgula 2 2 6 2 4 3 4" xfId="15085"/>
    <cellStyle name="Vírgula 2 2 6 2 4 4" xfId="4549"/>
    <cellStyle name="Vírgula 2 2 6 2 4 4 2" xfId="27530"/>
    <cellStyle name="Vírgula 2 2 6 2 4 4 3" xfId="18597"/>
    <cellStyle name="Vírgula 2 2 6 2 4 5" xfId="24502"/>
    <cellStyle name="Vírgula 2 2 6 2 4 6" xfId="13329"/>
    <cellStyle name="Vírgula 2 2 6 2 5" xfId="885"/>
    <cellStyle name="Vírgula 2 2 6 2 5 2" xfId="2641"/>
    <cellStyle name="Vírgula 2 2 6 2 5 2 2" xfId="8545"/>
    <cellStyle name="Vírgula 2 2 6 2 5 2 2 2" xfId="31526"/>
    <cellStyle name="Vírgula 2 2 6 2 5 2 2 3" xfId="19717"/>
    <cellStyle name="Vírgula 2 2 6 2 5 2 3" xfId="25622"/>
    <cellStyle name="Vírgula 2 2 6 2 5 2 4" xfId="16205"/>
    <cellStyle name="Vírgula 2 2 6 2 5 3" xfId="6789"/>
    <cellStyle name="Vírgula 2 2 6 2 5 3 2" xfId="10301"/>
    <cellStyle name="Vírgula 2 2 6 2 5 3 2 2" xfId="33282"/>
    <cellStyle name="Vírgula 2 2 6 2 5 3 2 3" xfId="22110"/>
    <cellStyle name="Vírgula 2 2 6 2 5 3 3" xfId="29770"/>
    <cellStyle name="Vírgula 2 2 6 2 5 3 4" xfId="14449"/>
    <cellStyle name="Vírgula 2 2 6 2 5 4" xfId="5593"/>
    <cellStyle name="Vírgula 2 2 6 2 5 4 2" xfId="28574"/>
    <cellStyle name="Vírgula 2 2 6 2 5 4 3" xfId="17961"/>
    <cellStyle name="Vírgula 2 2 6 2 5 5" xfId="23866"/>
    <cellStyle name="Vírgula 2 2 6 2 5 6" xfId="12693"/>
    <cellStyle name="Vírgula 2 2 6 2 6" xfId="2234"/>
    <cellStyle name="Vírgula 2 2 6 2 6 2" xfId="8138"/>
    <cellStyle name="Vírgula 2 2 6 2 6 2 2" xfId="31119"/>
    <cellStyle name="Vírgula 2 2 6 2 6 2 3" xfId="19310"/>
    <cellStyle name="Vírgula 2 2 6 2 6 3" xfId="25215"/>
    <cellStyle name="Vírgula 2 2 6 2 6 4" xfId="15798"/>
    <cellStyle name="Vírgula 2 2 6 2 7" xfId="6382"/>
    <cellStyle name="Vírgula 2 2 6 2 7 2" xfId="9894"/>
    <cellStyle name="Vírgula 2 2 6 2 7 2 2" xfId="32875"/>
    <cellStyle name="Vírgula 2 2 6 2 7 2 3" xfId="21703"/>
    <cellStyle name="Vírgula 2 2 6 2 7 3" xfId="29363"/>
    <cellStyle name="Vírgula 2 2 6 2 7 4" xfId="14042"/>
    <cellStyle name="Vírgula 2 2 6 2 8" xfId="5262"/>
    <cellStyle name="Vírgula 2 2 6 2 8 2" xfId="21066"/>
    <cellStyle name="Vírgula 2 2 6 2 8 3" xfId="28243"/>
    <cellStyle name="Vírgula 2 2 6 2 8 4" xfId="12286"/>
    <cellStyle name="Vírgula 2 2 6 2 9" xfId="3913"/>
    <cellStyle name="Vírgula 2 2 6 2 9 2" xfId="26894"/>
    <cellStyle name="Vírgula 2 2 6 2 9 3" xfId="17554"/>
    <cellStyle name="Vírgula 2 2 6 3" xfId="390"/>
    <cellStyle name="Vírgula 2 2 6 3 2" xfId="1674"/>
    <cellStyle name="Vírgula 2 2 6 3 2 2" xfId="3430"/>
    <cellStyle name="Vírgula 2 2 6 3 2 2 2" xfId="9334"/>
    <cellStyle name="Vírgula 2 2 6 3 2 2 2 2" xfId="32315"/>
    <cellStyle name="Vírgula 2 2 6 3 2 2 2 3" xfId="20506"/>
    <cellStyle name="Vírgula 2 2 6 3 2 2 3" xfId="26411"/>
    <cellStyle name="Vírgula 2 2 6 3 2 2 4" xfId="16994"/>
    <cellStyle name="Vírgula 2 2 6 3 2 3" xfId="7578"/>
    <cellStyle name="Vírgula 2 2 6 3 2 3 2" xfId="11090"/>
    <cellStyle name="Vírgula 2 2 6 3 2 3 2 2" xfId="34071"/>
    <cellStyle name="Vírgula 2 2 6 3 2 3 2 3" xfId="22899"/>
    <cellStyle name="Vírgula 2 2 6 3 2 3 3" xfId="30559"/>
    <cellStyle name="Vírgula 2 2 6 3 2 3 4" xfId="15238"/>
    <cellStyle name="Vírgula 2 2 6 3 2 4" xfId="4702"/>
    <cellStyle name="Vírgula 2 2 6 3 2 4 2" xfId="27683"/>
    <cellStyle name="Vírgula 2 2 6 3 2 4 3" xfId="18750"/>
    <cellStyle name="Vírgula 2 2 6 3 2 5" xfId="24655"/>
    <cellStyle name="Vírgula 2 2 6 3 2 6" xfId="13482"/>
    <cellStyle name="Vírgula 2 2 6 3 3" xfId="1038"/>
    <cellStyle name="Vírgula 2 2 6 3 3 2" xfId="2794"/>
    <cellStyle name="Vírgula 2 2 6 3 3 2 2" xfId="8698"/>
    <cellStyle name="Vírgula 2 2 6 3 3 2 2 2" xfId="31679"/>
    <cellStyle name="Vírgula 2 2 6 3 3 2 2 3" xfId="19870"/>
    <cellStyle name="Vírgula 2 2 6 3 3 2 3" xfId="25775"/>
    <cellStyle name="Vírgula 2 2 6 3 3 2 4" xfId="16358"/>
    <cellStyle name="Vírgula 2 2 6 3 3 3" xfId="6942"/>
    <cellStyle name="Vírgula 2 2 6 3 3 3 2" xfId="10454"/>
    <cellStyle name="Vírgula 2 2 6 3 3 3 2 2" xfId="33435"/>
    <cellStyle name="Vírgula 2 2 6 3 3 3 2 3" xfId="22263"/>
    <cellStyle name="Vírgula 2 2 6 3 3 3 3" xfId="29923"/>
    <cellStyle name="Vírgula 2 2 6 3 3 3 4" xfId="14602"/>
    <cellStyle name="Vírgula 2 2 6 3 3 4" xfId="5746"/>
    <cellStyle name="Vírgula 2 2 6 3 3 4 2" xfId="28727"/>
    <cellStyle name="Vírgula 2 2 6 3 3 4 3" xfId="18114"/>
    <cellStyle name="Vírgula 2 2 6 3 3 5" xfId="24019"/>
    <cellStyle name="Vírgula 2 2 6 3 3 6" xfId="12846"/>
    <cellStyle name="Vírgula 2 2 6 3 4" xfId="2149"/>
    <cellStyle name="Vírgula 2 2 6 3 4 2" xfId="8053"/>
    <cellStyle name="Vírgula 2 2 6 3 4 2 2" xfId="31034"/>
    <cellStyle name="Vírgula 2 2 6 3 4 2 3" xfId="19225"/>
    <cellStyle name="Vírgula 2 2 6 3 4 3" xfId="25130"/>
    <cellStyle name="Vírgula 2 2 6 3 4 4" xfId="15713"/>
    <cellStyle name="Vírgula 2 2 6 3 5" xfId="6297"/>
    <cellStyle name="Vírgula 2 2 6 3 5 2" xfId="9809"/>
    <cellStyle name="Vírgula 2 2 6 3 5 2 2" xfId="32790"/>
    <cellStyle name="Vírgula 2 2 6 3 5 2 3" xfId="21618"/>
    <cellStyle name="Vírgula 2 2 6 3 5 3" xfId="29278"/>
    <cellStyle name="Vírgula 2 2 6 3 5 4" xfId="13957"/>
    <cellStyle name="Vírgula 2 2 6 3 6" xfId="5177"/>
    <cellStyle name="Vírgula 2 2 6 3 6 2" xfId="20981"/>
    <cellStyle name="Vírgula 2 2 6 3 6 3" xfId="28158"/>
    <cellStyle name="Vírgula 2 2 6 3 6 4" xfId="12201"/>
    <cellStyle name="Vírgula 2 2 6 3 7" xfId="4066"/>
    <cellStyle name="Vírgula 2 2 6 3 7 2" xfId="27047"/>
    <cellStyle name="Vírgula 2 2 6 3 7 3" xfId="17469"/>
    <cellStyle name="Vírgula 2 2 6 3 8" xfId="23374"/>
    <cellStyle name="Vírgula 2 2 6 3 9" xfId="11726"/>
    <cellStyle name="Vírgula 2 2 6 4" xfId="552"/>
    <cellStyle name="Vírgula 2 2 6 4 2" xfId="1835"/>
    <cellStyle name="Vírgula 2 2 6 4 2 2" xfId="3591"/>
    <cellStyle name="Vírgula 2 2 6 4 2 2 2" xfId="9495"/>
    <cellStyle name="Vírgula 2 2 6 4 2 2 2 2" xfId="32476"/>
    <cellStyle name="Vírgula 2 2 6 4 2 2 2 3" xfId="20667"/>
    <cellStyle name="Vírgula 2 2 6 4 2 2 3" xfId="26572"/>
    <cellStyle name="Vírgula 2 2 6 4 2 2 4" xfId="17155"/>
    <cellStyle name="Vírgula 2 2 6 4 2 3" xfId="7739"/>
    <cellStyle name="Vírgula 2 2 6 4 2 3 2" xfId="11251"/>
    <cellStyle name="Vírgula 2 2 6 4 2 3 2 2" xfId="34232"/>
    <cellStyle name="Vírgula 2 2 6 4 2 3 2 3" xfId="23060"/>
    <cellStyle name="Vírgula 2 2 6 4 2 3 3" xfId="30720"/>
    <cellStyle name="Vírgula 2 2 6 4 2 3 4" xfId="15399"/>
    <cellStyle name="Vírgula 2 2 6 4 2 4" xfId="4863"/>
    <cellStyle name="Vírgula 2 2 6 4 2 4 2" xfId="27844"/>
    <cellStyle name="Vírgula 2 2 6 4 2 4 3" xfId="18911"/>
    <cellStyle name="Vírgula 2 2 6 4 2 5" xfId="24816"/>
    <cellStyle name="Vírgula 2 2 6 4 2 6" xfId="13643"/>
    <cellStyle name="Vírgula 2 2 6 4 3" xfId="1199"/>
    <cellStyle name="Vírgula 2 2 6 4 3 2" xfId="2955"/>
    <cellStyle name="Vírgula 2 2 6 4 3 2 2" xfId="8859"/>
    <cellStyle name="Vírgula 2 2 6 4 3 2 2 2" xfId="31840"/>
    <cellStyle name="Vírgula 2 2 6 4 3 2 2 3" xfId="20031"/>
    <cellStyle name="Vírgula 2 2 6 4 3 2 3" xfId="25936"/>
    <cellStyle name="Vírgula 2 2 6 4 3 2 4" xfId="16519"/>
    <cellStyle name="Vírgula 2 2 6 4 3 3" xfId="7103"/>
    <cellStyle name="Vírgula 2 2 6 4 3 3 2" xfId="10615"/>
    <cellStyle name="Vírgula 2 2 6 4 3 3 2 2" xfId="33596"/>
    <cellStyle name="Vírgula 2 2 6 4 3 3 2 3" xfId="22424"/>
    <cellStyle name="Vírgula 2 2 6 4 3 3 3" xfId="30084"/>
    <cellStyle name="Vírgula 2 2 6 4 3 3 4" xfId="14763"/>
    <cellStyle name="Vírgula 2 2 6 4 3 4" xfId="5907"/>
    <cellStyle name="Vírgula 2 2 6 4 3 4 2" xfId="28888"/>
    <cellStyle name="Vírgula 2 2 6 4 3 4 3" xfId="18275"/>
    <cellStyle name="Vírgula 2 2 6 4 3 5" xfId="24180"/>
    <cellStyle name="Vírgula 2 2 6 4 3 6" xfId="13007"/>
    <cellStyle name="Vírgula 2 2 6 4 4" xfId="2310"/>
    <cellStyle name="Vírgula 2 2 6 4 4 2" xfId="8214"/>
    <cellStyle name="Vírgula 2 2 6 4 4 2 2" xfId="31195"/>
    <cellStyle name="Vírgula 2 2 6 4 4 2 3" xfId="19386"/>
    <cellStyle name="Vírgula 2 2 6 4 4 3" xfId="25291"/>
    <cellStyle name="Vírgula 2 2 6 4 4 4" xfId="15874"/>
    <cellStyle name="Vírgula 2 2 6 4 5" xfId="6458"/>
    <cellStyle name="Vírgula 2 2 6 4 5 2" xfId="9970"/>
    <cellStyle name="Vírgula 2 2 6 4 5 2 2" xfId="32951"/>
    <cellStyle name="Vírgula 2 2 6 4 5 2 3" xfId="21779"/>
    <cellStyle name="Vírgula 2 2 6 4 5 3" xfId="29439"/>
    <cellStyle name="Vírgula 2 2 6 4 5 4" xfId="14118"/>
    <cellStyle name="Vírgula 2 2 6 4 6" xfId="5338"/>
    <cellStyle name="Vírgula 2 2 6 4 6 2" xfId="21142"/>
    <cellStyle name="Vírgula 2 2 6 4 6 3" xfId="28319"/>
    <cellStyle name="Vírgula 2 2 6 4 6 4" xfId="12362"/>
    <cellStyle name="Vírgula 2 2 6 4 7" xfId="4227"/>
    <cellStyle name="Vírgula 2 2 6 4 7 2" xfId="27208"/>
    <cellStyle name="Vírgula 2 2 6 4 7 3" xfId="17630"/>
    <cellStyle name="Vírgula 2 2 6 4 8" xfId="23535"/>
    <cellStyle name="Vírgula 2 2 6 4 9" xfId="11887"/>
    <cellStyle name="Vírgula 2 2 6 5" xfId="970"/>
    <cellStyle name="Vírgula 2 2 6 5 2" xfId="1606"/>
    <cellStyle name="Vírgula 2 2 6 5 2 2" xfId="3362"/>
    <cellStyle name="Vírgula 2 2 6 5 2 2 2" xfId="9266"/>
    <cellStyle name="Vírgula 2 2 6 5 2 2 2 2" xfId="32247"/>
    <cellStyle name="Vírgula 2 2 6 5 2 2 2 3" xfId="20438"/>
    <cellStyle name="Vírgula 2 2 6 5 2 2 3" xfId="26343"/>
    <cellStyle name="Vírgula 2 2 6 5 2 2 4" xfId="16926"/>
    <cellStyle name="Vírgula 2 2 6 5 2 3" xfId="7510"/>
    <cellStyle name="Vírgula 2 2 6 5 2 3 2" xfId="11022"/>
    <cellStyle name="Vírgula 2 2 6 5 2 3 2 2" xfId="34003"/>
    <cellStyle name="Vírgula 2 2 6 5 2 3 2 3" xfId="22831"/>
    <cellStyle name="Vírgula 2 2 6 5 2 3 3" xfId="30491"/>
    <cellStyle name="Vírgula 2 2 6 5 2 3 4" xfId="15170"/>
    <cellStyle name="Vírgula 2 2 6 5 2 4" xfId="4634"/>
    <cellStyle name="Vírgula 2 2 6 5 2 4 2" xfId="27615"/>
    <cellStyle name="Vírgula 2 2 6 5 2 4 3" xfId="18682"/>
    <cellStyle name="Vírgula 2 2 6 5 2 5" xfId="24587"/>
    <cellStyle name="Vírgula 2 2 6 5 2 6" xfId="13414"/>
    <cellStyle name="Vírgula 2 2 6 5 3" xfId="2726"/>
    <cellStyle name="Vírgula 2 2 6 5 3 2" xfId="8630"/>
    <cellStyle name="Vírgula 2 2 6 5 3 2 2" xfId="31611"/>
    <cellStyle name="Vírgula 2 2 6 5 3 2 3" xfId="19802"/>
    <cellStyle name="Vírgula 2 2 6 5 3 3" xfId="25707"/>
    <cellStyle name="Vírgula 2 2 6 5 3 4" xfId="16290"/>
    <cellStyle name="Vírgula 2 2 6 5 4" xfId="6874"/>
    <cellStyle name="Vírgula 2 2 6 5 4 2" xfId="10386"/>
    <cellStyle name="Vírgula 2 2 6 5 4 2 2" xfId="33367"/>
    <cellStyle name="Vírgula 2 2 6 5 4 2 3" xfId="22195"/>
    <cellStyle name="Vírgula 2 2 6 5 4 3" xfId="29855"/>
    <cellStyle name="Vírgula 2 2 6 5 4 4" xfId="14534"/>
    <cellStyle name="Vírgula 2 2 6 5 5" xfId="5678"/>
    <cellStyle name="Vírgula 2 2 6 5 5 2" xfId="21312"/>
    <cellStyle name="Vírgula 2 2 6 5 5 3" xfId="28659"/>
    <cellStyle name="Vírgula 2 2 6 5 5 4" xfId="12778"/>
    <cellStyle name="Vírgula 2 2 6 5 6" xfId="3998"/>
    <cellStyle name="Vírgula 2 2 6 5 6 2" xfId="26979"/>
    <cellStyle name="Vírgula 2 2 6 5 6 3" xfId="18046"/>
    <cellStyle name="Vírgula 2 2 6 5 7" xfId="23951"/>
    <cellStyle name="Vírgula 2 2 6 5 8" xfId="11658"/>
    <cellStyle name="Vírgula 2 2 6 6" xfId="1360"/>
    <cellStyle name="Vírgula 2 2 6 6 2" xfId="1996"/>
    <cellStyle name="Vírgula 2 2 6 6 2 2" xfId="3752"/>
    <cellStyle name="Vírgula 2 2 6 6 2 2 2" xfId="9656"/>
    <cellStyle name="Vírgula 2 2 6 6 2 2 2 2" xfId="32637"/>
    <cellStyle name="Vírgula 2 2 6 6 2 2 2 3" xfId="20828"/>
    <cellStyle name="Vírgula 2 2 6 6 2 2 3" xfId="26733"/>
    <cellStyle name="Vírgula 2 2 6 6 2 2 4" xfId="17316"/>
    <cellStyle name="Vírgula 2 2 6 6 2 3" xfId="7900"/>
    <cellStyle name="Vírgula 2 2 6 6 2 3 2" xfId="11412"/>
    <cellStyle name="Vírgula 2 2 6 6 2 3 2 2" xfId="34393"/>
    <cellStyle name="Vírgula 2 2 6 6 2 3 2 3" xfId="23221"/>
    <cellStyle name="Vírgula 2 2 6 6 2 3 3" xfId="30881"/>
    <cellStyle name="Vírgula 2 2 6 6 2 3 4" xfId="15560"/>
    <cellStyle name="Vírgula 2 2 6 6 2 4" xfId="5024"/>
    <cellStyle name="Vírgula 2 2 6 6 2 4 2" xfId="28005"/>
    <cellStyle name="Vírgula 2 2 6 6 2 4 3" xfId="19072"/>
    <cellStyle name="Vírgula 2 2 6 6 2 5" xfId="24977"/>
    <cellStyle name="Vírgula 2 2 6 6 2 6" xfId="13804"/>
    <cellStyle name="Vírgula 2 2 6 6 3" xfId="3116"/>
    <cellStyle name="Vírgula 2 2 6 6 3 2" xfId="9020"/>
    <cellStyle name="Vírgula 2 2 6 6 3 2 2" xfId="32001"/>
    <cellStyle name="Vírgula 2 2 6 6 3 2 3" xfId="20192"/>
    <cellStyle name="Vírgula 2 2 6 6 3 3" xfId="26097"/>
    <cellStyle name="Vírgula 2 2 6 6 3 4" xfId="16680"/>
    <cellStyle name="Vírgula 2 2 6 6 4" xfId="7264"/>
    <cellStyle name="Vírgula 2 2 6 6 4 2" xfId="10776"/>
    <cellStyle name="Vírgula 2 2 6 6 4 2 2" xfId="33757"/>
    <cellStyle name="Vírgula 2 2 6 6 4 2 3" xfId="22585"/>
    <cellStyle name="Vírgula 2 2 6 6 4 3" xfId="30245"/>
    <cellStyle name="Vírgula 2 2 6 6 4 4" xfId="14924"/>
    <cellStyle name="Vírgula 2 2 6 6 5" xfId="6068"/>
    <cellStyle name="Vírgula 2 2 6 6 5 2" xfId="21465"/>
    <cellStyle name="Vírgula 2 2 6 6 5 3" xfId="29049"/>
    <cellStyle name="Vírgula 2 2 6 6 5 4" xfId="13168"/>
    <cellStyle name="Vírgula 2 2 6 6 6" xfId="4388"/>
    <cellStyle name="Vírgula 2 2 6 6 6 2" xfId="27369"/>
    <cellStyle name="Vírgula 2 2 6 6 6 3" xfId="18436"/>
    <cellStyle name="Vírgula 2 2 6 6 7" xfId="24341"/>
    <cellStyle name="Vírgula 2 2 6 6 8" xfId="12048"/>
    <cellStyle name="Vírgula 2 2 6 7" xfId="800"/>
    <cellStyle name="Vírgula 2 2 6 7 2" xfId="2556"/>
    <cellStyle name="Vírgula 2 2 6 7 2 2" xfId="8460"/>
    <cellStyle name="Vírgula 2 2 6 7 2 2 2" xfId="31441"/>
    <cellStyle name="Vírgula 2 2 6 7 2 2 3" xfId="19632"/>
    <cellStyle name="Vírgula 2 2 6 7 2 3" xfId="25537"/>
    <cellStyle name="Vírgula 2 2 6 7 2 4" xfId="16120"/>
    <cellStyle name="Vírgula 2 2 6 7 3" xfId="6704"/>
    <cellStyle name="Vírgula 2 2 6 7 3 2" xfId="10216"/>
    <cellStyle name="Vírgula 2 2 6 7 3 2 2" xfId="33197"/>
    <cellStyle name="Vírgula 2 2 6 7 3 2 3" xfId="22025"/>
    <cellStyle name="Vírgula 2 2 6 7 3 3" xfId="29685"/>
    <cellStyle name="Vírgula 2 2 6 7 3 4" xfId="14364"/>
    <cellStyle name="Vírgula 2 2 6 7 4" xfId="4464"/>
    <cellStyle name="Vírgula 2 2 6 7 4 2" xfId="27445"/>
    <cellStyle name="Vírgula 2 2 6 7 4 3" xfId="17876"/>
    <cellStyle name="Vírgula 2 2 6 7 5" xfId="23781"/>
    <cellStyle name="Vírgula 2 2 6 7 6" xfId="12608"/>
    <cellStyle name="Vírgula 2 2 6 8" xfId="1436"/>
    <cellStyle name="Vírgula 2 2 6 8 2" xfId="3192"/>
    <cellStyle name="Vírgula 2 2 6 8 2 2" xfId="9096"/>
    <cellStyle name="Vírgula 2 2 6 8 2 2 2" xfId="32077"/>
    <cellStyle name="Vírgula 2 2 6 8 2 2 3" xfId="20268"/>
    <cellStyle name="Vírgula 2 2 6 8 2 3" xfId="26173"/>
    <cellStyle name="Vírgula 2 2 6 8 2 4" xfId="16756"/>
    <cellStyle name="Vírgula 2 2 6 8 3" xfId="7340"/>
    <cellStyle name="Vírgula 2 2 6 8 3 2" xfId="10852"/>
    <cellStyle name="Vírgula 2 2 6 8 3 2 2" xfId="33833"/>
    <cellStyle name="Vírgula 2 2 6 8 3 2 3" xfId="22661"/>
    <cellStyle name="Vírgula 2 2 6 8 3 3" xfId="30321"/>
    <cellStyle name="Vírgula 2 2 6 8 3 4" xfId="15000"/>
    <cellStyle name="Vírgula 2 2 6 8 4" xfId="6144"/>
    <cellStyle name="Vírgula 2 2 6 8 4 2" xfId="29125"/>
    <cellStyle name="Vírgula 2 2 6 8 4 3" xfId="18512"/>
    <cellStyle name="Vírgula 2 2 6 8 5" xfId="24417"/>
    <cellStyle name="Vírgula 2 2 6 8 6" xfId="13244"/>
    <cellStyle name="Vírgula 2 2 6 9" xfId="723"/>
    <cellStyle name="Vírgula 2 2 6 9 2" xfId="2480"/>
    <cellStyle name="Vírgula 2 2 6 9 2 2" xfId="8384"/>
    <cellStyle name="Vírgula 2 2 6 9 2 2 2" xfId="31365"/>
    <cellStyle name="Vírgula 2 2 6 9 2 2 3" xfId="19556"/>
    <cellStyle name="Vírgula 2 2 6 9 2 3" xfId="25461"/>
    <cellStyle name="Vírgula 2 2 6 9 2 4" xfId="16044"/>
    <cellStyle name="Vírgula 2 2 6 9 3" xfId="6628"/>
    <cellStyle name="Vírgula 2 2 6 9 3 2" xfId="10140"/>
    <cellStyle name="Vírgula 2 2 6 9 3 2 2" xfId="33121"/>
    <cellStyle name="Vírgula 2 2 6 9 3 2 3" xfId="21949"/>
    <cellStyle name="Vírgula 2 2 6 9 3 3" xfId="29609"/>
    <cellStyle name="Vírgula 2 2 6 9 3 4" xfId="14288"/>
    <cellStyle name="Vírgula 2 2 6 9 4" xfId="5508"/>
    <cellStyle name="Vírgula 2 2 6 9 4 2" xfId="28489"/>
    <cellStyle name="Vírgula 2 2 6 9 4 3" xfId="17800"/>
    <cellStyle name="Vírgula 2 2 6 9 5" xfId="23705"/>
    <cellStyle name="Vírgula 2 2 6 9 6" xfId="12532"/>
    <cellStyle name="Vírgula 2 2 7" xfId="28"/>
    <cellStyle name="Vírgula 2 2 7 10" xfId="3838"/>
    <cellStyle name="Vírgula 2 2 7 10 2" xfId="26819"/>
    <cellStyle name="Vírgula 2 2 7 10 3" xfId="17326"/>
    <cellStyle name="Vírgula 2 2 7 11" xfId="23231"/>
    <cellStyle name="Vírgula 2 2 7 12" xfId="11498"/>
    <cellStyle name="Vírgula 2 2 7 2" xfId="400"/>
    <cellStyle name="Vírgula 2 2 7 2 2" xfId="1684"/>
    <cellStyle name="Vírgula 2 2 7 2 2 2" xfId="3440"/>
    <cellStyle name="Vírgula 2 2 7 2 2 2 2" xfId="9344"/>
    <cellStyle name="Vírgula 2 2 7 2 2 2 2 2" xfId="32325"/>
    <cellStyle name="Vírgula 2 2 7 2 2 2 2 3" xfId="20516"/>
    <cellStyle name="Vírgula 2 2 7 2 2 2 3" xfId="26421"/>
    <cellStyle name="Vírgula 2 2 7 2 2 2 4" xfId="17004"/>
    <cellStyle name="Vírgula 2 2 7 2 2 3" xfId="7588"/>
    <cellStyle name="Vírgula 2 2 7 2 2 3 2" xfId="11100"/>
    <cellStyle name="Vírgula 2 2 7 2 2 3 2 2" xfId="34081"/>
    <cellStyle name="Vírgula 2 2 7 2 2 3 2 3" xfId="22909"/>
    <cellStyle name="Vírgula 2 2 7 2 2 3 3" xfId="30569"/>
    <cellStyle name="Vírgula 2 2 7 2 2 3 4" xfId="15248"/>
    <cellStyle name="Vírgula 2 2 7 2 2 4" xfId="4712"/>
    <cellStyle name="Vírgula 2 2 7 2 2 4 2" xfId="27693"/>
    <cellStyle name="Vírgula 2 2 7 2 2 4 3" xfId="18760"/>
    <cellStyle name="Vírgula 2 2 7 2 2 5" xfId="24665"/>
    <cellStyle name="Vírgula 2 2 7 2 2 6" xfId="13492"/>
    <cellStyle name="Vírgula 2 2 7 2 3" xfId="1048"/>
    <cellStyle name="Vírgula 2 2 7 2 3 2" xfId="2804"/>
    <cellStyle name="Vírgula 2 2 7 2 3 2 2" xfId="8708"/>
    <cellStyle name="Vírgula 2 2 7 2 3 2 2 2" xfId="31689"/>
    <cellStyle name="Vírgula 2 2 7 2 3 2 2 3" xfId="19880"/>
    <cellStyle name="Vírgula 2 2 7 2 3 2 3" xfId="25785"/>
    <cellStyle name="Vírgula 2 2 7 2 3 2 4" xfId="16368"/>
    <cellStyle name="Vírgula 2 2 7 2 3 3" xfId="6952"/>
    <cellStyle name="Vírgula 2 2 7 2 3 3 2" xfId="10464"/>
    <cellStyle name="Vírgula 2 2 7 2 3 3 2 2" xfId="33445"/>
    <cellStyle name="Vírgula 2 2 7 2 3 3 2 3" xfId="22273"/>
    <cellStyle name="Vírgula 2 2 7 2 3 3 3" xfId="29933"/>
    <cellStyle name="Vírgula 2 2 7 2 3 3 4" xfId="14612"/>
    <cellStyle name="Vírgula 2 2 7 2 3 4" xfId="5756"/>
    <cellStyle name="Vírgula 2 2 7 2 3 4 2" xfId="28737"/>
    <cellStyle name="Vírgula 2 2 7 2 3 4 3" xfId="18124"/>
    <cellStyle name="Vírgula 2 2 7 2 3 5" xfId="24029"/>
    <cellStyle name="Vírgula 2 2 7 2 3 6" xfId="12856"/>
    <cellStyle name="Vírgula 2 2 7 2 4" xfId="2159"/>
    <cellStyle name="Vírgula 2 2 7 2 4 2" xfId="8063"/>
    <cellStyle name="Vírgula 2 2 7 2 4 2 2" xfId="31044"/>
    <cellStyle name="Vírgula 2 2 7 2 4 2 3" xfId="19235"/>
    <cellStyle name="Vírgula 2 2 7 2 4 3" xfId="25140"/>
    <cellStyle name="Vírgula 2 2 7 2 4 4" xfId="15723"/>
    <cellStyle name="Vírgula 2 2 7 2 5" xfId="6307"/>
    <cellStyle name="Vírgula 2 2 7 2 5 2" xfId="9819"/>
    <cellStyle name="Vírgula 2 2 7 2 5 2 2" xfId="32800"/>
    <cellStyle name="Vírgula 2 2 7 2 5 2 3" xfId="21628"/>
    <cellStyle name="Vírgula 2 2 7 2 5 3" xfId="29288"/>
    <cellStyle name="Vírgula 2 2 7 2 5 4" xfId="13967"/>
    <cellStyle name="Vírgula 2 2 7 2 6" xfId="5187"/>
    <cellStyle name="Vírgula 2 2 7 2 6 2" xfId="20991"/>
    <cellStyle name="Vírgula 2 2 7 2 6 3" xfId="28168"/>
    <cellStyle name="Vírgula 2 2 7 2 6 4" xfId="12211"/>
    <cellStyle name="Vírgula 2 2 7 2 7" xfId="4076"/>
    <cellStyle name="Vírgula 2 2 7 2 7 2" xfId="27057"/>
    <cellStyle name="Vírgula 2 2 7 2 7 3" xfId="17479"/>
    <cellStyle name="Vírgula 2 2 7 2 8" xfId="23384"/>
    <cellStyle name="Vírgula 2 2 7 2 9" xfId="11736"/>
    <cellStyle name="Vírgula 2 2 7 3" xfId="562"/>
    <cellStyle name="Vírgula 2 2 7 3 2" xfId="1845"/>
    <cellStyle name="Vírgula 2 2 7 3 2 2" xfId="3601"/>
    <cellStyle name="Vírgula 2 2 7 3 2 2 2" xfId="9505"/>
    <cellStyle name="Vírgula 2 2 7 3 2 2 2 2" xfId="32486"/>
    <cellStyle name="Vírgula 2 2 7 3 2 2 2 3" xfId="20677"/>
    <cellStyle name="Vírgula 2 2 7 3 2 2 3" xfId="26582"/>
    <cellStyle name="Vírgula 2 2 7 3 2 2 4" xfId="17165"/>
    <cellStyle name="Vírgula 2 2 7 3 2 3" xfId="7749"/>
    <cellStyle name="Vírgula 2 2 7 3 2 3 2" xfId="11261"/>
    <cellStyle name="Vírgula 2 2 7 3 2 3 2 2" xfId="34242"/>
    <cellStyle name="Vírgula 2 2 7 3 2 3 2 3" xfId="23070"/>
    <cellStyle name="Vírgula 2 2 7 3 2 3 3" xfId="30730"/>
    <cellStyle name="Vírgula 2 2 7 3 2 3 4" xfId="15409"/>
    <cellStyle name="Vírgula 2 2 7 3 2 4" xfId="4873"/>
    <cellStyle name="Vírgula 2 2 7 3 2 4 2" xfId="27854"/>
    <cellStyle name="Vírgula 2 2 7 3 2 4 3" xfId="18921"/>
    <cellStyle name="Vírgula 2 2 7 3 2 5" xfId="24826"/>
    <cellStyle name="Vírgula 2 2 7 3 2 6" xfId="13653"/>
    <cellStyle name="Vírgula 2 2 7 3 3" xfId="1209"/>
    <cellStyle name="Vírgula 2 2 7 3 3 2" xfId="2965"/>
    <cellStyle name="Vírgula 2 2 7 3 3 2 2" xfId="8869"/>
    <cellStyle name="Vírgula 2 2 7 3 3 2 2 2" xfId="31850"/>
    <cellStyle name="Vírgula 2 2 7 3 3 2 2 3" xfId="20041"/>
    <cellStyle name="Vírgula 2 2 7 3 3 2 3" xfId="25946"/>
    <cellStyle name="Vírgula 2 2 7 3 3 2 4" xfId="16529"/>
    <cellStyle name="Vírgula 2 2 7 3 3 3" xfId="7113"/>
    <cellStyle name="Vírgula 2 2 7 3 3 3 2" xfId="10625"/>
    <cellStyle name="Vírgula 2 2 7 3 3 3 2 2" xfId="33606"/>
    <cellStyle name="Vírgula 2 2 7 3 3 3 2 3" xfId="22434"/>
    <cellStyle name="Vírgula 2 2 7 3 3 3 3" xfId="30094"/>
    <cellStyle name="Vírgula 2 2 7 3 3 3 4" xfId="14773"/>
    <cellStyle name="Vírgula 2 2 7 3 3 4" xfId="5917"/>
    <cellStyle name="Vírgula 2 2 7 3 3 4 2" xfId="28898"/>
    <cellStyle name="Vírgula 2 2 7 3 3 4 3" xfId="18285"/>
    <cellStyle name="Vírgula 2 2 7 3 3 5" xfId="24190"/>
    <cellStyle name="Vírgula 2 2 7 3 3 6" xfId="13017"/>
    <cellStyle name="Vírgula 2 2 7 3 4" xfId="2320"/>
    <cellStyle name="Vírgula 2 2 7 3 4 2" xfId="8224"/>
    <cellStyle name="Vírgula 2 2 7 3 4 2 2" xfId="31205"/>
    <cellStyle name="Vírgula 2 2 7 3 4 2 3" xfId="19396"/>
    <cellStyle name="Vírgula 2 2 7 3 4 3" xfId="25301"/>
    <cellStyle name="Vírgula 2 2 7 3 4 4" xfId="15884"/>
    <cellStyle name="Vírgula 2 2 7 3 5" xfId="6468"/>
    <cellStyle name="Vírgula 2 2 7 3 5 2" xfId="9980"/>
    <cellStyle name="Vírgula 2 2 7 3 5 2 2" xfId="32961"/>
    <cellStyle name="Vírgula 2 2 7 3 5 2 3" xfId="21789"/>
    <cellStyle name="Vírgula 2 2 7 3 5 3" xfId="29449"/>
    <cellStyle name="Vírgula 2 2 7 3 5 4" xfId="14128"/>
    <cellStyle name="Vírgula 2 2 7 3 6" xfId="5348"/>
    <cellStyle name="Vírgula 2 2 7 3 6 2" xfId="21152"/>
    <cellStyle name="Vírgula 2 2 7 3 6 3" xfId="28329"/>
    <cellStyle name="Vírgula 2 2 7 3 6 4" xfId="12372"/>
    <cellStyle name="Vírgula 2 2 7 3 7" xfId="4237"/>
    <cellStyle name="Vírgula 2 2 7 3 7 2" xfId="27218"/>
    <cellStyle name="Vírgula 2 2 7 3 7 3" xfId="17640"/>
    <cellStyle name="Vírgula 2 2 7 3 8" xfId="23545"/>
    <cellStyle name="Vírgula 2 2 7 3 9" xfId="11897"/>
    <cellStyle name="Vírgula 2 2 7 4" xfId="895"/>
    <cellStyle name="Vírgula 2 2 7 4 2" xfId="1531"/>
    <cellStyle name="Vírgula 2 2 7 4 2 2" xfId="3287"/>
    <cellStyle name="Vírgula 2 2 7 4 2 2 2" xfId="9191"/>
    <cellStyle name="Vírgula 2 2 7 4 2 2 2 2" xfId="32172"/>
    <cellStyle name="Vírgula 2 2 7 4 2 2 2 3" xfId="20363"/>
    <cellStyle name="Vírgula 2 2 7 4 2 2 3" xfId="26268"/>
    <cellStyle name="Vírgula 2 2 7 4 2 2 4" xfId="16851"/>
    <cellStyle name="Vírgula 2 2 7 4 2 3" xfId="7435"/>
    <cellStyle name="Vírgula 2 2 7 4 2 3 2" xfId="10947"/>
    <cellStyle name="Vírgula 2 2 7 4 2 3 2 2" xfId="33928"/>
    <cellStyle name="Vírgula 2 2 7 4 2 3 2 3" xfId="22756"/>
    <cellStyle name="Vírgula 2 2 7 4 2 3 3" xfId="30416"/>
    <cellStyle name="Vírgula 2 2 7 4 2 3 4" xfId="15095"/>
    <cellStyle name="Vírgula 2 2 7 4 2 4" xfId="4559"/>
    <cellStyle name="Vírgula 2 2 7 4 2 4 2" xfId="27540"/>
    <cellStyle name="Vírgula 2 2 7 4 2 4 3" xfId="18607"/>
    <cellStyle name="Vírgula 2 2 7 4 2 5" xfId="24512"/>
    <cellStyle name="Vírgula 2 2 7 4 2 6" xfId="13339"/>
    <cellStyle name="Vírgula 2 2 7 4 3" xfId="2651"/>
    <cellStyle name="Vírgula 2 2 7 4 3 2" xfId="8555"/>
    <cellStyle name="Vírgula 2 2 7 4 3 2 2" xfId="31536"/>
    <cellStyle name="Vírgula 2 2 7 4 3 2 3" xfId="19727"/>
    <cellStyle name="Vírgula 2 2 7 4 3 3" xfId="25632"/>
    <cellStyle name="Vírgula 2 2 7 4 3 4" xfId="16215"/>
    <cellStyle name="Vírgula 2 2 7 4 4" xfId="6799"/>
    <cellStyle name="Vírgula 2 2 7 4 4 2" xfId="10311"/>
    <cellStyle name="Vírgula 2 2 7 4 4 2 2" xfId="33292"/>
    <cellStyle name="Vírgula 2 2 7 4 4 2 3" xfId="22120"/>
    <cellStyle name="Vírgula 2 2 7 4 4 3" xfId="29780"/>
    <cellStyle name="Vírgula 2 2 7 4 4 4" xfId="14459"/>
    <cellStyle name="Vírgula 2 2 7 4 5" xfId="5603"/>
    <cellStyle name="Vírgula 2 2 7 4 5 2" xfId="21237"/>
    <cellStyle name="Vírgula 2 2 7 4 5 3" xfId="28584"/>
    <cellStyle name="Vírgula 2 2 7 4 5 4" xfId="12703"/>
    <cellStyle name="Vírgula 2 2 7 4 6" xfId="3923"/>
    <cellStyle name="Vírgula 2 2 7 4 6 2" xfId="26904"/>
    <cellStyle name="Vírgula 2 2 7 4 6 3" xfId="17971"/>
    <cellStyle name="Vírgula 2 2 7 4 7" xfId="23876"/>
    <cellStyle name="Vírgula 2 2 7 4 8" xfId="11583"/>
    <cellStyle name="Vírgula 2 2 7 5" xfId="1446"/>
    <cellStyle name="Vírgula 2 2 7 5 2" xfId="3202"/>
    <cellStyle name="Vírgula 2 2 7 5 2 2" xfId="9106"/>
    <cellStyle name="Vírgula 2 2 7 5 2 2 2" xfId="32087"/>
    <cellStyle name="Vírgula 2 2 7 5 2 2 3" xfId="20278"/>
    <cellStyle name="Vírgula 2 2 7 5 2 3" xfId="26183"/>
    <cellStyle name="Vírgula 2 2 7 5 2 4" xfId="16766"/>
    <cellStyle name="Vírgula 2 2 7 5 3" xfId="7350"/>
    <cellStyle name="Vírgula 2 2 7 5 3 2" xfId="10862"/>
    <cellStyle name="Vírgula 2 2 7 5 3 2 2" xfId="33843"/>
    <cellStyle name="Vírgula 2 2 7 5 3 2 3" xfId="22671"/>
    <cellStyle name="Vírgula 2 2 7 5 3 3" xfId="30331"/>
    <cellStyle name="Vírgula 2 2 7 5 3 4" xfId="15010"/>
    <cellStyle name="Vírgula 2 2 7 5 4" xfId="4474"/>
    <cellStyle name="Vírgula 2 2 7 5 4 2" xfId="27455"/>
    <cellStyle name="Vírgula 2 2 7 5 4 3" xfId="18522"/>
    <cellStyle name="Vírgula 2 2 7 5 5" xfId="24427"/>
    <cellStyle name="Vírgula 2 2 7 5 6" xfId="13254"/>
    <cellStyle name="Vírgula 2 2 7 6" xfId="810"/>
    <cellStyle name="Vírgula 2 2 7 6 2" xfId="2566"/>
    <cellStyle name="Vírgula 2 2 7 6 2 2" xfId="8470"/>
    <cellStyle name="Vírgula 2 2 7 6 2 2 2" xfId="31451"/>
    <cellStyle name="Vírgula 2 2 7 6 2 2 3" xfId="19642"/>
    <cellStyle name="Vírgula 2 2 7 6 2 3" xfId="25547"/>
    <cellStyle name="Vírgula 2 2 7 6 2 4" xfId="16130"/>
    <cellStyle name="Vírgula 2 2 7 6 3" xfId="6714"/>
    <cellStyle name="Vírgula 2 2 7 6 3 2" xfId="10226"/>
    <cellStyle name="Vírgula 2 2 7 6 3 2 2" xfId="33207"/>
    <cellStyle name="Vírgula 2 2 7 6 3 2 3" xfId="22035"/>
    <cellStyle name="Vírgula 2 2 7 6 3 3" xfId="29695"/>
    <cellStyle name="Vírgula 2 2 7 6 3 4" xfId="14374"/>
    <cellStyle name="Vírgula 2 2 7 6 4" xfId="5518"/>
    <cellStyle name="Vírgula 2 2 7 6 4 2" xfId="28499"/>
    <cellStyle name="Vírgula 2 2 7 6 4 3" xfId="17886"/>
    <cellStyle name="Vírgula 2 2 7 6 5" xfId="23791"/>
    <cellStyle name="Vírgula 2 2 7 6 6" xfId="12618"/>
    <cellStyle name="Vírgula 2 2 7 7" xfId="2006"/>
    <cellStyle name="Vírgula 2 2 7 7 2" xfId="7910"/>
    <cellStyle name="Vírgula 2 2 7 7 2 2" xfId="30891"/>
    <cellStyle name="Vírgula 2 2 7 7 2 3" xfId="19082"/>
    <cellStyle name="Vírgula 2 2 7 7 3" xfId="24987"/>
    <cellStyle name="Vírgula 2 2 7 7 4" xfId="15570"/>
    <cellStyle name="Vírgula 2 2 7 8" xfId="6154"/>
    <cellStyle name="Vírgula 2 2 7 8 2" xfId="9666"/>
    <cellStyle name="Vírgula 2 2 7 8 2 2" xfId="32647"/>
    <cellStyle name="Vírgula 2 2 7 8 2 3" xfId="21475"/>
    <cellStyle name="Vírgula 2 2 7 8 3" xfId="29135"/>
    <cellStyle name="Vírgula 2 2 7 8 4" xfId="13814"/>
    <cellStyle name="Vírgula 2 2 7 9" xfId="5034"/>
    <cellStyle name="Vírgula 2 2 7 9 2" xfId="20838"/>
    <cellStyle name="Vírgula 2 2 7 9 3" xfId="28015"/>
    <cellStyle name="Vírgula 2 2 7 9 4" xfId="12058"/>
    <cellStyle name="Vírgula 2 2 8" xfId="395"/>
    <cellStyle name="Vírgula 2 2 8 10" xfId="23379"/>
    <cellStyle name="Vírgula 2 2 8 11" xfId="11493"/>
    <cellStyle name="Vírgula 2 2 8 2" xfId="557"/>
    <cellStyle name="Vírgula 2 2 8 2 2" xfId="1840"/>
    <cellStyle name="Vírgula 2 2 8 2 2 2" xfId="3596"/>
    <cellStyle name="Vírgula 2 2 8 2 2 2 2" xfId="9500"/>
    <cellStyle name="Vírgula 2 2 8 2 2 2 2 2" xfId="32481"/>
    <cellStyle name="Vírgula 2 2 8 2 2 2 2 3" xfId="20672"/>
    <cellStyle name="Vírgula 2 2 8 2 2 2 3" xfId="26577"/>
    <cellStyle name="Vírgula 2 2 8 2 2 2 4" xfId="17160"/>
    <cellStyle name="Vírgula 2 2 8 2 2 3" xfId="7744"/>
    <cellStyle name="Vírgula 2 2 8 2 2 3 2" xfId="11256"/>
    <cellStyle name="Vírgula 2 2 8 2 2 3 2 2" xfId="34237"/>
    <cellStyle name="Vírgula 2 2 8 2 2 3 2 3" xfId="23065"/>
    <cellStyle name="Vírgula 2 2 8 2 2 3 3" xfId="30725"/>
    <cellStyle name="Vírgula 2 2 8 2 2 3 4" xfId="15404"/>
    <cellStyle name="Vírgula 2 2 8 2 2 4" xfId="4868"/>
    <cellStyle name="Vírgula 2 2 8 2 2 4 2" xfId="27849"/>
    <cellStyle name="Vírgula 2 2 8 2 2 4 3" xfId="18916"/>
    <cellStyle name="Vírgula 2 2 8 2 2 5" xfId="24821"/>
    <cellStyle name="Vírgula 2 2 8 2 2 6" xfId="13648"/>
    <cellStyle name="Vírgula 2 2 8 2 3" xfId="1204"/>
    <cellStyle name="Vírgula 2 2 8 2 3 2" xfId="2960"/>
    <cellStyle name="Vírgula 2 2 8 2 3 2 2" xfId="8864"/>
    <cellStyle name="Vírgula 2 2 8 2 3 2 2 2" xfId="31845"/>
    <cellStyle name="Vírgula 2 2 8 2 3 2 2 3" xfId="20036"/>
    <cellStyle name="Vírgula 2 2 8 2 3 2 3" xfId="25941"/>
    <cellStyle name="Vírgula 2 2 8 2 3 2 4" xfId="16524"/>
    <cellStyle name="Vírgula 2 2 8 2 3 3" xfId="7108"/>
    <cellStyle name="Vírgula 2 2 8 2 3 3 2" xfId="10620"/>
    <cellStyle name="Vírgula 2 2 8 2 3 3 2 2" xfId="33601"/>
    <cellStyle name="Vírgula 2 2 8 2 3 3 2 3" xfId="22429"/>
    <cellStyle name="Vírgula 2 2 8 2 3 3 3" xfId="30089"/>
    <cellStyle name="Vírgula 2 2 8 2 3 3 4" xfId="14768"/>
    <cellStyle name="Vírgula 2 2 8 2 3 4" xfId="5912"/>
    <cellStyle name="Vírgula 2 2 8 2 3 4 2" xfId="28893"/>
    <cellStyle name="Vírgula 2 2 8 2 3 4 3" xfId="18280"/>
    <cellStyle name="Vírgula 2 2 8 2 3 5" xfId="24185"/>
    <cellStyle name="Vírgula 2 2 8 2 3 6" xfId="13012"/>
    <cellStyle name="Vírgula 2 2 8 2 4" xfId="2315"/>
    <cellStyle name="Vírgula 2 2 8 2 4 2" xfId="8219"/>
    <cellStyle name="Vírgula 2 2 8 2 4 2 2" xfId="31200"/>
    <cellStyle name="Vírgula 2 2 8 2 4 2 3" xfId="19391"/>
    <cellStyle name="Vírgula 2 2 8 2 4 3" xfId="25296"/>
    <cellStyle name="Vírgula 2 2 8 2 4 4" xfId="15879"/>
    <cellStyle name="Vírgula 2 2 8 2 5" xfId="6463"/>
    <cellStyle name="Vírgula 2 2 8 2 5 2" xfId="9975"/>
    <cellStyle name="Vírgula 2 2 8 2 5 2 2" xfId="32956"/>
    <cellStyle name="Vírgula 2 2 8 2 5 2 3" xfId="21784"/>
    <cellStyle name="Vírgula 2 2 8 2 5 3" xfId="29444"/>
    <cellStyle name="Vírgula 2 2 8 2 5 4" xfId="14123"/>
    <cellStyle name="Vírgula 2 2 8 2 6" xfId="5343"/>
    <cellStyle name="Vírgula 2 2 8 2 6 2" xfId="21147"/>
    <cellStyle name="Vírgula 2 2 8 2 6 3" xfId="28324"/>
    <cellStyle name="Vírgula 2 2 8 2 6 4" xfId="12367"/>
    <cellStyle name="Vírgula 2 2 8 2 7" xfId="4232"/>
    <cellStyle name="Vírgula 2 2 8 2 7 2" xfId="27213"/>
    <cellStyle name="Vírgula 2 2 8 2 7 3" xfId="17635"/>
    <cellStyle name="Vírgula 2 2 8 2 8" xfId="23540"/>
    <cellStyle name="Vírgula 2 2 8 2 9" xfId="11892"/>
    <cellStyle name="Vírgula 2 2 8 3" xfId="1043"/>
    <cellStyle name="Vírgula 2 2 8 3 2" xfId="1679"/>
    <cellStyle name="Vírgula 2 2 8 3 2 2" xfId="3435"/>
    <cellStyle name="Vírgula 2 2 8 3 2 2 2" xfId="9339"/>
    <cellStyle name="Vírgula 2 2 8 3 2 2 2 2" xfId="32320"/>
    <cellStyle name="Vírgula 2 2 8 3 2 2 2 3" xfId="20511"/>
    <cellStyle name="Vírgula 2 2 8 3 2 2 3" xfId="26416"/>
    <cellStyle name="Vírgula 2 2 8 3 2 2 4" xfId="16999"/>
    <cellStyle name="Vírgula 2 2 8 3 2 3" xfId="7583"/>
    <cellStyle name="Vírgula 2 2 8 3 2 3 2" xfId="11095"/>
    <cellStyle name="Vírgula 2 2 8 3 2 3 2 2" xfId="34076"/>
    <cellStyle name="Vírgula 2 2 8 3 2 3 2 3" xfId="22904"/>
    <cellStyle name="Vírgula 2 2 8 3 2 3 3" xfId="30564"/>
    <cellStyle name="Vírgula 2 2 8 3 2 3 4" xfId="15243"/>
    <cellStyle name="Vírgula 2 2 8 3 2 4" xfId="4707"/>
    <cellStyle name="Vírgula 2 2 8 3 2 4 2" xfId="27688"/>
    <cellStyle name="Vírgula 2 2 8 3 2 4 3" xfId="18755"/>
    <cellStyle name="Vírgula 2 2 8 3 2 5" xfId="24660"/>
    <cellStyle name="Vírgula 2 2 8 3 2 6" xfId="13487"/>
    <cellStyle name="Vírgula 2 2 8 3 3" xfId="2799"/>
    <cellStyle name="Vírgula 2 2 8 3 3 2" xfId="8703"/>
    <cellStyle name="Vírgula 2 2 8 3 3 2 2" xfId="31684"/>
    <cellStyle name="Vírgula 2 2 8 3 3 2 3" xfId="19875"/>
    <cellStyle name="Vírgula 2 2 8 3 3 3" xfId="25780"/>
    <cellStyle name="Vírgula 2 2 8 3 3 4" xfId="16363"/>
    <cellStyle name="Vírgula 2 2 8 3 4" xfId="6947"/>
    <cellStyle name="Vírgula 2 2 8 3 4 2" xfId="10459"/>
    <cellStyle name="Vírgula 2 2 8 3 4 2 2" xfId="33440"/>
    <cellStyle name="Vírgula 2 2 8 3 4 2 3" xfId="22268"/>
    <cellStyle name="Vírgula 2 2 8 3 4 3" xfId="29928"/>
    <cellStyle name="Vírgula 2 2 8 3 4 4" xfId="14607"/>
    <cellStyle name="Vírgula 2 2 8 3 5" xfId="5751"/>
    <cellStyle name="Vírgula 2 2 8 3 5 2" xfId="21317"/>
    <cellStyle name="Vírgula 2 2 8 3 5 3" xfId="28732"/>
    <cellStyle name="Vírgula 2 2 8 3 5 4" xfId="12851"/>
    <cellStyle name="Vírgula 2 2 8 3 6" xfId="4071"/>
    <cellStyle name="Vírgula 2 2 8 3 6 2" xfId="27052"/>
    <cellStyle name="Vírgula 2 2 8 3 6 3" xfId="18119"/>
    <cellStyle name="Vírgula 2 2 8 3 7" xfId="24024"/>
    <cellStyle name="Vírgula 2 2 8 3 8" xfId="11731"/>
    <cellStyle name="Vírgula 2 2 8 4" xfId="1441"/>
    <cellStyle name="Vírgula 2 2 8 4 2" xfId="3197"/>
    <cellStyle name="Vírgula 2 2 8 4 2 2" xfId="9101"/>
    <cellStyle name="Vírgula 2 2 8 4 2 2 2" xfId="32082"/>
    <cellStyle name="Vírgula 2 2 8 4 2 2 3" xfId="20273"/>
    <cellStyle name="Vírgula 2 2 8 4 2 3" xfId="26178"/>
    <cellStyle name="Vírgula 2 2 8 4 2 4" xfId="16761"/>
    <cellStyle name="Vírgula 2 2 8 4 3" xfId="7345"/>
    <cellStyle name="Vírgula 2 2 8 4 3 2" xfId="10857"/>
    <cellStyle name="Vírgula 2 2 8 4 3 2 2" xfId="33838"/>
    <cellStyle name="Vírgula 2 2 8 4 3 2 3" xfId="22666"/>
    <cellStyle name="Vírgula 2 2 8 4 3 3" xfId="30326"/>
    <cellStyle name="Vírgula 2 2 8 4 3 4" xfId="15005"/>
    <cellStyle name="Vírgula 2 2 8 4 4" xfId="4469"/>
    <cellStyle name="Vírgula 2 2 8 4 4 2" xfId="27450"/>
    <cellStyle name="Vírgula 2 2 8 4 4 3" xfId="18517"/>
    <cellStyle name="Vírgula 2 2 8 4 5" xfId="24422"/>
    <cellStyle name="Vírgula 2 2 8 4 6" xfId="13249"/>
    <cellStyle name="Vírgula 2 2 8 5" xfId="805"/>
    <cellStyle name="Vírgula 2 2 8 5 2" xfId="2561"/>
    <cellStyle name="Vírgula 2 2 8 5 2 2" xfId="8465"/>
    <cellStyle name="Vírgula 2 2 8 5 2 2 2" xfId="31446"/>
    <cellStyle name="Vírgula 2 2 8 5 2 2 3" xfId="19637"/>
    <cellStyle name="Vírgula 2 2 8 5 2 3" xfId="25542"/>
    <cellStyle name="Vírgula 2 2 8 5 2 4" xfId="16125"/>
    <cellStyle name="Vírgula 2 2 8 5 3" xfId="6709"/>
    <cellStyle name="Vírgula 2 2 8 5 3 2" xfId="10221"/>
    <cellStyle name="Vírgula 2 2 8 5 3 2 2" xfId="33202"/>
    <cellStyle name="Vírgula 2 2 8 5 3 2 3" xfId="22030"/>
    <cellStyle name="Vírgula 2 2 8 5 3 3" xfId="29690"/>
    <cellStyle name="Vírgula 2 2 8 5 3 4" xfId="14369"/>
    <cellStyle name="Vírgula 2 2 8 5 4" xfId="5513"/>
    <cellStyle name="Vírgula 2 2 8 5 4 2" xfId="28494"/>
    <cellStyle name="Vírgula 2 2 8 5 4 3" xfId="17881"/>
    <cellStyle name="Vírgula 2 2 8 5 5" xfId="23786"/>
    <cellStyle name="Vírgula 2 2 8 5 6" xfId="12613"/>
    <cellStyle name="Vírgula 2 2 8 6" xfId="2154"/>
    <cellStyle name="Vírgula 2 2 8 6 2" xfId="8058"/>
    <cellStyle name="Vírgula 2 2 8 6 2 2" xfId="31039"/>
    <cellStyle name="Vírgula 2 2 8 6 2 3" xfId="19230"/>
    <cellStyle name="Vírgula 2 2 8 6 3" xfId="25135"/>
    <cellStyle name="Vírgula 2 2 8 6 4" xfId="15718"/>
    <cellStyle name="Vírgula 2 2 8 7" xfId="6302"/>
    <cellStyle name="Vírgula 2 2 8 7 2" xfId="9814"/>
    <cellStyle name="Vírgula 2 2 8 7 2 2" xfId="32795"/>
    <cellStyle name="Vírgula 2 2 8 7 2 3" xfId="21623"/>
    <cellStyle name="Vírgula 2 2 8 7 3" xfId="29283"/>
    <cellStyle name="Vírgula 2 2 8 7 4" xfId="13962"/>
    <cellStyle name="Vírgula 2 2 8 8" xfId="5182"/>
    <cellStyle name="Vírgula 2 2 8 8 2" xfId="20986"/>
    <cellStyle name="Vírgula 2 2 8 8 3" xfId="28163"/>
    <cellStyle name="Vírgula 2 2 8 8 4" xfId="12206"/>
    <cellStyle name="Vírgula 2 2 8 9" xfId="3833"/>
    <cellStyle name="Vírgula 2 2 8 9 2" xfId="26814"/>
    <cellStyle name="Vírgula 2 2 8 9 3" xfId="17474"/>
    <cellStyle name="Vírgula 2 2 9" xfId="327"/>
    <cellStyle name="Vírgula 2 2 9 2" xfId="1611"/>
    <cellStyle name="Vírgula 2 2 9 2 2" xfId="3367"/>
    <cellStyle name="Vírgula 2 2 9 2 2 2" xfId="9271"/>
    <cellStyle name="Vírgula 2 2 9 2 2 2 2" xfId="32252"/>
    <cellStyle name="Vírgula 2 2 9 2 2 2 3" xfId="20443"/>
    <cellStyle name="Vírgula 2 2 9 2 2 3" xfId="26348"/>
    <cellStyle name="Vírgula 2 2 9 2 2 4" xfId="16931"/>
    <cellStyle name="Vírgula 2 2 9 2 3" xfId="7515"/>
    <cellStyle name="Vírgula 2 2 9 2 3 2" xfId="11027"/>
    <cellStyle name="Vírgula 2 2 9 2 3 2 2" xfId="34008"/>
    <cellStyle name="Vírgula 2 2 9 2 3 2 3" xfId="22836"/>
    <cellStyle name="Vírgula 2 2 9 2 3 3" xfId="30496"/>
    <cellStyle name="Vírgula 2 2 9 2 3 4" xfId="15175"/>
    <cellStyle name="Vírgula 2 2 9 2 4" xfId="4639"/>
    <cellStyle name="Vírgula 2 2 9 2 4 2" xfId="27620"/>
    <cellStyle name="Vírgula 2 2 9 2 4 3" xfId="18687"/>
    <cellStyle name="Vírgula 2 2 9 2 5" xfId="24592"/>
    <cellStyle name="Vírgula 2 2 9 2 6" xfId="13419"/>
    <cellStyle name="Vírgula 2 2 9 3" xfId="975"/>
    <cellStyle name="Vírgula 2 2 9 3 2" xfId="2731"/>
    <cellStyle name="Vírgula 2 2 9 3 2 2" xfId="8635"/>
    <cellStyle name="Vírgula 2 2 9 3 2 2 2" xfId="31616"/>
    <cellStyle name="Vírgula 2 2 9 3 2 2 3" xfId="19807"/>
    <cellStyle name="Vírgula 2 2 9 3 2 3" xfId="25712"/>
    <cellStyle name="Vírgula 2 2 9 3 2 4" xfId="16295"/>
    <cellStyle name="Vírgula 2 2 9 3 3" xfId="6879"/>
    <cellStyle name="Vírgula 2 2 9 3 3 2" xfId="10391"/>
    <cellStyle name="Vírgula 2 2 9 3 3 2 2" xfId="33372"/>
    <cellStyle name="Vírgula 2 2 9 3 3 2 3" xfId="22200"/>
    <cellStyle name="Vírgula 2 2 9 3 3 3" xfId="29860"/>
    <cellStyle name="Vírgula 2 2 9 3 3 4" xfId="14539"/>
    <cellStyle name="Vírgula 2 2 9 3 4" xfId="5683"/>
    <cellStyle name="Vírgula 2 2 9 3 4 2" xfId="28664"/>
    <cellStyle name="Vírgula 2 2 9 3 4 3" xfId="18051"/>
    <cellStyle name="Vírgula 2 2 9 3 5" xfId="23956"/>
    <cellStyle name="Vírgula 2 2 9 3 6" xfId="12783"/>
    <cellStyle name="Vírgula 2 2 9 4" xfId="2086"/>
    <cellStyle name="Vírgula 2 2 9 4 2" xfId="7990"/>
    <cellStyle name="Vírgula 2 2 9 4 2 2" xfId="30971"/>
    <cellStyle name="Vírgula 2 2 9 4 2 3" xfId="19162"/>
    <cellStyle name="Vírgula 2 2 9 4 3" xfId="25067"/>
    <cellStyle name="Vírgula 2 2 9 4 4" xfId="15650"/>
    <cellStyle name="Vírgula 2 2 9 5" xfId="6234"/>
    <cellStyle name="Vírgula 2 2 9 5 2" xfId="9746"/>
    <cellStyle name="Vírgula 2 2 9 5 2 2" xfId="32727"/>
    <cellStyle name="Vírgula 2 2 9 5 2 3" xfId="21555"/>
    <cellStyle name="Vírgula 2 2 9 5 3" xfId="29215"/>
    <cellStyle name="Vírgula 2 2 9 5 4" xfId="13894"/>
    <cellStyle name="Vírgula 2 2 9 6" xfId="5114"/>
    <cellStyle name="Vírgula 2 2 9 6 2" xfId="20918"/>
    <cellStyle name="Vírgula 2 2 9 6 3" xfId="28095"/>
    <cellStyle name="Vírgula 2 2 9 6 4" xfId="12138"/>
    <cellStyle name="Vírgula 2 2 9 7" xfId="4003"/>
    <cellStyle name="Vírgula 2 2 9 7 2" xfId="26984"/>
    <cellStyle name="Vírgula 2 2 9 7 3" xfId="17406"/>
    <cellStyle name="Vírgula 2 2 9 8" xfId="23311"/>
    <cellStyle name="Vírgula 2 2 9 9" xfId="11663"/>
    <cellStyle name="Vírgula 2 20" xfId="5028"/>
    <cellStyle name="Vírgula 2 20 2" xfId="20832"/>
    <cellStyle name="Vírgula 2 20 3" xfId="28009"/>
    <cellStyle name="Vírgula 2 20 4" xfId="12052"/>
    <cellStyle name="Vírgula 2 21" xfId="3756"/>
    <cellStyle name="Vírgula 2 21 2" xfId="26737"/>
    <cellStyle name="Vírgula 2 21 3" xfId="17320"/>
    <cellStyle name="Vírgula 2 22" xfId="23225"/>
    <cellStyle name="Vírgula 2 23" xfId="11416"/>
    <cellStyle name="Vírgula 2 3" xfId="296"/>
    <cellStyle name="Vírgula 2 3 10" xfId="2056"/>
    <cellStyle name="Vírgula 2 3 10 2" xfId="7960"/>
    <cellStyle name="Vírgula 2 3 10 2 2" xfId="30941"/>
    <cellStyle name="Vírgula 2 3 10 2 3" xfId="19132"/>
    <cellStyle name="Vírgula 2 3 10 3" xfId="25037"/>
    <cellStyle name="Vírgula 2 3 10 4" xfId="15620"/>
    <cellStyle name="Vírgula 2 3 11" xfId="6204"/>
    <cellStyle name="Vírgula 2 3 11 2" xfId="9716"/>
    <cellStyle name="Vírgula 2 3 11 2 2" xfId="32697"/>
    <cellStyle name="Vírgula 2 3 11 2 3" xfId="21525"/>
    <cellStyle name="Vírgula 2 3 11 3" xfId="29185"/>
    <cellStyle name="Vírgula 2 3 11 4" xfId="13864"/>
    <cellStyle name="Vírgula 2 3 12" xfId="5084"/>
    <cellStyle name="Vírgula 2 3 12 2" xfId="20888"/>
    <cellStyle name="Vírgula 2 3 12 3" xfId="28065"/>
    <cellStyle name="Vírgula 2 3 12 4" xfId="12108"/>
    <cellStyle name="Vírgula 2 3 13" xfId="3803"/>
    <cellStyle name="Vírgula 2 3 13 2" xfId="26784"/>
    <cellStyle name="Vírgula 2 3 13 3" xfId="17376"/>
    <cellStyle name="Vírgula 2 3 14" xfId="23281"/>
    <cellStyle name="Vírgula 2 3 15" xfId="11463"/>
    <cellStyle name="Vírgula 2 3 2" xfId="451"/>
    <cellStyle name="Vírgula 2 3 2 10" xfId="23434"/>
    <cellStyle name="Vírgula 2 3 2 11" xfId="11548"/>
    <cellStyle name="Vírgula 2 3 2 2" xfId="612"/>
    <cellStyle name="Vírgula 2 3 2 2 2" xfId="1895"/>
    <cellStyle name="Vírgula 2 3 2 2 2 2" xfId="3651"/>
    <cellStyle name="Vírgula 2 3 2 2 2 2 2" xfId="9555"/>
    <cellStyle name="Vírgula 2 3 2 2 2 2 2 2" xfId="32536"/>
    <cellStyle name="Vírgula 2 3 2 2 2 2 2 3" xfId="20727"/>
    <cellStyle name="Vírgula 2 3 2 2 2 2 3" xfId="26632"/>
    <cellStyle name="Vírgula 2 3 2 2 2 2 4" xfId="17215"/>
    <cellStyle name="Vírgula 2 3 2 2 2 3" xfId="7799"/>
    <cellStyle name="Vírgula 2 3 2 2 2 3 2" xfId="11311"/>
    <cellStyle name="Vírgula 2 3 2 2 2 3 2 2" xfId="34292"/>
    <cellStyle name="Vírgula 2 3 2 2 2 3 2 3" xfId="23120"/>
    <cellStyle name="Vírgula 2 3 2 2 2 3 3" xfId="30780"/>
    <cellStyle name="Vírgula 2 3 2 2 2 3 4" xfId="15459"/>
    <cellStyle name="Vírgula 2 3 2 2 2 4" xfId="4923"/>
    <cellStyle name="Vírgula 2 3 2 2 2 4 2" xfId="27904"/>
    <cellStyle name="Vírgula 2 3 2 2 2 4 3" xfId="18971"/>
    <cellStyle name="Vírgula 2 3 2 2 2 5" xfId="24876"/>
    <cellStyle name="Vírgula 2 3 2 2 2 6" xfId="13703"/>
    <cellStyle name="Vírgula 2 3 2 2 3" xfId="1259"/>
    <cellStyle name="Vírgula 2 3 2 2 3 2" xfId="3015"/>
    <cellStyle name="Vírgula 2 3 2 2 3 2 2" xfId="8919"/>
    <cellStyle name="Vírgula 2 3 2 2 3 2 2 2" xfId="31900"/>
    <cellStyle name="Vírgula 2 3 2 2 3 2 2 3" xfId="20091"/>
    <cellStyle name="Vírgula 2 3 2 2 3 2 3" xfId="25996"/>
    <cellStyle name="Vírgula 2 3 2 2 3 2 4" xfId="16579"/>
    <cellStyle name="Vírgula 2 3 2 2 3 3" xfId="7163"/>
    <cellStyle name="Vírgula 2 3 2 2 3 3 2" xfId="10675"/>
    <cellStyle name="Vírgula 2 3 2 2 3 3 2 2" xfId="33656"/>
    <cellStyle name="Vírgula 2 3 2 2 3 3 2 3" xfId="22484"/>
    <cellStyle name="Vírgula 2 3 2 2 3 3 3" xfId="30144"/>
    <cellStyle name="Vírgula 2 3 2 2 3 3 4" xfId="14823"/>
    <cellStyle name="Vírgula 2 3 2 2 3 4" xfId="5967"/>
    <cellStyle name="Vírgula 2 3 2 2 3 4 2" xfId="28948"/>
    <cellStyle name="Vírgula 2 3 2 2 3 4 3" xfId="18335"/>
    <cellStyle name="Vírgula 2 3 2 2 3 5" xfId="24240"/>
    <cellStyle name="Vírgula 2 3 2 2 3 6" xfId="13067"/>
    <cellStyle name="Vírgula 2 3 2 2 4" xfId="2370"/>
    <cellStyle name="Vírgula 2 3 2 2 4 2" xfId="8274"/>
    <cellStyle name="Vírgula 2 3 2 2 4 2 2" xfId="31255"/>
    <cellStyle name="Vírgula 2 3 2 2 4 2 3" xfId="19446"/>
    <cellStyle name="Vírgula 2 3 2 2 4 3" xfId="25351"/>
    <cellStyle name="Vírgula 2 3 2 2 4 4" xfId="15934"/>
    <cellStyle name="Vírgula 2 3 2 2 5" xfId="6518"/>
    <cellStyle name="Vírgula 2 3 2 2 5 2" xfId="10030"/>
    <cellStyle name="Vírgula 2 3 2 2 5 2 2" xfId="33011"/>
    <cellStyle name="Vírgula 2 3 2 2 5 2 3" xfId="21839"/>
    <cellStyle name="Vírgula 2 3 2 2 5 3" xfId="29499"/>
    <cellStyle name="Vírgula 2 3 2 2 5 4" xfId="14178"/>
    <cellStyle name="Vírgula 2 3 2 2 6" xfId="5398"/>
    <cellStyle name="Vírgula 2 3 2 2 6 2" xfId="21202"/>
    <cellStyle name="Vírgula 2 3 2 2 6 3" xfId="28379"/>
    <cellStyle name="Vírgula 2 3 2 2 6 4" xfId="12422"/>
    <cellStyle name="Vírgula 2 3 2 2 7" xfId="4287"/>
    <cellStyle name="Vírgula 2 3 2 2 7 2" xfId="27268"/>
    <cellStyle name="Vírgula 2 3 2 2 7 3" xfId="17690"/>
    <cellStyle name="Vírgula 2 3 2 2 8" xfId="23595"/>
    <cellStyle name="Vírgula 2 3 2 2 9" xfId="11947"/>
    <cellStyle name="Vírgula 2 3 2 3" xfId="1098"/>
    <cellStyle name="Vírgula 2 3 2 3 2" xfId="1734"/>
    <cellStyle name="Vírgula 2 3 2 3 2 2" xfId="3490"/>
    <cellStyle name="Vírgula 2 3 2 3 2 2 2" xfId="9394"/>
    <cellStyle name="Vírgula 2 3 2 3 2 2 2 2" xfId="32375"/>
    <cellStyle name="Vírgula 2 3 2 3 2 2 2 3" xfId="20566"/>
    <cellStyle name="Vírgula 2 3 2 3 2 2 3" xfId="26471"/>
    <cellStyle name="Vírgula 2 3 2 3 2 2 4" xfId="17054"/>
    <cellStyle name="Vírgula 2 3 2 3 2 3" xfId="7638"/>
    <cellStyle name="Vírgula 2 3 2 3 2 3 2" xfId="11150"/>
    <cellStyle name="Vírgula 2 3 2 3 2 3 2 2" xfId="34131"/>
    <cellStyle name="Vírgula 2 3 2 3 2 3 2 3" xfId="22959"/>
    <cellStyle name="Vírgula 2 3 2 3 2 3 3" xfId="30619"/>
    <cellStyle name="Vírgula 2 3 2 3 2 3 4" xfId="15298"/>
    <cellStyle name="Vírgula 2 3 2 3 2 4" xfId="4762"/>
    <cellStyle name="Vírgula 2 3 2 3 2 4 2" xfId="27743"/>
    <cellStyle name="Vírgula 2 3 2 3 2 4 3" xfId="18810"/>
    <cellStyle name="Vírgula 2 3 2 3 2 5" xfId="24715"/>
    <cellStyle name="Vírgula 2 3 2 3 2 6" xfId="13542"/>
    <cellStyle name="Vírgula 2 3 2 3 3" xfId="2854"/>
    <cellStyle name="Vírgula 2 3 2 3 3 2" xfId="8758"/>
    <cellStyle name="Vírgula 2 3 2 3 3 2 2" xfId="31739"/>
    <cellStyle name="Vírgula 2 3 2 3 3 2 3" xfId="19930"/>
    <cellStyle name="Vírgula 2 3 2 3 3 3" xfId="25835"/>
    <cellStyle name="Vírgula 2 3 2 3 3 4" xfId="16418"/>
    <cellStyle name="Vírgula 2 3 2 3 4" xfId="7002"/>
    <cellStyle name="Vírgula 2 3 2 3 4 2" xfId="10514"/>
    <cellStyle name="Vírgula 2 3 2 3 4 2 2" xfId="33495"/>
    <cellStyle name="Vírgula 2 3 2 3 4 2 3" xfId="22323"/>
    <cellStyle name="Vírgula 2 3 2 3 4 3" xfId="29983"/>
    <cellStyle name="Vírgula 2 3 2 3 4 4" xfId="14662"/>
    <cellStyle name="Vírgula 2 3 2 3 5" xfId="5806"/>
    <cellStyle name="Vírgula 2 3 2 3 5 2" xfId="21364"/>
    <cellStyle name="Vírgula 2 3 2 3 5 3" xfId="28787"/>
    <cellStyle name="Vírgula 2 3 2 3 5 4" xfId="12906"/>
    <cellStyle name="Vírgula 2 3 2 3 6" xfId="4126"/>
    <cellStyle name="Vírgula 2 3 2 3 6 2" xfId="27107"/>
    <cellStyle name="Vírgula 2 3 2 3 6 3" xfId="18174"/>
    <cellStyle name="Vírgula 2 3 2 3 7" xfId="24079"/>
    <cellStyle name="Vírgula 2 3 2 3 8" xfId="11786"/>
    <cellStyle name="Vírgula 2 3 2 4" xfId="1496"/>
    <cellStyle name="Vírgula 2 3 2 4 2" xfId="3252"/>
    <cellStyle name="Vírgula 2 3 2 4 2 2" xfId="9156"/>
    <cellStyle name="Vírgula 2 3 2 4 2 2 2" xfId="32137"/>
    <cellStyle name="Vírgula 2 3 2 4 2 2 3" xfId="20328"/>
    <cellStyle name="Vírgula 2 3 2 4 2 3" xfId="26233"/>
    <cellStyle name="Vírgula 2 3 2 4 2 4" xfId="16816"/>
    <cellStyle name="Vírgula 2 3 2 4 3" xfId="7400"/>
    <cellStyle name="Vírgula 2 3 2 4 3 2" xfId="10912"/>
    <cellStyle name="Vírgula 2 3 2 4 3 2 2" xfId="33893"/>
    <cellStyle name="Vírgula 2 3 2 4 3 2 3" xfId="22721"/>
    <cellStyle name="Vírgula 2 3 2 4 3 3" xfId="30381"/>
    <cellStyle name="Vírgula 2 3 2 4 3 4" xfId="15060"/>
    <cellStyle name="Vírgula 2 3 2 4 4" xfId="4524"/>
    <cellStyle name="Vírgula 2 3 2 4 4 2" xfId="27505"/>
    <cellStyle name="Vírgula 2 3 2 4 4 3" xfId="18572"/>
    <cellStyle name="Vírgula 2 3 2 4 5" xfId="24477"/>
    <cellStyle name="Vírgula 2 3 2 4 6" xfId="13304"/>
    <cellStyle name="Vírgula 2 3 2 5" xfId="860"/>
    <cellStyle name="Vírgula 2 3 2 5 2" xfId="2616"/>
    <cellStyle name="Vírgula 2 3 2 5 2 2" xfId="8520"/>
    <cellStyle name="Vírgula 2 3 2 5 2 2 2" xfId="31501"/>
    <cellStyle name="Vírgula 2 3 2 5 2 2 3" xfId="19692"/>
    <cellStyle name="Vírgula 2 3 2 5 2 3" xfId="25597"/>
    <cellStyle name="Vírgula 2 3 2 5 2 4" xfId="16180"/>
    <cellStyle name="Vírgula 2 3 2 5 3" xfId="6764"/>
    <cellStyle name="Vírgula 2 3 2 5 3 2" xfId="10276"/>
    <cellStyle name="Vírgula 2 3 2 5 3 2 2" xfId="33257"/>
    <cellStyle name="Vírgula 2 3 2 5 3 2 3" xfId="22085"/>
    <cellStyle name="Vírgula 2 3 2 5 3 3" xfId="29745"/>
    <cellStyle name="Vírgula 2 3 2 5 3 4" xfId="14424"/>
    <cellStyle name="Vírgula 2 3 2 5 4" xfId="5568"/>
    <cellStyle name="Vírgula 2 3 2 5 4 2" xfId="28549"/>
    <cellStyle name="Vírgula 2 3 2 5 4 3" xfId="17936"/>
    <cellStyle name="Vírgula 2 3 2 5 5" xfId="23841"/>
    <cellStyle name="Vírgula 2 3 2 5 6" xfId="12668"/>
    <cellStyle name="Vírgula 2 3 2 6" xfId="2209"/>
    <cellStyle name="Vírgula 2 3 2 6 2" xfId="8113"/>
    <cellStyle name="Vírgula 2 3 2 6 2 2" xfId="31094"/>
    <cellStyle name="Vírgula 2 3 2 6 2 3" xfId="19285"/>
    <cellStyle name="Vírgula 2 3 2 6 3" xfId="25190"/>
    <cellStyle name="Vírgula 2 3 2 6 4" xfId="15773"/>
    <cellStyle name="Vírgula 2 3 2 7" xfId="6357"/>
    <cellStyle name="Vírgula 2 3 2 7 2" xfId="9869"/>
    <cellStyle name="Vírgula 2 3 2 7 2 2" xfId="32850"/>
    <cellStyle name="Vírgula 2 3 2 7 2 3" xfId="21678"/>
    <cellStyle name="Vírgula 2 3 2 7 3" xfId="29338"/>
    <cellStyle name="Vírgula 2 3 2 7 4" xfId="14017"/>
    <cellStyle name="Vírgula 2 3 2 8" xfId="5237"/>
    <cellStyle name="Vírgula 2 3 2 8 2" xfId="21041"/>
    <cellStyle name="Vírgula 2 3 2 8 3" xfId="28218"/>
    <cellStyle name="Vírgula 2 3 2 8 4" xfId="12261"/>
    <cellStyle name="Vírgula 2 3 2 9" xfId="3888"/>
    <cellStyle name="Vírgula 2 3 2 9 2" xfId="26869"/>
    <cellStyle name="Vírgula 2 3 2 9 3" xfId="17529"/>
    <cellStyle name="Vírgula 2 3 3" xfId="369"/>
    <cellStyle name="Vírgula 2 3 3 2" xfId="1653"/>
    <cellStyle name="Vírgula 2 3 3 2 2" xfId="3409"/>
    <cellStyle name="Vírgula 2 3 3 2 2 2" xfId="9313"/>
    <cellStyle name="Vírgula 2 3 3 2 2 2 2" xfId="32294"/>
    <cellStyle name="Vírgula 2 3 3 2 2 2 3" xfId="20485"/>
    <cellStyle name="Vírgula 2 3 3 2 2 3" xfId="26390"/>
    <cellStyle name="Vírgula 2 3 3 2 2 4" xfId="16973"/>
    <cellStyle name="Vírgula 2 3 3 2 3" xfId="7557"/>
    <cellStyle name="Vírgula 2 3 3 2 3 2" xfId="11069"/>
    <cellStyle name="Vírgula 2 3 3 2 3 2 2" xfId="34050"/>
    <cellStyle name="Vírgula 2 3 3 2 3 2 3" xfId="22878"/>
    <cellStyle name="Vírgula 2 3 3 2 3 3" xfId="30538"/>
    <cellStyle name="Vírgula 2 3 3 2 3 4" xfId="15217"/>
    <cellStyle name="Vírgula 2 3 3 2 4" xfId="4681"/>
    <cellStyle name="Vírgula 2 3 3 2 4 2" xfId="27662"/>
    <cellStyle name="Vírgula 2 3 3 2 4 3" xfId="18729"/>
    <cellStyle name="Vírgula 2 3 3 2 5" xfId="24634"/>
    <cellStyle name="Vírgula 2 3 3 2 6" xfId="13461"/>
    <cellStyle name="Vírgula 2 3 3 3" xfId="1017"/>
    <cellStyle name="Vírgula 2 3 3 3 2" xfId="2773"/>
    <cellStyle name="Vírgula 2 3 3 3 2 2" xfId="8677"/>
    <cellStyle name="Vírgula 2 3 3 3 2 2 2" xfId="31658"/>
    <cellStyle name="Vírgula 2 3 3 3 2 2 3" xfId="19849"/>
    <cellStyle name="Vírgula 2 3 3 3 2 3" xfId="25754"/>
    <cellStyle name="Vírgula 2 3 3 3 2 4" xfId="16337"/>
    <cellStyle name="Vírgula 2 3 3 3 3" xfId="6921"/>
    <cellStyle name="Vírgula 2 3 3 3 3 2" xfId="10433"/>
    <cellStyle name="Vírgula 2 3 3 3 3 2 2" xfId="33414"/>
    <cellStyle name="Vírgula 2 3 3 3 3 2 3" xfId="22242"/>
    <cellStyle name="Vírgula 2 3 3 3 3 3" xfId="29902"/>
    <cellStyle name="Vírgula 2 3 3 3 3 4" xfId="14581"/>
    <cellStyle name="Vírgula 2 3 3 3 4" xfId="5725"/>
    <cellStyle name="Vírgula 2 3 3 3 4 2" xfId="28706"/>
    <cellStyle name="Vírgula 2 3 3 3 4 3" xfId="18093"/>
    <cellStyle name="Vírgula 2 3 3 3 5" xfId="23998"/>
    <cellStyle name="Vírgula 2 3 3 3 6" xfId="12825"/>
    <cellStyle name="Vírgula 2 3 3 4" xfId="2128"/>
    <cellStyle name="Vírgula 2 3 3 4 2" xfId="8032"/>
    <cellStyle name="Vírgula 2 3 3 4 2 2" xfId="31013"/>
    <cellStyle name="Vírgula 2 3 3 4 2 3" xfId="19204"/>
    <cellStyle name="Vírgula 2 3 3 4 3" xfId="25109"/>
    <cellStyle name="Vírgula 2 3 3 4 4" xfId="15692"/>
    <cellStyle name="Vírgula 2 3 3 5" xfId="6276"/>
    <cellStyle name="Vírgula 2 3 3 5 2" xfId="9788"/>
    <cellStyle name="Vírgula 2 3 3 5 2 2" xfId="32769"/>
    <cellStyle name="Vírgula 2 3 3 5 2 3" xfId="21597"/>
    <cellStyle name="Vírgula 2 3 3 5 3" xfId="29257"/>
    <cellStyle name="Vírgula 2 3 3 5 4" xfId="13936"/>
    <cellStyle name="Vírgula 2 3 3 6" xfId="5156"/>
    <cellStyle name="Vírgula 2 3 3 6 2" xfId="20960"/>
    <cellStyle name="Vírgula 2 3 3 6 3" xfId="28137"/>
    <cellStyle name="Vírgula 2 3 3 6 4" xfId="12180"/>
    <cellStyle name="Vírgula 2 3 3 7" xfId="4045"/>
    <cellStyle name="Vírgula 2 3 3 7 2" xfId="27026"/>
    <cellStyle name="Vírgula 2 3 3 7 3" xfId="17448"/>
    <cellStyle name="Vírgula 2 3 3 8" xfId="23353"/>
    <cellStyle name="Vírgula 2 3 3 9" xfId="11705"/>
    <cellStyle name="Vírgula 2 3 4" xfId="527"/>
    <cellStyle name="Vírgula 2 3 4 2" xfId="1810"/>
    <cellStyle name="Vírgula 2 3 4 2 2" xfId="3566"/>
    <cellStyle name="Vírgula 2 3 4 2 2 2" xfId="9470"/>
    <cellStyle name="Vírgula 2 3 4 2 2 2 2" xfId="32451"/>
    <cellStyle name="Vírgula 2 3 4 2 2 2 3" xfId="20642"/>
    <cellStyle name="Vírgula 2 3 4 2 2 3" xfId="26547"/>
    <cellStyle name="Vírgula 2 3 4 2 2 4" xfId="17130"/>
    <cellStyle name="Vírgula 2 3 4 2 3" xfId="7714"/>
    <cellStyle name="Vírgula 2 3 4 2 3 2" xfId="11226"/>
    <cellStyle name="Vírgula 2 3 4 2 3 2 2" xfId="34207"/>
    <cellStyle name="Vírgula 2 3 4 2 3 2 3" xfId="23035"/>
    <cellStyle name="Vírgula 2 3 4 2 3 3" xfId="30695"/>
    <cellStyle name="Vírgula 2 3 4 2 3 4" xfId="15374"/>
    <cellStyle name="Vírgula 2 3 4 2 4" xfId="4838"/>
    <cellStyle name="Vírgula 2 3 4 2 4 2" xfId="27819"/>
    <cellStyle name="Vírgula 2 3 4 2 4 3" xfId="18886"/>
    <cellStyle name="Vírgula 2 3 4 2 5" xfId="24791"/>
    <cellStyle name="Vírgula 2 3 4 2 6" xfId="13618"/>
    <cellStyle name="Vírgula 2 3 4 3" xfId="1174"/>
    <cellStyle name="Vírgula 2 3 4 3 2" xfId="2930"/>
    <cellStyle name="Vírgula 2 3 4 3 2 2" xfId="8834"/>
    <cellStyle name="Vírgula 2 3 4 3 2 2 2" xfId="31815"/>
    <cellStyle name="Vírgula 2 3 4 3 2 2 3" xfId="20006"/>
    <cellStyle name="Vírgula 2 3 4 3 2 3" xfId="25911"/>
    <cellStyle name="Vírgula 2 3 4 3 2 4" xfId="16494"/>
    <cellStyle name="Vírgula 2 3 4 3 3" xfId="7078"/>
    <cellStyle name="Vírgula 2 3 4 3 3 2" xfId="10590"/>
    <cellStyle name="Vírgula 2 3 4 3 3 2 2" xfId="33571"/>
    <cellStyle name="Vírgula 2 3 4 3 3 2 3" xfId="22399"/>
    <cellStyle name="Vírgula 2 3 4 3 3 3" xfId="30059"/>
    <cellStyle name="Vírgula 2 3 4 3 3 4" xfId="14738"/>
    <cellStyle name="Vírgula 2 3 4 3 4" xfId="5882"/>
    <cellStyle name="Vírgula 2 3 4 3 4 2" xfId="28863"/>
    <cellStyle name="Vírgula 2 3 4 3 4 3" xfId="18250"/>
    <cellStyle name="Vírgula 2 3 4 3 5" xfId="24155"/>
    <cellStyle name="Vírgula 2 3 4 3 6" xfId="12982"/>
    <cellStyle name="Vírgula 2 3 4 4" xfId="2285"/>
    <cellStyle name="Vírgula 2 3 4 4 2" xfId="8189"/>
    <cellStyle name="Vírgula 2 3 4 4 2 2" xfId="31170"/>
    <cellStyle name="Vírgula 2 3 4 4 2 3" xfId="19361"/>
    <cellStyle name="Vírgula 2 3 4 4 3" xfId="25266"/>
    <cellStyle name="Vírgula 2 3 4 4 4" xfId="15849"/>
    <cellStyle name="Vírgula 2 3 4 5" xfId="6433"/>
    <cellStyle name="Vírgula 2 3 4 5 2" xfId="9945"/>
    <cellStyle name="Vírgula 2 3 4 5 2 2" xfId="32926"/>
    <cellStyle name="Vírgula 2 3 4 5 2 3" xfId="21754"/>
    <cellStyle name="Vírgula 2 3 4 5 3" xfId="29414"/>
    <cellStyle name="Vírgula 2 3 4 5 4" xfId="14093"/>
    <cellStyle name="Vírgula 2 3 4 6" xfId="5313"/>
    <cellStyle name="Vírgula 2 3 4 6 2" xfId="21117"/>
    <cellStyle name="Vírgula 2 3 4 6 3" xfId="28294"/>
    <cellStyle name="Vírgula 2 3 4 6 4" xfId="12337"/>
    <cellStyle name="Vírgula 2 3 4 7" xfId="4202"/>
    <cellStyle name="Vírgula 2 3 4 7 2" xfId="27183"/>
    <cellStyle name="Vírgula 2 3 4 7 3" xfId="17605"/>
    <cellStyle name="Vírgula 2 3 4 8" xfId="23510"/>
    <cellStyle name="Vírgula 2 3 4 9" xfId="11862"/>
    <cellStyle name="Vírgula 2 3 5" xfId="945"/>
    <cellStyle name="Vírgula 2 3 5 2" xfId="1581"/>
    <cellStyle name="Vírgula 2 3 5 2 2" xfId="3337"/>
    <cellStyle name="Vírgula 2 3 5 2 2 2" xfId="9241"/>
    <cellStyle name="Vírgula 2 3 5 2 2 2 2" xfId="32222"/>
    <cellStyle name="Vírgula 2 3 5 2 2 2 3" xfId="20413"/>
    <cellStyle name="Vírgula 2 3 5 2 2 3" xfId="26318"/>
    <cellStyle name="Vírgula 2 3 5 2 2 4" xfId="16901"/>
    <cellStyle name="Vírgula 2 3 5 2 3" xfId="7485"/>
    <cellStyle name="Vírgula 2 3 5 2 3 2" xfId="10997"/>
    <cellStyle name="Vírgula 2 3 5 2 3 2 2" xfId="33978"/>
    <cellStyle name="Vírgula 2 3 5 2 3 2 3" xfId="22806"/>
    <cellStyle name="Vírgula 2 3 5 2 3 3" xfId="30466"/>
    <cellStyle name="Vírgula 2 3 5 2 3 4" xfId="15145"/>
    <cellStyle name="Vírgula 2 3 5 2 4" xfId="4609"/>
    <cellStyle name="Vírgula 2 3 5 2 4 2" xfId="27590"/>
    <cellStyle name="Vírgula 2 3 5 2 4 3" xfId="18657"/>
    <cellStyle name="Vírgula 2 3 5 2 5" xfId="24562"/>
    <cellStyle name="Vírgula 2 3 5 2 6" xfId="13389"/>
    <cellStyle name="Vírgula 2 3 5 3" xfId="2701"/>
    <cellStyle name="Vírgula 2 3 5 3 2" xfId="8605"/>
    <cellStyle name="Vírgula 2 3 5 3 2 2" xfId="31586"/>
    <cellStyle name="Vírgula 2 3 5 3 2 3" xfId="19777"/>
    <cellStyle name="Vírgula 2 3 5 3 3" xfId="25682"/>
    <cellStyle name="Vírgula 2 3 5 3 4" xfId="16265"/>
    <cellStyle name="Vírgula 2 3 5 4" xfId="6849"/>
    <cellStyle name="Vírgula 2 3 5 4 2" xfId="10361"/>
    <cellStyle name="Vírgula 2 3 5 4 2 2" xfId="33342"/>
    <cellStyle name="Vírgula 2 3 5 4 2 3" xfId="22170"/>
    <cellStyle name="Vírgula 2 3 5 4 3" xfId="29830"/>
    <cellStyle name="Vírgula 2 3 5 4 4" xfId="14509"/>
    <cellStyle name="Vírgula 2 3 5 5" xfId="5653"/>
    <cellStyle name="Vírgula 2 3 5 5 2" xfId="21287"/>
    <cellStyle name="Vírgula 2 3 5 5 3" xfId="28634"/>
    <cellStyle name="Vírgula 2 3 5 5 4" xfId="12753"/>
    <cellStyle name="Vírgula 2 3 5 6" xfId="3973"/>
    <cellStyle name="Vírgula 2 3 5 6 2" xfId="26954"/>
    <cellStyle name="Vírgula 2 3 5 6 3" xfId="18021"/>
    <cellStyle name="Vírgula 2 3 5 7" xfId="23926"/>
    <cellStyle name="Vírgula 2 3 5 8" xfId="11633"/>
    <cellStyle name="Vírgula 2 3 6" xfId="1335"/>
    <cellStyle name="Vírgula 2 3 6 2" xfId="1971"/>
    <cellStyle name="Vírgula 2 3 6 2 2" xfId="3727"/>
    <cellStyle name="Vírgula 2 3 6 2 2 2" xfId="9631"/>
    <cellStyle name="Vírgula 2 3 6 2 2 2 2" xfId="32612"/>
    <cellStyle name="Vírgula 2 3 6 2 2 2 3" xfId="20803"/>
    <cellStyle name="Vírgula 2 3 6 2 2 3" xfId="26708"/>
    <cellStyle name="Vírgula 2 3 6 2 2 4" xfId="17291"/>
    <cellStyle name="Vírgula 2 3 6 2 3" xfId="7875"/>
    <cellStyle name="Vírgula 2 3 6 2 3 2" xfId="11387"/>
    <cellStyle name="Vírgula 2 3 6 2 3 2 2" xfId="34368"/>
    <cellStyle name="Vírgula 2 3 6 2 3 2 3" xfId="23196"/>
    <cellStyle name="Vírgula 2 3 6 2 3 3" xfId="30856"/>
    <cellStyle name="Vírgula 2 3 6 2 3 4" xfId="15535"/>
    <cellStyle name="Vírgula 2 3 6 2 4" xfId="4999"/>
    <cellStyle name="Vírgula 2 3 6 2 4 2" xfId="27980"/>
    <cellStyle name="Vírgula 2 3 6 2 4 3" xfId="19047"/>
    <cellStyle name="Vírgula 2 3 6 2 5" xfId="24952"/>
    <cellStyle name="Vírgula 2 3 6 2 6" xfId="13779"/>
    <cellStyle name="Vírgula 2 3 6 3" xfId="3091"/>
    <cellStyle name="Vírgula 2 3 6 3 2" xfId="8995"/>
    <cellStyle name="Vírgula 2 3 6 3 2 2" xfId="31976"/>
    <cellStyle name="Vírgula 2 3 6 3 2 3" xfId="20167"/>
    <cellStyle name="Vírgula 2 3 6 3 3" xfId="26072"/>
    <cellStyle name="Vírgula 2 3 6 3 4" xfId="16655"/>
    <cellStyle name="Vírgula 2 3 6 4" xfId="7239"/>
    <cellStyle name="Vírgula 2 3 6 4 2" xfId="10751"/>
    <cellStyle name="Vírgula 2 3 6 4 2 2" xfId="33732"/>
    <cellStyle name="Vírgula 2 3 6 4 2 3" xfId="22560"/>
    <cellStyle name="Vírgula 2 3 6 4 3" xfId="30220"/>
    <cellStyle name="Vírgula 2 3 6 4 4" xfId="14899"/>
    <cellStyle name="Vírgula 2 3 6 5" xfId="6043"/>
    <cellStyle name="Vírgula 2 3 6 5 2" xfId="21440"/>
    <cellStyle name="Vírgula 2 3 6 5 3" xfId="29024"/>
    <cellStyle name="Vírgula 2 3 6 5 4" xfId="13143"/>
    <cellStyle name="Vírgula 2 3 6 6" xfId="4363"/>
    <cellStyle name="Vírgula 2 3 6 6 2" xfId="27344"/>
    <cellStyle name="Vírgula 2 3 6 6 3" xfId="18411"/>
    <cellStyle name="Vírgula 2 3 6 7" xfId="24316"/>
    <cellStyle name="Vírgula 2 3 6 8" xfId="12023"/>
    <cellStyle name="Vírgula 2 3 7" xfId="775"/>
    <cellStyle name="Vírgula 2 3 7 2" xfId="2531"/>
    <cellStyle name="Vírgula 2 3 7 2 2" xfId="8435"/>
    <cellStyle name="Vírgula 2 3 7 2 2 2" xfId="31416"/>
    <cellStyle name="Vírgula 2 3 7 2 2 3" xfId="19607"/>
    <cellStyle name="Vírgula 2 3 7 2 3" xfId="25512"/>
    <cellStyle name="Vírgula 2 3 7 2 4" xfId="16095"/>
    <cellStyle name="Vírgula 2 3 7 3" xfId="6679"/>
    <cellStyle name="Vírgula 2 3 7 3 2" xfId="10191"/>
    <cellStyle name="Vírgula 2 3 7 3 2 2" xfId="33172"/>
    <cellStyle name="Vírgula 2 3 7 3 2 3" xfId="22000"/>
    <cellStyle name="Vírgula 2 3 7 3 3" xfId="29660"/>
    <cellStyle name="Vírgula 2 3 7 3 4" xfId="14339"/>
    <cellStyle name="Vírgula 2 3 7 4" xfId="4439"/>
    <cellStyle name="Vírgula 2 3 7 4 2" xfId="27420"/>
    <cellStyle name="Vírgula 2 3 7 4 3" xfId="17851"/>
    <cellStyle name="Vírgula 2 3 7 5" xfId="23756"/>
    <cellStyle name="Vírgula 2 3 7 6" xfId="12583"/>
    <cellStyle name="Vírgula 2 3 8" xfId="1411"/>
    <cellStyle name="Vírgula 2 3 8 2" xfId="3167"/>
    <cellStyle name="Vírgula 2 3 8 2 2" xfId="9071"/>
    <cellStyle name="Vírgula 2 3 8 2 2 2" xfId="32052"/>
    <cellStyle name="Vírgula 2 3 8 2 2 3" xfId="20243"/>
    <cellStyle name="Vírgula 2 3 8 2 3" xfId="26148"/>
    <cellStyle name="Vírgula 2 3 8 2 4" xfId="16731"/>
    <cellStyle name="Vírgula 2 3 8 3" xfId="7315"/>
    <cellStyle name="Vírgula 2 3 8 3 2" xfId="10827"/>
    <cellStyle name="Vírgula 2 3 8 3 2 2" xfId="33808"/>
    <cellStyle name="Vírgula 2 3 8 3 2 3" xfId="22636"/>
    <cellStyle name="Vírgula 2 3 8 3 3" xfId="30296"/>
    <cellStyle name="Vírgula 2 3 8 3 4" xfId="14975"/>
    <cellStyle name="Vírgula 2 3 8 4" xfId="6119"/>
    <cellStyle name="Vírgula 2 3 8 4 2" xfId="29100"/>
    <cellStyle name="Vírgula 2 3 8 4 3" xfId="18487"/>
    <cellStyle name="Vírgula 2 3 8 5" xfId="24392"/>
    <cellStyle name="Vírgula 2 3 8 6" xfId="13219"/>
    <cellStyle name="Vírgula 2 3 9" xfId="698"/>
    <cellStyle name="Vírgula 2 3 9 2" xfId="2455"/>
    <cellStyle name="Vírgula 2 3 9 2 2" xfId="8359"/>
    <cellStyle name="Vírgula 2 3 9 2 2 2" xfId="31340"/>
    <cellStyle name="Vírgula 2 3 9 2 2 3" xfId="19531"/>
    <cellStyle name="Vírgula 2 3 9 2 3" xfId="25436"/>
    <cellStyle name="Vírgula 2 3 9 2 4" xfId="16019"/>
    <cellStyle name="Vírgula 2 3 9 3" xfId="6603"/>
    <cellStyle name="Vírgula 2 3 9 3 2" xfId="10115"/>
    <cellStyle name="Vírgula 2 3 9 3 2 2" xfId="33096"/>
    <cellStyle name="Vírgula 2 3 9 3 2 3" xfId="21924"/>
    <cellStyle name="Vírgula 2 3 9 3 3" xfId="29584"/>
    <cellStyle name="Vírgula 2 3 9 3 4" xfId="14263"/>
    <cellStyle name="Vírgula 2 3 9 4" xfId="5483"/>
    <cellStyle name="Vírgula 2 3 9 4 2" xfId="28464"/>
    <cellStyle name="Vírgula 2 3 9 4 3" xfId="17775"/>
    <cellStyle name="Vírgula 2 3 9 5" xfId="23680"/>
    <cellStyle name="Vírgula 2 3 9 6" xfId="12507"/>
    <cellStyle name="Vírgula 2 4" xfId="241"/>
    <cellStyle name="Vírgula 2 4 10" xfId="2033"/>
    <cellStyle name="Vírgula 2 4 10 2" xfId="7937"/>
    <cellStyle name="Vírgula 2 4 10 2 2" xfId="30918"/>
    <cellStyle name="Vírgula 2 4 10 2 3" xfId="19109"/>
    <cellStyle name="Vírgula 2 4 10 3" xfId="25014"/>
    <cellStyle name="Vírgula 2 4 10 4" xfId="15597"/>
    <cellStyle name="Vírgula 2 4 11" xfId="6181"/>
    <cellStyle name="Vírgula 2 4 11 2" xfId="9693"/>
    <cellStyle name="Vírgula 2 4 11 2 2" xfId="32674"/>
    <cellStyle name="Vírgula 2 4 11 2 3" xfId="21502"/>
    <cellStyle name="Vírgula 2 4 11 3" xfId="29162"/>
    <cellStyle name="Vírgula 2 4 11 4" xfId="13841"/>
    <cellStyle name="Vírgula 2 4 12" xfId="5061"/>
    <cellStyle name="Vírgula 2 4 12 2" xfId="20865"/>
    <cellStyle name="Vírgula 2 4 12 3" xfId="28042"/>
    <cellStyle name="Vírgula 2 4 12 4" xfId="12085"/>
    <cellStyle name="Vírgula 2 4 13" xfId="3780"/>
    <cellStyle name="Vírgula 2 4 13 2" xfId="26761"/>
    <cellStyle name="Vírgula 2 4 13 3" xfId="17353"/>
    <cellStyle name="Vírgula 2 4 14" xfId="23258"/>
    <cellStyle name="Vírgula 2 4 15" xfId="11440"/>
    <cellStyle name="Vírgula 2 4 2" xfId="428"/>
    <cellStyle name="Vírgula 2 4 2 10" xfId="23411"/>
    <cellStyle name="Vírgula 2 4 2 11" xfId="11525"/>
    <cellStyle name="Vírgula 2 4 2 2" xfId="589"/>
    <cellStyle name="Vírgula 2 4 2 2 2" xfId="1872"/>
    <cellStyle name="Vírgula 2 4 2 2 2 2" xfId="3628"/>
    <cellStyle name="Vírgula 2 4 2 2 2 2 2" xfId="9532"/>
    <cellStyle name="Vírgula 2 4 2 2 2 2 2 2" xfId="32513"/>
    <cellStyle name="Vírgula 2 4 2 2 2 2 2 3" xfId="20704"/>
    <cellStyle name="Vírgula 2 4 2 2 2 2 3" xfId="26609"/>
    <cellStyle name="Vírgula 2 4 2 2 2 2 4" xfId="17192"/>
    <cellStyle name="Vírgula 2 4 2 2 2 3" xfId="7776"/>
    <cellStyle name="Vírgula 2 4 2 2 2 3 2" xfId="11288"/>
    <cellStyle name="Vírgula 2 4 2 2 2 3 2 2" xfId="34269"/>
    <cellStyle name="Vírgula 2 4 2 2 2 3 2 3" xfId="23097"/>
    <cellStyle name="Vírgula 2 4 2 2 2 3 3" xfId="30757"/>
    <cellStyle name="Vírgula 2 4 2 2 2 3 4" xfId="15436"/>
    <cellStyle name="Vírgula 2 4 2 2 2 4" xfId="4900"/>
    <cellStyle name="Vírgula 2 4 2 2 2 4 2" xfId="27881"/>
    <cellStyle name="Vírgula 2 4 2 2 2 4 3" xfId="18948"/>
    <cellStyle name="Vírgula 2 4 2 2 2 5" xfId="24853"/>
    <cellStyle name="Vírgula 2 4 2 2 2 6" xfId="13680"/>
    <cellStyle name="Vírgula 2 4 2 2 3" xfId="1236"/>
    <cellStyle name="Vírgula 2 4 2 2 3 2" xfId="2992"/>
    <cellStyle name="Vírgula 2 4 2 2 3 2 2" xfId="8896"/>
    <cellStyle name="Vírgula 2 4 2 2 3 2 2 2" xfId="31877"/>
    <cellStyle name="Vírgula 2 4 2 2 3 2 2 3" xfId="20068"/>
    <cellStyle name="Vírgula 2 4 2 2 3 2 3" xfId="25973"/>
    <cellStyle name="Vírgula 2 4 2 2 3 2 4" xfId="16556"/>
    <cellStyle name="Vírgula 2 4 2 2 3 3" xfId="7140"/>
    <cellStyle name="Vírgula 2 4 2 2 3 3 2" xfId="10652"/>
    <cellStyle name="Vírgula 2 4 2 2 3 3 2 2" xfId="33633"/>
    <cellStyle name="Vírgula 2 4 2 2 3 3 2 3" xfId="22461"/>
    <cellStyle name="Vírgula 2 4 2 2 3 3 3" xfId="30121"/>
    <cellStyle name="Vírgula 2 4 2 2 3 3 4" xfId="14800"/>
    <cellStyle name="Vírgula 2 4 2 2 3 4" xfId="5944"/>
    <cellStyle name="Vírgula 2 4 2 2 3 4 2" xfId="28925"/>
    <cellStyle name="Vírgula 2 4 2 2 3 4 3" xfId="18312"/>
    <cellStyle name="Vírgula 2 4 2 2 3 5" xfId="24217"/>
    <cellStyle name="Vírgula 2 4 2 2 3 6" xfId="13044"/>
    <cellStyle name="Vírgula 2 4 2 2 4" xfId="2347"/>
    <cellStyle name="Vírgula 2 4 2 2 4 2" xfId="8251"/>
    <cellStyle name="Vírgula 2 4 2 2 4 2 2" xfId="31232"/>
    <cellStyle name="Vírgula 2 4 2 2 4 2 3" xfId="19423"/>
    <cellStyle name="Vírgula 2 4 2 2 4 3" xfId="25328"/>
    <cellStyle name="Vírgula 2 4 2 2 4 4" xfId="15911"/>
    <cellStyle name="Vírgula 2 4 2 2 5" xfId="6495"/>
    <cellStyle name="Vírgula 2 4 2 2 5 2" xfId="10007"/>
    <cellStyle name="Vírgula 2 4 2 2 5 2 2" xfId="32988"/>
    <cellStyle name="Vírgula 2 4 2 2 5 2 3" xfId="21816"/>
    <cellStyle name="Vírgula 2 4 2 2 5 3" xfId="29476"/>
    <cellStyle name="Vírgula 2 4 2 2 5 4" xfId="14155"/>
    <cellStyle name="Vírgula 2 4 2 2 6" xfId="5375"/>
    <cellStyle name="Vírgula 2 4 2 2 6 2" xfId="21179"/>
    <cellStyle name="Vírgula 2 4 2 2 6 3" xfId="28356"/>
    <cellStyle name="Vírgula 2 4 2 2 6 4" xfId="12399"/>
    <cellStyle name="Vírgula 2 4 2 2 7" xfId="4264"/>
    <cellStyle name="Vírgula 2 4 2 2 7 2" xfId="27245"/>
    <cellStyle name="Vírgula 2 4 2 2 7 3" xfId="17667"/>
    <cellStyle name="Vírgula 2 4 2 2 8" xfId="23572"/>
    <cellStyle name="Vírgula 2 4 2 2 9" xfId="11924"/>
    <cellStyle name="Vírgula 2 4 2 3" xfId="1075"/>
    <cellStyle name="Vírgula 2 4 2 3 2" xfId="1711"/>
    <cellStyle name="Vírgula 2 4 2 3 2 2" xfId="3467"/>
    <cellStyle name="Vírgula 2 4 2 3 2 2 2" xfId="9371"/>
    <cellStyle name="Vírgula 2 4 2 3 2 2 2 2" xfId="32352"/>
    <cellStyle name="Vírgula 2 4 2 3 2 2 2 3" xfId="20543"/>
    <cellStyle name="Vírgula 2 4 2 3 2 2 3" xfId="26448"/>
    <cellStyle name="Vírgula 2 4 2 3 2 2 4" xfId="17031"/>
    <cellStyle name="Vírgula 2 4 2 3 2 3" xfId="7615"/>
    <cellStyle name="Vírgula 2 4 2 3 2 3 2" xfId="11127"/>
    <cellStyle name="Vírgula 2 4 2 3 2 3 2 2" xfId="34108"/>
    <cellStyle name="Vírgula 2 4 2 3 2 3 2 3" xfId="22936"/>
    <cellStyle name="Vírgula 2 4 2 3 2 3 3" xfId="30596"/>
    <cellStyle name="Vírgula 2 4 2 3 2 3 4" xfId="15275"/>
    <cellStyle name="Vírgula 2 4 2 3 2 4" xfId="4739"/>
    <cellStyle name="Vírgula 2 4 2 3 2 4 2" xfId="27720"/>
    <cellStyle name="Vírgula 2 4 2 3 2 4 3" xfId="18787"/>
    <cellStyle name="Vírgula 2 4 2 3 2 5" xfId="24692"/>
    <cellStyle name="Vírgula 2 4 2 3 2 6" xfId="13519"/>
    <cellStyle name="Vírgula 2 4 2 3 3" xfId="2831"/>
    <cellStyle name="Vírgula 2 4 2 3 3 2" xfId="8735"/>
    <cellStyle name="Vírgula 2 4 2 3 3 2 2" xfId="31716"/>
    <cellStyle name="Vírgula 2 4 2 3 3 2 3" xfId="19907"/>
    <cellStyle name="Vírgula 2 4 2 3 3 3" xfId="25812"/>
    <cellStyle name="Vírgula 2 4 2 3 3 4" xfId="16395"/>
    <cellStyle name="Vírgula 2 4 2 3 4" xfId="6979"/>
    <cellStyle name="Vírgula 2 4 2 3 4 2" xfId="10491"/>
    <cellStyle name="Vírgula 2 4 2 3 4 2 2" xfId="33472"/>
    <cellStyle name="Vírgula 2 4 2 3 4 2 3" xfId="22300"/>
    <cellStyle name="Vírgula 2 4 2 3 4 3" xfId="29960"/>
    <cellStyle name="Vírgula 2 4 2 3 4 4" xfId="14639"/>
    <cellStyle name="Vírgula 2 4 2 3 5" xfId="5783"/>
    <cellStyle name="Vírgula 2 4 2 3 5 2" xfId="21341"/>
    <cellStyle name="Vírgula 2 4 2 3 5 3" xfId="28764"/>
    <cellStyle name="Vírgula 2 4 2 3 5 4" xfId="12883"/>
    <cellStyle name="Vírgula 2 4 2 3 6" xfId="4103"/>
    <cellStyle name="Vírgula 2 4 2 3 6 2" xfId="27084"/>
    <cellStyle name="Vírgula 2 4 2 3 6 3" xfId="18151"/>
    <cellStyle name="Vírgula 2 4 2 3 7" xfId="24056"/>
    <cellStyle name="Vírgula 2 4 2 3 8" xfId="11763"/>
    <cellStyle name="Vírgula 2 4 2 4" xfId="1473"/>
    <cellStyle name="Vírgula 2 4 2 4 2" xfId="3229"/>
    <cellStyle name="Vírgula 2 4 2 4 2 2" xfId="9133"/>
    <cellStyle name="Vírgula 2 4 2 4 2 2 2" xfId="32114"/>
    <cellStyle name="Vírgula 2 4 2 4 2 2 3" xfId="20305"/>
    <cellStyle name="Vírgula 2 4 2 4 2 3" xfId="26210"/>
    <cellStyle name="Vírgula 2 4 2 4 2 4" xfId="16793"/>
    <cellStyle name="Vírgula 2 4 2 4 3" xfId="7377"/>
    <cellStyle name="Vírgula 2 4 2 4 3 2" xfId="10889"/>
    <cellStyle name="Vírgula 2 4 2 4 3 2 2" xfId="33870"/>
    <cellStyle name="Vírgula 2 4 2 4 3 2 3" xfId="22698"/>
    <cellStyle name="Vírgula 2 4 2 4 3 3" xfId="30358"/>
    <cellStyle name="Vírgula 2 4 2 4 3 4" xfId="15037"/>
    <cellStyle name="Vírgula 2 4 2 4 4" xfId="4501"/>
    <cellStyle name="Vírgula 2 4 2 4 4 2" xfId="27482"/>
    <cellStyle name="Vírgula 2 4 2 4 4 3" xfId="18549"/>
    <cellStyle name="Vírgula 2 4 2 4 5" xfId="24454"/>
    <cellStyle name="Vírgula 2 4 2 4 6" xfId="13281"/>
    <cellStyle name="Vírgula 2 4 2 5" xfId="837"/>
    <cellStyle name="Vírgula 2 4 2 5 2" xfId="2593"/>
    <cellStyle name="Vírgula 2 4 2 5 2 2" xfId="8497"/>
    <cellStyle name="Vírgula 2 4 2 5 2 2 2" xfId="31478"/>
    <cellStyle name="Vírgula 2 4 2 5 2 2 3" xfId="19669"/>
    <cellStyle name="Vírgula 2 4 2 5 2 3" xfId="25574"/>
    <cellStyle name="Vírgula 2 4 2 5 2 4" xfId="16157"/>
    <cellStyle name="Vírgula 2 4 2 5 3" xfId="6741"/>
    <cellStyle name="Vírgula 2 4 2 5 3 2" xfId="10253"/>
    <cellStyle name="Vírgula 2 4 2 5 3 2 2" xfId="33234"/>
    <cellStyle name="Vírgula 2 4 2 5 3 2 3" xfId="22062"/>
    <cellStyle name="Vírgula 2 4 2 5 3 3" xfId="29722"/>
    <cellStyle name="Vírgula 2 4 2 5 3 4" xfId="14401"/>
    <cellStyle name="Vírgula 2 4 2 5 4" xfId="5545"/>
    <cellStyle name="Vírgula 2 4 2 5 4 2" xfId="28526"/>
    <cellStyle name="Vírgula 2 4 2 5 4 3" xfId="17913"/>
    <cellStyle name="Vírgula 2 4 2 5 5" xfId="23818"/>
    <cellStyle name="Vírgula 2 4 2 5 6" xfId="12645"/>
    <cellStyle name="Vírgula 2 4 2 6" xfId="2186"/>
    <cellStyle name="Vírgula 2 4 2 6 2" xfId="8090"/>
    <cellStyle name="Vírgula 2 4 2 6 2 2" xfId="31071"/>
    <cellStyle name="Vírgula 2 4 2 6 2 3" xfId="19262"/>
    <cellStyle name="Vírgula 2 4 2 6 3" xfId="25167"/>
    <cellStyle name="Vírgula 2 4 2 6 4" xfId="15750"/>
    <cellStyle name="Vírgula 2 4 2 7" xfId="6334"/>
    <cellStyle name="Vírgula 2 4 2 7 2" xfId="9846"/>
    <cellStyle name="Vírgula 2 4 2 7 2 2" xfId="32827"/>
    <cellStyle name="Vírgula 2 4 2 7 2 3" xfId="21655"/>
    <cellStyle name="Vírgula 2 4 2 7 3" xfId="29315"/>
    <cellStyle name="Vírgula 2 4 2 7 4" xfId="13994"/>
    <cellStyle name="Vírgula 2 4 2 8" xfId="5214"/>
    <cellStyle name="Vírgula 2 4 2 8 2" xfId="21018"/>
    <cellStyle name="Vírgula 2 4 2 8 3" xfId="28195"/>
    <cellStyle name="Vírgula 2 4 2 8 4" xfId="12238"/>
    <cellStyle name="Vírgula 2 4 2 9" xfId="3865"/>
    <cellStyle name="Vírgula 2 4 2 9 2" xfId="26846"/>
    <cellStyle name="Vírgula 2 4 2 9 3" xfId="17506"/>
    <cellStyle name="Vírgula 2 4 3" xfId="348"/>
    <cellStyle name="Vírgula 2 4 3 2" xfId="1632"/>
    <cellStyle name="Vírgula 2 4 3 2 2" xfId="3388"/>
    <cellStyle name="Vírgula 2 4 3 2 2 2" xfId="9292"/>
    <cellStyle name="Vírgula 2 4 3 2 2 2 2" xfId="32273"/>
    <cellStyle name="Vírgula 2 4 3 2 2 2 3" xfId="20464"/>
    <cellStyle name="Vírgula 2 4 3 2 2 3" xfId="26369"/>
    <cellStyle name="Vírgula 2 4 3 2 2 4" xfId="16952"/>
    <cellStyle name="Vírgula 2 4 3 2 3" xfId="7536"/>
    <cellStyle name="Vírgula 2 4 3 2 3 2" xfId="11048"/>
    <cellStyle name="Vírgula 2 4 3 2 3 2 2" xfId="34029"/>
    <cellStyle name="Vírgula 2 4 3 2 3 2 3" xfId="22857"/>
    <cellStyle name="Vírgula 2 4 3 2 3 3" xfId="30517"/>
    <cellStyle name="Vírgula 2 4 3 2 3 4" xfId="15196"/>
    <cellStyle name="Vírgula 2 4 3 2 4" xfId="4660"/>
    <cellStyle name="Vírgula 2 4 3 2 4 2" xfId="27641"/>
    <cellStyle name="Vírgula 2 4 3 2 4 3" xfId="18708"/>
    <cellStyle name="Vírgula 2 4 3 2 5" xfId="24613"/>
    <cellStyle name="Vírgula 2 4 3 2 6" xfId="13440"/>
    <cellStyle name="Vírgula 2 4 3 3" xfId="996"/>
    <cellStyle name="Vírgula 2 4 3 3 2" xfId="2752"/>
    <cellStyle name="Vírgula 2 4 3 3 2 2" xfId="8656"/>
    <cellStyle name="Vírgula 2 4 3 3 2 2 2" xfId="31637"/>
    <cellStyle name="Vírgula 2 4 3 3 2 2 3" xfId="19828"/>
    <cellStyle name="Vírgula 2 4 3 3 2 3" xfId="25733"/>
    <cellStyle name="Vírgula 2 4 3 3 2 4" xfId="16316"/>
    <cellStyle name="Vírgula 2 4 3 3 3" xfId="6900"/>
    <cellStyle name="Vírgula 2 4 3 3 3 2" xfId="10412"/>
    <cellStyle name="Vírgula 2 4 3 3 3 2 2" xfId="33393"/>
    <cellStyle name="Vírgula 2 4 3 3 3 2 3" xfId="22221"/>
    <cellStyle name="Vírgula 2 4 3 3 3 3" xfId="29881"/>
    <cellStyle name="Vírgula 2 4 3 3 3 4" xfId="14560"/>
    <cellStyle name="Vírgula 2 4 3 3 4" xfId="5704"/>
    <cellStyle name="Vírgula 2 4 3 3 4 2" xfId="28685"/>
    <cellStyle name="Vírgula 2 4 3 3 4 3" xfId="18072"/>
    <cellStyle name="Vírgula 2 4 3 3 5" xfId="23977"/>
    <cellStyle name="Vírgula 2 4 3 3 6" xfId="12804"/>
    <cellStyle name="Vírgula 2 4 3 4" xfId="2107"/>
    <cellStyle name="Vírgula 2 4 3 4 2" xfId="8011"/>
    <cellStyle name="Vírgula 2 4 3 4 2 2" xfId="30992"/>
    <cellStyle name="Vírgula 2 4 3 4 2 3" xfId="19183"/>
    <cellStyle name="Vírgula 2 4 3 4 3" xfId="25088"/>
    <cellStyle name="Vírgula 2 4 3 4 4" xfId="15671"/>
    <cellStyle name="Vírgula 2 4 3 5" xfId="6255"/>
    <cellStyle name="Vírgula 2 4 3 5 2" xfId="9767"/>
    <cellStyle name="Vírgula 2 4 3 5 2 2" xfId="32748"/>
    <cellStyle name="Vírgula 2 4 3 5 2 3" xfId="21576"/>
    <cellStyle name="Vírgula 2 4 3 5 3" xfId="29236"/>
    <cellStyle name="Vírgula 2 4 3 5 4" xfId="13915"/>
    <cellStyle name="Vírgula 2 4 3 6" xfId="5135"/>
    <cellStyle name="Vírgula 2 4 3 6 2" xfId="20939"/>
    <cellStyle name="Vírgula 2 4 3 6 3" xfId="28116"/>
    <cellStyle name="Vírgula 2 4 3 6 4" xfId="12159"/>
    <cellStyle name="Vírgula 2 4 3 7" xfId="4024"/>
    <cellStyle name="Vírgula 2 4 3 7 2" xfId="27005"/>
    <cellStyle name="Vírgula 2 4 3 7 3" xfId="17427"/>
    <cellStyle name="Vírgula 2 4 3 8" xfId="23332"/>
    <cellStyle name="Vírgula 2 4 3 9" xfId="11684"/>
    <cellStyle name="Vírgula 2 4 4" xfId="504"/>
    <cellStyle name="Vírgula 2 4 4 2" xfId="1787"/>
    <cellStyle name="Vírgula 2 4 4 2 2" xfId="3543"/>
    <cellStyle name="Vírgula 2 4 4 2 2 2" xfId="9447"/>
    <cellStyle name="Vírgula 2 4 4 2 2 2 2" xfId="32428"/>
    <cellStyle name="Vírgula 2 4 4 2 2 2 3" xfId="20619"/>
    <cellStyle name="Vírgula 2 4 4 2 2 3" xfId="26524"/>
    <cellStyle name="Vírgula 2 4 4 2 2 4" xfId="17107"/>
    <cellStyle name="Vírgula 2 4 4 2 3" xfId="7691"/>
    <cellStyle name="Vírgula 2 4 4 2 3 2" xfId="11203"/>
    <cellStyle name="Vírgula 2 4 4 2 3 2 2" xfId="34184"/>
    <cellStyle name="Vírgula 2 4 4 2 3 2 3" xfId="23012"/>
    <cellStyle name="Vírgula 2 4 4 2 3 3" xfId="30672"/>
    <cellStyle name="Vírgula 2 4 4 2 3 4" xfId="15351"/>
    <cellStyle name="Vírgula 2 4 4 2 4" xfId="4815"/>
    <cellStyle name="Vírgula 2 4 4 2 4 2" xfId="27796"/>
    <cellStyle name="Vírgula 2 4 4 2 4 3" xfId="18863"/>
    <cellStyle name="Vírgula 2 4 4 2 5" xfId="24768"/>
    <cellStyle name="Vírgula 2 4 4 2 6" xfId="13595"/>
    <cellStyle name="Vírgula 2 4 4 3" xfId="1151"/>
    <cellStyle name="Vírgula 2 4 4 3 2" xfId="2907"/>
    <cellStyle name="Vírgula 2 4 4 3 2 2" xfId="8811"/>
    <cellStyle name="Vírgula 2 4 4 3 2 2 2" xfId="31792"/>
    <cellStyle name="Vírgula 2 4 4 3 2 2 3" xfId="19983"/>
    <cellStyle name="Vírgula 2 4 4 3 2 3" xfId="25888"/>
    <cellStyle name="Vírgula 2 4 4 3 2 4" xfId="16471"/>
    <cellStyle name="Vírgula 2 4 4 3 3" xfId="7055"/>
    <cellStyle name="Vírgula 2 4 4 3 3 2" xfId="10567"/>
    <cellStyle name="Vírgula 2 4 4 3 3 2 2" xfId="33548"/>
    <cellStyle name="Vírgula 2 4 4 3 3 2 3" xfId="22376"/>
    <cellStyle name="Vírgula 2 4 4 3 3 3" xfId="30036"/>
    <cellStyle name="Vírgula 2 4 4 3 3 4" xfId="14715"/>
    <cellStyle name="Vírgula 2 4 4 3 4" xfId="5859"/>
    <cellStyle name="Vírgula 2 4 4 3 4 2" xfId="28840"/>
    <cellStyle name="Vírgula 2 4 4 3 4 3" xfId="18227"/>
    <cellStyle name="Vírgula 2 4 4 3 5" xfId="24132"/>
    <cellStyle name="Vírgula 2 4 4 3 6" xfId="12959"/>
    <cellStyle name="Vírgula 2 4 4 4" xfId="2262"/>
    <cellStyle name="Vírgula 2 4 4 4 2" xfId="8166"/>
    <cellStyle name="Vírgula 2 4 4 4 2 2" xfId="31147"/>
    <cellStyle name="Vírgula 2 4 4 4 2 3" xfId="19338"/>
    <cellStyle name="Vírgula 2 4 4 4 3" xfId="25243"/>
    <cellStyle name="Vírgula 2 4 4 4 4" xfId="15826"/>
    <cellStyle name="Vírgula 2 4 4 5" xfId="6410"/>
    <cellStyle name="Vírgula 2 4 4 5 2" xfId="9922"/>
    <cellStyle name="Vírgula 2 4 4 5 2 2" xfId="32903"/>
    <cellStyle name="Vírgula 2 4 4 5 2 3" xfId="21731"/>
    <cellStyle name="Vírgula 2 4 4 5 3" xfId="29391"/>
    <cellStyle name="Vírgula 2 4 4 5 4" xfId="14070"/>
    <cellStyle name="Vírgula 2 4 4 6" xfId="5290"/>
    <cellStyle name="Vírgula 2 4 4 6 2" xfId="21094"/>
    <cellStyle name="Vírgula 2 4 4 6 3" xfId="28271"/>
    <cellStyle name="Vírgula 2 4 4 6 4" xfId="12314"/>
    <cellStyle name="Vírgula 2 4 4 7" xfId="4179"/>
    <cellStyle name="Vírgula 2 4 4 7 2" xfId="27160"/>
    <cellStyle name="Vírgula 2 4 4 7 3" xfId="17582"/>
    <cellStyle name="Vírgula 2 4 4 8" xfId="23487"/>
    <cellStyle name="Vírgula 2 4 4 9" xfId="11839"/>
    <cellStyle name="Vírgula 2 4 5" xfId="922"/>
    <cellStyle name="Vírgula 2 4 5 2" xfId="1558"/>
    <cellStyle name="Vírgula 2 4 5 2 2" xfId="3314"/>
    <cellStyle name="Vírgula 2 4 5 2 2 2" xfId="9218"/>
    <cellStyle name="Vírgula 2 4 5 2 2 2 2" xfId="32199"/>
    <cellStyle name="Vírgula 2 4 5 2 2 2 3" xfId="20390"/>
    <cellStyle name="Vírgula 2 4 5 2 2 3" xfId="26295"/>
    <cellStyle name="Vírgula 2 4 5 2 2 4" xfId="16878"/>
    <cellStyle name="Vírgula 2 4 5 2 3" xfId="7462"/>
    <cellStyle name="Vírgula 2 4 5 2 3 2" xfId="10974"/>
    <cellStyle name="Vírgula 2 4 5 2 3 2 2" xfId="33955"/>
    <cellStyle name="Vírgula 2 4 5 2 3 2 3" xfId="22783"/>
    <cellStyle name="Vírgula 2 4 5 2 3 3" xfId="30443"/>
    <cellStyle name="Vírgula 2 4 5 2 3 4" xfId="15122"/>
    <cellStyle name="Vírgula 2 4 5 2 4" xfId="4586"/>
    <cellStyle name="Vírgula 2 4 5 2 4 2" xfId="27567"/>
    <cellStyle name="Vírgula 2 4 5 2 4 3" xfId="18634"/>
    <cellStyle name="Vírgula 2 4 5 2 5" xfId="24539"/>
    <cellStyle name="Vírgula 2 4 5 2 6" xfId="13366"/>
    <cellStyle name="Vírgula 2 4 5 3" xfId="2678"/>
    <cellStyle name="Vírgula 2 4 5 3 2" xfId="8582"/>
    <cellStyle name="Vírgula 2 4 5 3 2 2" xfId="31563"/>
    <cellStyle name="Vírgula 2 4 5 3 2 3" xfId="19754"/>
    <cellStyle name="Vírgula 2 4 5 3 3" xfId="25659"/>
    <cellStyle name="Vírgula 2 4 5 3 4" xfId="16242"/>
    <cellStyle name="Vírgula 2 4 5 4" xfId="6826"/>
    <cellStyle name="Vírgula 2 4 5 4 2" xfId="10338"/>
    <cellStyle name="Vírgula 2 4 5 4 2 2" xfId="33319"/>
    <cellStyle name="Vírgula 2 4 5 4 2 3" xfId="22147"/>
    <cellStyle name="Vírgula 2 4 5 4 3" xfId="29807"/>
    <cellStyle name="Vírgula 2 4 5 4 4" xfId="14486"/>
    <cellStyle name="Vírgula 2 4 5 5" xfId="5630"/>
    <cellStyle name="Vírgula 2 4 5 5 2" xfId="21264"/>
    <cellStyle name="Vírgula 2 4 5 5 3" xfId="28611"/>
    <cellStyle name="Vírgula 2 4 5 5 4" xfId="12730"/>
    <cellStyle name="Vírgula 2 4 5 6" xfId="3950"/>
    <cellStyle name="Vírgula 2 4 5 6 2" xfId="26931"/>
    <cellStyle name="Vírgula 2 4 5 6 3" xfId="17998"/>
    <cellStyle name="Vírgula 2 4 5 7" xfId="23903"/>
    <cellStyle name="Vírgula 2 4 5 8" xfId="11610"/>
    <cellStyle name="Vírgula 2 4 6" xfId="1312"/>
    <cellStyle name="Vírgula 2 4 6 2" xfId="1948"/>
    <cellStyle name="Vírgula 2 4 6 2 2" xfId="3704"/>
    <cellStyle name="Vírgula 2 4 6 2 2 2" xfId="9608"/>
    <cellStyle name="Vírgula 2 4 6 2 2 2 2" xfId="32589"/>
    <cellStyle name="Vírgula 2 4 6 2 2 2 3" xfId="20780"/>
    <cellStyle name="Vírgula 2 4 6 2 2 3" xfId="26685"/>
    <cellStyle name="Vírgula 2 4 6 2 2 4" xfId="17268"/>
    <cellStyle name="Vírgula 2 4 6 2 3" xfId="7852"/>
    <cellStyle name="Vírgula 2 4 6 2 3 2" xfId="11364"/>
    <cellStyle name="Vírgula 2 4 6 2 3 2 2" xfId="34345"/>
    <cellStyle name="Vírgula 2 4 6 2 3 2 3" xfId="23173"/>
    <cellStyle name="Vírgula 2 4 6 2 3 3" xfId="30833"/>
    <cellStyle name="Vírgula 2 4 6 2 3 4" xfId="15512"/>
    <cellStyle name="Vírgula 2 4 6 2 4" xfId="4976"/>
    <cellStyle name="Vírgula 2 4 6 2 4 2" xfId="27957"/>
    <cellStyle name="Vírgula 2 4 6 2 4 3" xfId="19024"/>
    <cellStyle name="Vírgula 2 4 6 2 5" xfId="24929"/>
    <cellStyle name="Vírgula 2 4 6 2 6" xfId="13756"/>
    <cellStyle name="Vírgula 2 4 6 3" xfId="3068"/>
    <cellStyle name="Vírgula 2 4 6 3 2" xfId="8972"/>
    <cellStyle name="Vírgula 2 4 6 3 2 2" xfId="31953"/>
    <cellStyle name="Vírgula 2 4 6 3 2 3" xfId="20144"/>
    <cellStyle name="Vírgula 2 4 6 3 3" xfId="26049"/>
    <cellStyle name="Vírgula 2 4 6 3 4" xfId="16632"/>
    <cellStyle name="Vírgula 2 4 6 4" xfId="7216"/>
    <cellStyle name="Vírgula 2 4 6 4 2" xfId="10728"/>
    <cellStyle name="Vírgula 2 4 6 4 2 2" xfId="33709"/>
    <cellStyle name="Vírgula 2 4 6 4 2 3" xfId="22537"/>
    <cellStyle name="Vírgula 2 4 6 4 3" xfId="30197"/>
    <cellStyle name="Vírgula 2 4 6 4 4" xfId="14876"/>
    <cellStyle name="Vírgula 2 4 6 5" xfId="6020"/>
    <cellStyle name="Vírgula 2 4 6 5 2" xfId="21417"/>
    <cellStyle name="Vírgula 2 4 6 5 3" xfId="29001"/>
    <cellStyle name="Vírgula 2 4 6 5 4" xfId="13120"/>
    <cellStyle name="Vírgula 2 4 6 6" xfId="4340"/>
    <cellStyle name="Vírgula 2 4 6 6 2" xfId="27321"/>
    <cellStyle name="Vírgula 2 4 6 6 3" xfId="18388"/>
    <cellStyle name="Vírgula 2 4 6 7" xfId="24293"/>
    <cellStyle name="Vírgula 2 4 6 8" xfId="12000"/>
    <cellStyle name="Vírgula 2 4 7" xfId="752"/>
    <cellStyle name="Vírgula 2 4 7 2" xfId="2508"/>
    <cellStyle name="Vírgula 2 4 7 2 2" xfId="8412"/>
    <cellStyle name="Vírgula 2 4 7 2 2 2" xfId="31393"/>
    <cellStyle name="Vírgula 2 4 7 2 2 3" xfId="19584"/>
    <cellStyle name="Vírgula 2 4 7 2 3" xfId="25489"/>
    <cellStyle name="Vírgula 2 4 7 2 4" xfId="16072"/>
    <cellStyle name="Vírgula 2 4 7 3" xfId="6656"/>
    <cellStyle name="Vírgula 2 4 7 3 2" xfId="10168"/>
    <cellStyle name="Vírgula 2 4 7 3 2 2" xfId="33149"/>
    <cellStyle name="Vírgula 2 4 7 3 2 3" xfId="21977"/>
    <cellStyle name="Vírgula 2 4 7 3 3" xfId="29637"/>
    <cellStyle name="Vírgula 2 4 7 3 4" xfId="14316"/>
    <cellStyle name="Vírgula 2 4 7 4" xfId="4416"/>
    <cellStyle name="Vírgula 2 4 7 4 2" xfId="27397"/>
    <cellStyle name="Vírgula 2 4 7 4 3" xfId="17828"/>
    <cellStyle name="Vírgula 2 4 7 5" xfId="23733"/>
    <cellStyle name="Vírgula 2 4 7 6" xfId="12560"/>
    <cellStyle name="Vírgula 2 4 8" xfId="1388"/>
    <cellStyle name="Vírgula 2 4 8 2" xfId="3144"/>
    <cellStyle name="Vírgula 2 4 8 2 2" xfId="9048"/>
    <cellStyle name="Vírgula 2 4 8 2 2 2" xfId="32029"/>
    <cellStyle name="Vírgula 2 4 8 2 2 3" xfId="20220"/>
    <cellStyle name="Vírgula 2 4 8 2 3" xfId="26125"/>
    <cellStyle name="Vírgula 2 4 8 2 4" xfId="16708"/>
    <cellStyle name="Vírgula 2 4 8 3" xfId="7292"/>
    <cellStyle name="Vírgula 2 4 8 3 2" xfId="10804"/>
    <cellStyle name="Vírgula 2 4 8 3 2 2" xfId="33785"/>
    <cellStyle name="Vírgula 2 4 8 3 2 3" xfId="22613"/>
    <cellStyle name="Vírgula 2 4 8 3 3" xfId="30273"/>
    <cellStyle name="Vírgula 2 4 8 3 4" xfId="14952"/>
    <cellStyle name="Vírgula 2 4 8 4" xfId="6096"/>
    <cellStyle name="Vírgula 2 4 8 4 2" xfId="29077"/>
    <cellStyle name="Vírgula 2 4 8 4 3" xfId="18464"/>
    <cellStyle name="Vírgula 2 4 8 5" xfId="24369"/>
    <cellStyle name="Vírgula 2 4 8 6" xfId="13196"/>
    <cellStyle name="Vírgula 2 4 9" xfId="675"/>
    <cellStyle name="Vírgula 2 4 9 2" xfId="2432"/>
    <cellStyle name="Vírgula 2 4 9 2 2" xfId="8336"/>
    <cellStyle name="Vírgula 2 4 9 2 2 2" xfId="31317"/>
    <cellStyle name="Vírgula 2 4 9 2 2 3" xfId="19508"/>
    <cellStyle name="Vírgula 2 4 9 2 3" xfId="25413"/>
    <cellStyle name="Vírgula 2 4 9 2 4" xfId="15996"/>
    <cellStyle name="Vírgula 2 4 9 3" xfId="6580"/>
    <cellStyle name="Vírgula 2 4 9 3 2" xfId="10092"/>
    <cellStyle name="Vírgula 2 4 9 3 2 2" xfId="33073"/>
    <cellStyle name="Vírgula 2 4 9 3 2 3" xfId="21901"/>
    <cellStyle name="Vírgula 2 4 9 3 3" xfId="29561"/>
    <cellStyle name="Vírgula 2 4 9 3 4" xfId="14240"/>
    <cellStyle name="Vírgula 2 4 9 4" xfId="5460"/>
    <cellStyle name="Vírgula 2 4 9 4 2" xfId="28441"/>
    <cellStyle name="Vírgula 2 4 9 4 3" xfId="17752"/>
    <cellStyle name="Vírgula 2 4 9 5" xfId="23657"/>
    <cellStyle name="Vírgula 2 4 9 6" xfId="12484"/>
    <cellStyle name="Vírgula 2 5" xfId="310"/>
    <cellStyle name="Vírgula 2 5 10" xfId="2069"/>
    <cellStyle name="Vírgula 2 5 10 2" xfId="7973"/>
    <cellStyle name="Vírgula 2 5 10 2 2" xfId="30954"/>
    <cellStyle name="Vírgula 2 5 10 2 3" xfId="19145"/>
    <cellStyle name="Vírgula 2 5 10 3" xfId="25050"/>
    <cellStyle name="Vírgula 2 5 10 4" xfId="15633"/>
    <cellStyle name="Vírgula 2 5 11" xfId="6217"/>
    <cellStyle name="Vírgula 2 5 11 2" xfId="9729"/>
    <cellStyle name="Vírgula 2 5 11 2 2" xfId="32710"/>
    <cellStyle name="Vírgula 2 5 11 2 3" xfId="21538"/>
    <cellStyle name="Vírgula 2 5 11 3" xfId="29198"/>
    <cellStyle name="Vírgula 2 5 11 4" xfId="13877"/>
    <cellStyle name="Vírgula 2 5 12" xfId="5097"/>
    <cellStyle name="Vírgula 2 5 12 2" xfId="20901"/>
    <cellStyle name="Vírgula 2 5 12 3" xfId="28078"/>
    <cellStyle name="Vírgula 2 5 12 4" xfId="12121"/>
    <cellStyle name="Vírgula 2 5 13" xfId="3816"/>
    <cellStyle name="Vírgula 2 5 13 2" xfId="26797"/>
    <cellStyle name="Vírgula 2 5 13 3" xfId="17389"/>
    <cellStyle name="Vírgula 2 5 14" xfId="23294"/>
    <cellStyle name="Vírgula 2 5 15" xfId="11476"/>
    <cellStyle name="Vírgula 2 5 2" xfId="464"/>
    <cellStyle name="Vírgula 2 5 2 10" xfId="23447"/>
    <cellStyle name="Vírgula 2 5 2 11" xfId="11561"/>
    <cellStyle name="Vírgula 2 5 2 2" xfId="625"/>
    <cellStyle name="Vírgula 2 5 2 2 2" xfId="1908"/>
    <cellStyle name="Vírgula 2 5 2 2 2 2" xfId="3664"/>
    <cellStyle name="Vírgula 2 5 2 2 2 2 2" xfId="9568"/>
    <cellStyle name="Vírgula 2 5 2 2 2 2 2 2" xfId="32549"/>
    <cellStyle name="Vírgula 2 5 2 2 2 2 2 3" xfId="20740"/>
    <cellStyle name="Vírgula 2 5 2 2 2 2 3" xfId="26645"/>
    <cellStyle name="Vírgula 2 5 2 2 2 2 4" xfId="17228"/>
    <cellStyle name="Vírgula 2 5 2 2 2 3" xfId="7812"/>
    <cellStyle name="Vírgula 2 5 2 2 2 3 2" xfId="11324"/>
    <cellStyle name="Vírgula 2 5 2 2 2 3 2 2" xfId="34305"/>
    <cellStyle name="Vírgula 2 5 2 2 2 3 2 3" xfId="23133"/>
    <cellStyle name="Vírgula 2 5 2 2 2 3 3" xfId="30793"/>
    <cellStyle name="Vírgula 2 5 2 2 2 3 4" xfId="15472"/>
    <cellStyle name="Vírgula 2 5 2 2 2 4" xfId="4936"/>
    <cellStyle name="Vírgula 2 5 2 2 2 4 2" xfId="27917"/>
    <cellStyle name="Vírgula 2 5 2 2 2 4 3" xfId="18984"/>
    <cellStyle name="Vírgula 2 5 2 2 2 5" xfId="24889"/>
    <cellStyle name="Vírgula 2 5 2 2 2 6" xfId="13716"/>
    <cellStyle name="Vírgula 2 5 2 2 3" xfId="1272"/>
    <cellStyle name="Vírgula 2 5 2 2 3 2" xfId="3028"/>
    <cellStyle name="Vírgula 2 5 2 2 3 2 2" xfId="8932"/>
    <cellStyle name="Vírgula 2 5 2 2 3 2 2 2" xfId="31913"/>
    <cellStyle name="Vírgula 2 5 2 2 3 2 2 3" xfId="20104"/>
    <cellStyle name="Vírgula 2 5 2 2 3 2 3" xfId="26009"/>
    <cellStyle name="Vírgula 2 5 2 2 3 2 4" xfId="16592"/>
    <cellStyle name="Vírgula 2 5 2 2 3 3" xfId="7176"/>
    <cellStyle name="Vírgula 2 5 2 2 3 3 2" xfId="10688"/>
    <cellStyle name="Vírgula 2 5 2 2 3 3 2 2" xfId="33669"/>
    <cellStyle name="Vírgula 2 5 2 2 3 3 2 3" xfId="22497"/>
    <cellStyle name="Vírgula 2 5 2 2 3 3 3" xfId="30157"/>
    <cellStyle name="Vírgula 2 5 2 2 3 3 4" xfId="14836"/>
    <cellStyle name="Vírgula 2 5 2 2 3 4" xfId="5980"/>
    <cellStyle name="Vírgula 2 5 2 2 3 4 2" xfId="28961"/>
    <cellStyle name="Vírgula 2 5 2 2 3 4 3" xfId="18348"/>
    <cellStyle name="Vírgula 2 5 2 2 3 5" xfId="24253"/>
    <cellStyle name="Vírgula 2 5 2 2 3 6" xfId="13080"/>
    <cellStyle name="Vírgula 2 5 2 2 4" xfId="2383"/>
    <cellStyle name="Vírgula 2 5 2 2 4 2" xfId="8287"/>
    <cellStyle name="Vírgula 2 5 2 2 4 2 2" xfId="31268"/>
    <cellStyle name="Vírgula 2 5 2 2 4 2 3" xfId="19459"/>
    <cellStyle name="Vírgula 2 5 2 2 4 3" xfId="25364"/>
    <cellStyle name="Vírgula 2 5 2 2 4 4" xfId="15947"/>
    <cellStyle name="Vírgula 2 5 2 2 5" xfId="6531"/>
    <cellStyle name="Vírgula 2 5 2 2 5 2" xfId="10043"/>
    <cellStyle name="Vírgula 2 5 2 2 5 2 2" xfId="33024"/>
    <cellStyle name="Vírgula 2 5 2 2 5 2 3" xfId="21852"/>
    <cellStyle name="Vírgula 2 5 2 2 5 3" xfId="29512"/>
    <cellStyle name="Vírgula 2 5 2 2 5 4" xfId="14191"/>
    <cellStyle name="Vírgula 2 5 2 2 6" xfId="5411"/>
    <cellStyle name="Vírgula 2 5 2 2 6 2" xfId="21215"/>
    <cellStyle name="Vírgula 2 5 2 2 6 3" xfId="28392"/>
    <cellStyle name="Vírgula 2 5 2 2 6 4" xfId="12435"/>
    <cellStyle name="Vírgula 2 5 2 2 7" xfId="4300"/>
    <cellStyle name="Vírgula 2 5 2 2 7 2" xfId="27281"/>
    <cellStyle name="Vírgula 2 5 2 2 7 3" xfId="17703"/>
    <cellStyle name="Vírgula 2 5 2 2 8" xfId="23608"/>
    <cellStyle name="Vírgula 2 5 2 2 9" xfId="11960"/>
    <cellStyle name="Vírgula 2 5 2 3" xfId="1111"/>
    <cellStyle name="Vírgula 2 5 2 3 2" xfId="1747"/>
    <cellStyle name="Vírgula 2 5 2 3 2 2" xfId="3503"/>
    <cellStyle name="Vírgula 2 5 2 3 2 2 2" xfId="9407"/>
    <cellStyle name="Vírgula 2 5 2 3 2 2 2 2" xfId="32388"/>
    <cellStyle name="Vírgula 2 5 2 3 2 2 2 3" xfId="20579"/>
    <cellStyle name="Vírgula 2 5 2 3 2 2 3" xfId="26484"/>
    <cellStyle name="Vírgula 2 5 2 3 2 2 4" xfId="17067"/>
    <cellStyle name="Vírgula 2 5 2 3 2 3" xfId="7651"/>
    <cellStyle name="Vírgula 2 5 2 3 2 3 2" xfId="11163"/>
    <cellStyle name="Vírgula 2 5 2 3 2 3 2 2" xfId="34144"/>
    <cellStyle name="Vírgula 2 5 2 3 2 3 2 3" xfId="22972"/>
    <cellStyle name="Vírgula 2 5 2 3 2 3 3" xfId="30632"/>
    <cellStyle name="Vírgula 2 5 2 3 2 3 4" xfId="15311"/>
    <cellStyle name="Vírgula 2 5 2 3 2 4" xfId="4775"/>
    <cellStyle name="Vírgula 2 5 2 3 2 4 2" xfId="27756"/>
    <cellStyle name="Vírgula 2 5 2 3 2 4 3" xfId="18823"/>
    <cellStyle name="Vírgula 2 5 2 3 2 5" xfId="24728"/>
    <cellStyle name="Vírgula 2 5 2 3 2 6" xfId="13555"/>
    <cellStyle name="Vírgula 2 5 2 3 3" xfId="2867"/>
    <cellStyle name="Vírgula 2 5 2 3 3 2" xfId="8771"/>
    <cellStyle name="Vírgula 2 5 2 3 3 2 2" xfId="31752"/>
    <cellStyle name="Vírgula 2 5 2 3 3 2 3" xfId="19943"/>
    <cellStyle name="Vírgula 2 5 2 3 3 3" xfId="25848"/>
    <cellStyle name="Vírgula 2 5 2 3 3 4" xfId="16431"/>
    <cellStyle name="Vírgula 2 5 2 3 4" xfId="7015"/>
    <cellStyle name="Vírgula 2 5 2 3 4 2" xfId="10527"/>
    <cellStyle name="Vírgula 2 5 2 3 4 2 2" xfId="33508"/>
    <cellStyle name="Vírgula 2 5 2 3 4 2 3" xfId="22336"/>
    <cellStyle name="Vírgula 2 5 2 3 4 3" xfId="29996"/>
    <cellStyle name="Vírgula 2 5 2 3 4 4" xfId="14675"/>
    <cellStyle name="Vírgula 2 5 2 3 5" xfId="5819"/>
    <cellStyle name="Vírgula 2 5 2 3 5 2" xfId="21377"/>
    <cellStyle name="Vírgula 2 5 2 3 5 3" xfId="28800"/>
    <cellStyle name="Vírgula 2 5 2 3 5 4" xfId="12919"/>
    <cellStyle name="Vírgula 2 5 2 3 6" xfId="4139"/>
    <cellStyle name="Vírgula 2 5 2 3 6 2" xfId="27120"/>
    <cellStyle name="Vírgula 2 5 2 3 6 3" xfId="18187"/>
    <cellStyle name="Vírgula 2 5 2 3 7" xfId="24092"/>
    <cellStyle name="Vírgula 2 5 2 3 8" xfId="11799"/>
    <cellStyle name="Vírgula 2 5 2 4" xfId="1509"/>
    <cellStyle name="Vírgula 2 5 2 4 2" xfId="3265"/>
    <cellStyle name="Vírgula 2 5 2 4 2 2" xfId="9169"/>
    <cellStyle name="Vírgula 2 5 2 4 2 2 2" xfId="32150"/>
    <cellStyle name="Vírgula 2 5 2 4 2 2 3" xfId="20341"/>
    <cellStyle name="Vírgula 2 5 2 4 2 3" xfId="26246"/>
    <cellStyle name="Vírgula 2 5 2 4 2 4" xfId="16829"/>
    <cellStyle name="Vírgula 2 5 2 4 3" xfId="7413"/>
    <cellStyle name="Vírgula 2 5 2 4 3 2" xfId="10925"/>
    <cellStyle name="Vírgula 2 5 2 4 3 2 2" xfId="33906"/>
    <cellStyle name="Vírgula 2 5 2 4 3 2 3" xfId="22734"/>
    <cellStyle name="Vírgula 2 5 2 4 3 3" xfId="30394"/>
    <cellStyle name="Vírgula 2 5 2 4 3 4" xfId="15073"/>
    <cellStyle name="Vírgula 2 5 2 4 4" xfId="4537"/>
    <cellStyle name="Vírgula 2 5 2 4 4 2" xfId="27518"/>
    <cellStyle name="Vírgula 2 5 2 4 4 3" xfId="18585"/>
    <cellStyle name="Vírgula 2 5 2 4 5" xfId="24490"/>
    <cellStyle name="Vírgula 2 5 2 4 6" xfId="13317"/>
    <cellStyle name="Vírgula 2 5 2 5" xfId="873"/>
    <cellStyle name="Vírgula 2 5 2 5 2" xfId="2629"/>
    <cellStyle name="Vírgula 2 5 2 5 2 2" xfId="8533"/>
    <cellStyle name="Vírgula 2 5 2 5 2 2 2" xfId="31514"/>
    <cellStyle name="Vírgula 2 5 2 5 2 2 3" xfId="19705"/>
    <cellStyle name="Vírgula 2 5 2 5 2 3" xfId="25610"/>
    <cellStyle name="Vírgula 2 5 2 5 2 4" xfId="16193"/>
    <cellStyle name="Vírgula 2 5 2 5 3" xfId="6777"/>
    <cellStyle name="Vírgula 2 5 2 5 3 2" xfId="10289"/>
    <cellStyle name="Vírgula 2 5 2 5 3 2 2" xfId="33270"/>
    <cellStyle name="Vírgula 2 5 2 5 3 2 3" xfId="22098"/>
    <cellStyle name="Vírgula 2 5 2 5 3 3" xfId="29758"/>
    <cellStyle name="Vírgula 2 5 2 5 3 4" xfId="14437"/>
    <cellStyle name="Vírgula 2 5 2 5 4" xfId="5581"/>
    <cellStyle name="Vírgula 2 5 2 5 4 2" xfId="28562"/>
    <cellStyle name="Vírgula 2 5 2 5 4 3" xfId="17949"/>
    <cellStyle name="Vírgula 2 5 2 5 5" xfId="23854"/>
    <cellStyle name="Vírgula 2 5 2 5 6" xfId="12681"/>
    <cellStyle name="Vírgula 2 5 2 6" xfId="2222"/>
    <cellStyle name="Vírgula 2 5 2 6 2" xfId="8126"/>
    <cellStyle name="Vírgula 2 5 2 6 2 2" xfId="31107"/>
    <cellStyle name="Vírgula 2 5 2 6 2 3" xfId="19298"/>
    <cellStyle name="Vírgula 2 5 2 6 3" xfId="25203"/>
    <cellStyle name="Vírgula 2 5 2 6 4" xfId="15786"/>
    <cellStyle name="Vírgula 2 5 2 7" xfId="6370"/>
    <cellStyle name="Vírgula 2 5 2 7 2" xfId="9882"/>
    <cellStyle name="Vírgula 2 5 2 7 2 2" xfId="32863"/>
    <cellStyle name="Vírgula 2 5 2 7 2 3" xfId="21691"/>
    <cellStyle name="Vírgula 2 5 2 7 3" xfId="29351"/>
    <cellStyle name="Vírgula 2 5 2 7 4" xfId="14030"/>
    <cellStyle name="Vírgula 2 5 2 8" xfId="5250"/>
    <cellStyle name="Vírgula 2 5 2 8 2" xfId="21054"/>
    <cellStyle name="Vírgula 2 5 2 8 3" xfId="28231"/>
    <cellStyle name="Vírgula 2 5 2 8 4" xfId="12274"/>
    <cellStyle name="Vírgula 2 5 2 9" xfId="3901"/>
    <cellStyle name="Vírgula 2 5 2 9 2" xfId="26882"/>
    <cellStyle name="Vírgula 2 5 2 9 3" xfId="17542"/>
    <cellStyle name="Vírgula 2 5 3" xfId="378"/>
    <cellStyle name="Vírgula 2 5 3 2" xfId="1662"/>
    <cellStyle name="Vírgula 2 5 3 2 2" xfId="3418"/>
    <cellStyle name="Vírgula 2 5 3 2 2 2" xfId="9322"/>
    <cellStyle name="Vírgula 2 5 3 2 2 2 2" xfId="32303"/>
    <cellStyle name="Vírgula 2 5 3 2 2 2 3" xfId="20494"/>
    <cellStyle name="Vírgula 2 5 3 2 2 3" xfId="26399"/>
    <cellStyle name="Vírgula 2 5 3 2 2 4" xfId="16982"/>
    <cellStyle name="Vírgula 2 5 3 2 3" xfId="7566"/>
    <cellStyle name="Vírgula 2 5 3 2 3 2" xfId="11078"/>
    <cellStyle name="Vírgula 2 5 3 2 3 2 2" xfId="34059"/>
    <cellStyle name="Vírgula 2 5 3 2 3 2 3" xfId="22887"/>
    <cellStyle name="Vírgula 2 5 3 2 3 3" xfId="30547"/>
    <cellStyle name="Vírgula 2 5 3 2 3 4" xfId="15226"/>
    <cellStyle name="Vírgula 2 5 3 2 4" xfId="4690"/>
    <cellStyle name="Vírgula 2 5 3 2 4 2" xfId="27671"/>
    <cellStyle name="Vírgula 2 5 3 2 4 3" xfId="18738"/>
    <cellStyle name="Vírgula 2 5 3 2 5" xfId="24643"/>
    <cellStyle name="Vírgula 2 5 3 2 6" xfId="13470"/>
    <cellStyle name="Vírgula 2 5 3 3" xfId="1026"/>
    <cellStyle name="Vírgula 2 5 3 3 2" xfId="2782"/>
    <cellStyle name="Vírgula 2 5 3 3 2 2" xfId="8686"/>
    <cellStyle name="Vírgula 2 5 3 3 2 2 2" xfId="31667"/>
    <cellStyle name="Vírgula 2 5 3 3 2 2 3" xfId="19858"/>
    <cellStyle name="Vírgula 2 5 3 3 2 3" xfId="25763"/>
    <cellStyle name="Vírgula 2 5 3 3 2 4" xfId="16346"/>
    <cellStyle name="Vírgula 2 5 3 3 3" xfId="6930"/>
    <cellStyle name="Vírgula 2 5 3 3 3 2" xfId="10442"/>
    <cellStyle name="Vírgula 2 5 3 3 3 2 2" xfId="33423"/>
    <cellStyle name="Vírgula 2 5 3 3 3 2 3" xfId="22251"/>
    <cellStyle name="Vírgula 2 5 3 3 3 3" xfId="29911"/>
    <cellStyle name="Vírgula 2 5 3 3 3 4" xfId="14590"/>
    <cellStyle name="Vírgula 2 5 3 3 4" xfId="5734"/>
    <cellStyle name="Vírgula 2 5 3 3 4 2" xfId="28715"/>
    <cellStyle name="Vírgula 2 5 3 3 4 3" xfId="18102"/>
    <cellStyle name="Vírgula 2 5 3 3 5" xfId="24007"/>
    <cellStyle name="Vírgula 2 5 3 3 6" xfId="12834"/>
    <cellStyle name="Vírgula 2 5 3 4" xfId="2137"/>
    <cellStyle name="Vírgula 2 5 3 4 2" xfId="8041"/>
    <cellStyle name="Vírgula 2 5 3 4 2 2" xfId="31022"/>
    <cellStyle name="Vírgula 2 5 3 4 2 3" xfId="19213"/>
    <cellStyle name="Vírgula 2 5 3 4 3" xfId="25118"/>
    <cellStyle name="Vírgula 2 5 3 4 4" xfId="15701"/>
    <cellStyle name="Vírgula 2 5 3 5" xfId="6285"/>
    <cellStyle name="Vírgula 2 5 3 5 2" xfId="9797"/>
    <cellStyle name="Vírgula 2 5 3 5 2 2" xfId="32778"/>
    <cellStyle name="Vírgula 2 5 3 5 2 3" xfId="21606"/>
    <cellStyle name="Vírgula 2 5 3 5 3" xfId="29266"/>
    <cellStyle name="Vírgula 2 5 3 5 4" xfId="13945"/>
    <cellStyle name="Vírgula 2 5 3 6" xfId="5165"/>
    <cellStyle name="Vírgula 2 5 3 6 2" xfId="20969"/>
    <cellStyle name="Vírgula 2 5 3 6 3" xfId="28146"/>
    <cellStyle name="Vírgula 2 5 3 6 4" xfId="12189"/>
    <cellStyle name="Vírgula 2 5 3 7" xfId="4054"/>
    <cellStyle name="Vírgula 2 5 3 7 2" xfId="27035"/>
    <cellStyle name="Vírgula 2 5 3 7 3" xfId="17457"/>
    <cellStyle name="Vírgula 2 5 3 8" xfId="23362"/>
    <cellStyle name="Vírgula 2 5 3 9" xfId="11714"/>
    <cellStyle name="Vírgula 2 5 4" xfId="540"/>
    <cellStyle name="Vírgula 2 5 4 2" xfId="1823"/>
    <cellStyle name="Vírgula 2 5 4 2 2" xfId="3579"/>
    <cellStyle name="Vírgula 2 5 4 2 2 2" xfId="9483"/>
    <cellStyle name="Vírgula 2 5 4 2 2 2 2" xfId="32464"/>
    <cellStyle name="Vírgula 2 5 4 2 2 2 3" xfId="20655"/>
    <cellStyle name="Vírgula 2 5 4 2 2 3" xfId="26560"/>
    <cellStyle name="Vírgula 2 5 4 2 2 4" xfId="17143"/>
    <cellStyle name="Vírgula 2 5 4 2 3" xfId="7727"/>
    <cellStyle name="Vírgula 2 5 4 2 3 2" xfId="11239"/>
    <cellStyle name="Vírgula 2 5 4 2 3 2 2" xfId="34220"/>
    <cellStyle name="Vírgula 2 5 4 2 3 2 3" xfId="23048"/>
    <cellStyle name="Vírgula 2 5 4 2 3 3" xfId="30708"/>
    <cellStyle name="Vírgula 2 5 4 2 3 4" xfId="15387"/>
    <cellStyle name="Vírgula 2 5 4 2 4" xfId="4851"/>
    <cellStyle name="Vírgula 2 5 4 2 4 2" xfId="27832"/>
    <cellStyle name="Vírgula 2 5 4 2 4 3" xfId="18899"/>
    <cellStyle name="Vírgula 2 5 4 2 5" xfId="24804"/>
    <cellStyle name="Vírgula 2 5 4 2 6" xfId="13631"/>
    <cellStyle name="Vírgula 2 5 4 3" xfId="1187"/>
    <cellStyle name="Vírgula 2 5 4 3 2" xfId="2943"/>
    <cellStyle name="Vírgula 2 5 4 3 2 2" xfId="8847"/>
    <cellStyle name="Vírgula 2 5 4 3 2 2 2" xfId="31828"/>
    <cellStyle name="Vírgula 2 5 4 3 2 2 3" xfId="20019"/>
    <cellStyle name="Vírgula 2 5 4 3 2 3" xfId="25924"/>
    <cellStyle name="Vírgula 2 5 4 3 2 4" xfId="16507"/>
    <cellStyle name="Vírgula 2 5 4 3 3" xfId="7091"/>
    <cellStyle name="Vírgula 2 5 4 3 3 2" xfId="10603"/>
    <cellStyle name="Vírgula 2 5 4 3 3 2 2" xfId="33584"/>
    <cellStyle name="Vírgula 2 5 4 3 3 2 3" xfId="22412"/>
    <cellStyle name="Vírgula 2 5 4 3 3 3" xfId="30072"/>
    <cellStyle name="Vírgula 2 5 4 3 3 4" xfId="14751"/>
    <cellStyle name="Vírgula 2 5 4 3 4" xfId="5895"/>
    <cellStyle name="Vírgula 2 5 4 3 4 2" xfId="28876"/>
    <cellStyle name="Vírgula 2 5 4 3 4 3" xfId="18263"/>
    <cellStyle name="Vírgula 2 5 4 3 5" xfId="24168"/>
    <cellStyle name="Vírgula 2 5 4 3 6" xfId="12995"/>
    <cellStyle name="Vírgula 2 5 4 4" xfId="2298"/>
    <cellStyle name="Vírgula 2 5 4 4 2" xfId="8202"/>
    <cellStyle name="Vírgula 2 5 4 4 2 2" xfId="31183"/>
    <cellStyle name="Vírgula 2 5 4 4 2 3" xfId="19374"/>
    <cellStyle name="Vírgula 2 5 4 4 3" xfId="25279"/>
    <cellStyle name="Vírgula 2 5 4 4 4" xfId="15862"/>
    <cellStyle name="Vírgula 2 5 4 5" xfId="6446"/>
    <cellStyle name="Vírgula 2 5 4 5 2" xfId="9958"/>
    <cellStyle name="Vírgula 2 5 4 5 2 2" xfId="32939"/>
    <cellStyle name="Vírgula 2 5 4 5 2 3" xfId="21767"/>
    <cellStyle name="Vírgula 2 5 4 5 3" xfId="29427"/>
    <cellStyle name="Vírgula 2 5 4 5 4" xfId="14106"/>
    <cellStyle name="Vírgula 2 5 4 6" xfId="5326"/>
    <cellStyle name="Vírgula 2 5 4 6 2" xfId="21130"/>
    <cellStyle name="Vírgula 2 5 4 6 3" xfId="28307"/>
    <cellStyle name="Vírgula 2 5 4 6 4" xfId="12350"/>
    <cellStyle name="Vírgula 2 5 4 7" xfId="4215"/>
    <cellStyle name="Vírgula 2 5 4 7 2" xfId="27196"/>
    <cellStyle name="Vírgula 2 5 4 7 3" xfId="17618"/>
    <cellStyle name="Vírgula 2 5 4 8" xfId="23523"/>
    <cellStyle name="Vírgula 2 5 4 9" xfId="11875"/>
    <cellStyle name="Vírgula 2 5 5" xfId="958"/>
    <cellStyle name="Vírgula 2 5 5 2" xfId="1594"/>
    <cellStyle name="Vírgula 2 5 5 2 2" xfId="3350"/>
    <cellStyle name="Vírgula 2 5 5 2 2 2" xfId="9254"/>
    <cellStyle name="Vírgula 2 5 5 2 2 2 2" xfId="32235"/>
    <cellStyle name="Vírgula 2 5 5 2 2 2 3" xfId="20426"/>
    <cellStyle name="Vírgula 2 5 5 2 2 3" xfId="26331"/>
    <cellStyle name="Vírgula 2 5 5 2 2 4" xfId="16914"/>
    <cellStyle name="Vírgula 2 5 5 2 3" xfId="7498"/>
    <cellStyle name="Vírgula 2 5 5 2 3 2" xfId="11010"/>
    <cellStyle name="Vírgula 2 5 5 2 3 2 2" xfId="33991"/>
    <cellStyle name="Vírgula 2 5 5 2 3 2 3" xfId="22819"/>
    <cellStyle name="Vírgula 2 5 5 2 3 3" xfId="30479"/>
    <cellStyle name="Vírgula 2 5 5 2 3 4" xfId="15158"/>
    <cellStyle name="Vírgula 2 5 5 2 4" xfId="4622"/>
    <cellStyle name="Vírgula 2 5 5 2 4 2" xfId="27603"/>
    <cellStyle name="Vírgula 2 5 5 2 4 3" xfId="18670"/>
    <cellStyle name="Vírgula 2 5 5 2 5" xfId="24575"/>
    <cellStyle name="Vírgula 2 5 5 2 6" xfId="13402"/>
    <cellStyle name="Vírgula 2 5 5 3" xfId="2714"/>
    <cellStyle name="Vírgula 2 5 5 3 2" xfId="8618"/>
    <cellStyle name="Vírgula 2 5 5 3 2 2" xfId="31599"/>
    <cellStyle name="Vírgula 2 5 5 3 2 3" xfId="19790"/>
    <cellStyle name="Vírgula 2 5 5 3 3" xfId="25695"/>
    <cellStyle name="Vírgula 2 5 5 3 4" xfId="16278"/>
    <cellStyle name="Vírgula 2 5 5 4" xfId="6862"/>
    <cellStyle name="Vírgula 2 5 5 4 2" xfId="10374"/>
    <cellStyle name="Vírgula 2 5 5 4 2 2" xfId="33355"/>
    <cellStyle name="Vírgula 2 5 5 4 2 3" xfId="22183"/>
    <cellStyle name="Vírgula 2 5 5 4 3" xfId="29843"/>
    <cellStyle name="Vírgula 2 5 5 4 4" xfId="14522"/>
    <cellStyle name="Vírgula 2 5 5 5" xfId="5666"/>
    <cellStyle name="Vírgula 2 5 5 5 2" xfId="21300"/>
    <cellStyle name="Vírgula 2 5 5 5 3" xfId="28647"/>
    <cellStyle name="Vírgula 2 5 5 5 4" xfId="12766"/>
    <cellStyle name="Vírgula 2 5 5 6" xfId="3986"/>
    <cellStyle name="Vírgula 2 5 5 6 2" xfId="26967"/>
    <cellStyle name="Vírgula 2 5 5 6 3" xfId="18034"/>
    <cellStyle name="Vírgula 2 5 5 7" xfId="23939"/>
    <cellStyle name="Vírgula 2 5 5 8" xfId="11646"/>
    <cellStyle name="Vírgula 2 5 6" xfId="1348"/>
    <cellStyle name="Vírgula 2 5 6 2" xfId="1984"/>
    <cellStyle name="Vírgula 2 5 6 2 2" xfId="3740"/>
    <cellStyle name="Vírgula 2 5 6 2 2 2" xfId="9644"/>
    <cellStyle name="Vírgula 2 5 6 2 2 2 2" xfId="32625"/>
    <cellStyle name="Vírgula 2 5 6 2 2 2 3" xfId="20816"/>
    <cellStyle name="Vírgula 2 5 6 2 2 3" xfId="26721"/>
    <cellStyle name="Vírgula 2 5 6 2 2 4" xfId="17304"/>
    <cellStyle name="Vírgula 2 5 6 2 3" xfId="7888"/>
    <cellStyle name="Vírgula 2 5 6 2 3 2" xfId="11400"/>
    <cellStyle name="Vírgula 2 5 6 2 3 2 2" xfId="34381"/>
    <cellStyle name="Vírgula 2 5 6 2 3 2 3" xfId="23209"/>
    <cellStyle name="Vírgula 2 5 6 2 3 3" xfId="30869"/>
    <cellStyle name="Vírgula 2 5 6 2 3 4" xfId="15548"/>
    <cellStyle name="Vírgula 2 5 6 2 4" xfId="5012"/>
    <cellStyle name="Vírgula 2 5 6 2 4 2" xfId="27993"/>
    <cellStyle name="Vírgula 2 5 6 2 4 3" xfId="19060"/>
    <cellStyle name="Vírgula 2 5 6 2 5" xfId="24965"/>
    <cellStyle name="Vírgula 2 5 6 2 6" xfId="13792"/>
    <cellStyle name="Vírgula 2 5 6 3" xfId="3104"/>
    <cellStyle name="Vírgula 2 5 6 3 2" xfId="9008"/>
    <cellStyle name="Vírgula 2 5 6 3 2 2" xfId="31989"/>
    <cellStyle name="Vírgula 2 5 6 3 2 3" xfId="20180"/>
    <cellStyle name="Vírgula 2 5 6 3 3" xfId="26085"/>
    <cellStyle name="Vírgula 2 5 6 3 4" xfId="16668"/>
    <cellStyle name="Vírgula 2 5 6 4" xfId="7252"/>
    <cellStyle name="Vírgula 2 5 6 4 2" xfId="10764"/>
    <cellStyle name="Vírgula 2 5 6 4 2 2" xfId="33745"/>
    <cellStyle name="Vírgula 2 5 6 4 2 3" xfId="22573"/>
    <cellStyle name="Vírgula 2 5 6 4 3" xfId="30233"/>
    <cellStyle name="Vírgula 2 5 6 4 4" xfId="14912"/>
    <cellStyle name="Vírgula 2 5 6 5" xfId="6056"/>
    <cellStyle name="Vírgula 2 5 6 5 2" xfId="21453"/>
    <cellStyle name="Vírgula 2 5 6 5 3" xfId="29037"/>
    <cellStyle name="Vírgula 2 5 6 5 4" xfId="13156"/>
    <cellStyle name="Vírgula 2 5 6 6" xfId="4376"/>
    <cellStyle name="Vírgula 2 5 6 6 2" xfId="27357"/>
    <cellStyle name="Vírgula 2 5 6 6 3" xfId="18424"/>
    <cellStyle name="Vírgula 2 5 6 7" xfId="24329"/>
    <cellStyle name="Vírgula 2 5 6 8" xfId="12036"/>
    <cellStyle name="Vírgula 2 5 7" xfId="788"/>
    <cellStyle name="Vírgula 2 5 7 2" xfId="2544"/>
    <cellStyle name="Vírgula 2 5 7 2 2" xfId="8448"/>
    <cellStyle name="Vírgula 2 5 7 2 2 2" xfId="31429"/>
    <cellStyle name="Vírgula 2 5 7 2 2 3" xfId="19620"/>
    <cellStyle name="Vírgula 2 5 7 2 3" xfId="25525"/>
    <cellStyle name="Vírgula 2 5 7 2 4" xfId="16108"/>
    <cellStyle name="Vírgula 2 5 7 3" xfId="6692"/>
    <cellStyle name="Vírgula 2 5 7 3 2" xfId="10204"/>
    <cellStyle name="Vírgula 2 5 7 3 2 2" xfId="33185"/>
    <cellStyle name="Vírgula 2 5 7 3 2 3" xfId="22013"/>
    <cellStyle name="Vírgula 2 5 7 3 3" xfId="29673"/>
    <cellStyle name="Vírgula 2 5 7 3 4" xfId="14352"/>
    <cellStyle name="Vírgula 2 5 7 4" xfId="4452"/>
    <cellStyle name="Vírgula 2 5 7 4 2" xfId="27433"/>
    <cellStyle name="Vírgula 2 5 7 4 3" xfId="17864"/>
    <cellStyle name="Vírgula 2 5 7 5" xfId="23769"/>
    <cellStyle name="Vírgula 2 5 7 6" xfId="12596"/>
    <cellStyle name="Vírgula 2 5 8" xfId="1424"/>
    <cellStyle name="Vírgula 2 5 8 2" xfId="3180"/>
    <cellStyle name="Vírgula 2 5 8 2 2" xfId="9084"/>
    <cellStyle name="Vírgula 2 5 8 2 2 2" xfId="32065"/>
    <cellStyle name="Vírgula 2 5 8 2 2 3" xfId="20256"/>
    <cellStyle name="Vírgula 2 5 8 2 3" xfId="26161"/>
    <cellStyle name="Vírgula 2 5 8 2 4" xfId="16744"/>
    <cellStyle name="Vírgula 2 5 8 3" xfId="7328"/>
    <cellStyle name="Vírgula 2 5 8 3 2" xfId="10840"/>
    <cellStyle name="Vírgula 2 5 8 3 2 2" xfId="33821"/>
    <cellStyle name="Vírgula 2 5 8 3 2 3" xfId="22649"/>
    <cellStyle name="Vírgula 2 5 8 3 3" xfId="30309"/>
    <cellStyle name="Vírgula 2 5 8 3 4" xfId="14988"/>
    <cellStyle name="Vírgula 2 5 8 4" xfId="6132"/>
    <cellStyle name="Vírgula 2 5 8 4 2" xfId="29113"/>
    <cellStyle name="Vírgula 2 5 8 4 3" xfId="18500"/>
    <cellStyle name="Vírgula 2 5 8 5" xfId="24405"/>
    <cellStyle name="Vírgula 2 5 8 6" xfId="13232"/>
    <cellStyle name="Vírgula 2 5 9" xfId="711"/>
    <cellStyle name="Vírgula 2 5 9 2" xfId="2468"/>
    <cellStyle name="Vírgula 2 5 9 2 2" xfId="8372"/>
    <cellStyle name="Vírgula 2 5 9 2 2 2" xfId="31353"/>
    <cellStyle name="Vírgula 2 5 9 2 2 3" xfId="19544"/>
    <cellStyle name="Vírgula 2 5 9 2 3" xfId="25449"/>
    <cellStyle name="Vírgula 2 5 9 2 4" xfId="16032"/>
    <cellStyle name="Vírgula 2 5 9 3" xfId="6616"/>
    <cellStyle name="Vírgula 2 5 9 3 2" xfId="10128"/>
    <cellStyle name="Vírgula 2 5 9 3 2 2" xfId="33109"/>
    <cellStyle name="Vírgula 2 5 9 3 2 3" xfId="21937"/>
    <cellStyle name="Vírgula 2 5 9 3 3" xfId="29597"/>
    <cellStyle name="Vírgula 2 5 9 3 4" xfId="14276"/>
    <cellStyle name="Vírgula 2 5 9 4" xfId="5496"/>
    <cellStyle name="Vírgula 2 5 9 4 2" xfId="28477"/>
    <cellStyle name="Vírgula 2 5 9 4 3" xfId="17788"/>
    <cellStyle name="Vírgula 2 5 9 5" xfId="23693"/>
    <cellStyle name="Vírgula 2 5 9 6" xfId="12520"/>
    <cellStyle name="Vírgula 2 6" xfId="316"/>
    <cellStyle name="Vírgula 2 6 10" xfId="2075"/>
    <cellStyle name="Vírgula 2 6 10 2" xfId="7979"/>
    <cellStyle name="Vírgula 2 6 10 2 2" xfId="30960"/>
    <cellStyle name="Vírgula 2 6 10 2 3" xfId="19151"/>
    <cellStyle name="Vírgula 2 6 10 3" xfId="25056"/>
    <cellStyle name="Vírgula 2 6 10 4" xfId="15639"/>
    <cellStyle name="Vírgula 2 6 11" xfId="6223"/>
    <cellStyle name="Vírgula 2 6 11 2" xfId="9735"/>
    <cellStyle name="Vírgula 2 6 11 2 2" xfId="32716"/>
    <cellStyle name="Vírgula 2 6 11 2 3" xfId="21544"/>
    <cellStyle name="Vírgula 2 6 11 3" xfId="29204"/>
    <cellStyle name="Vírgula 2 6 11 4" xfId="13883"/>
    <cellStyle name="Vírgula 2 6 12" xfId="5103"/>
    <cellStyle name="Vírgula 2 6 12 2" xfId="20907"/>
    <cellStyle name="Vírgula 2 6 12 3" xfId="28084"/>
    <cellStyle name="Vírgula 2 6 12 4" xfId="12127"/>
    <cellStyle name="Vírgula 2 6 13" xfId="3822"/>
    <cellStyle name="Vírgula 2 6 13 2" xfId="26803"/>
    <cellStyle name="Vírgula 2 6 13 3" xfId="17395"/>
    <cellStyle name="Vírgula 2 6 14" xfId="23300"/>
    <cellStyle name="Vírgula 2 6 15" xfId="11482"/>
    <cellStyle name="Vírgula 2 6 2" xfId="470"/>
    <cellStyle name="Vírgula 2 6 2 10" xfId="23453"/>
    <cellStyle name="Vírgula 2 6 2 11" xfId="11567"/>
    <cellStyle name="Vírgula 2 6 2 2" xfId="631"/>
    <cellStyle name="Vírgula 2 6 2 2 2" xfId="1914"/>
    <cellStyle name="Vírgula 2 6 2 2 2 2" xfId="3670"/>
    <cellStyle name="Vírgula 2 6 2 2 2 2 2" xfId="9574"/>
    <cellStyle name="Vírgula 2 6 2 2 2 2 2 2" xfId="32555"/>
    <cellStyle name="Vírgula 2 6 2 2 2 2 2 3" xfId="20746"/>
    <cellStyle name="Vírgula 2 6 2 2 2 2 3" xfId="26651"/>
    <cellStyle name="Vírgula 2 6 2 2 2 2 4" xfId="17234"/>
    <cellStyle name="Vírgula 2 6 2 2 2 3" xfId="7818"/>
    <cellStyle name="Vírgula 2 6 2 2 2 3 2" xfId="11330"/>
    <cellStyle name="Vírgula 2 6 2 2 2 3 2 2" xfId="34311"/>
    <cellStyle name="Vírgula 2 6 2 2 2 3 2 3" xfId="23139"/>
    <cellStyle name="Vírgula 2 6 2 2 2 3 3" xfId="30799"/>
    <cellStyle name="Vírgula 2 6 2 2 2 3 4" xfId="15478"/>
    <cellStyle name="Vírgula 2 6 2 2 2 4" xfId="4942"/>
    <cellStyle name="Vírgula 2 6 2 2 2 4 2" xfId="27923"/>
    <cellStyle name="Vírgula 2 6 2 2 2 4 3" xfId="18990"/>
    <cellStyle name="Vírgula 2 6 2 2 2 5" xfId="24895"/>
    <cellStyle name="Vírgula 2 6 2 2 2 6" xfId="13722"/>
    <cellStyle name="Vírgula 2 6 2 2 3" xfId="1278"/>
    <cellStyle name="Vírgula 2 6 2 2 3 2" xfId="3034"/>
    <cellStyle name="Vírgula 2 6 2 2 3 2 2" xfId="8938"/>
    <cellStyle name="Vírgula 2 6 2 2 3 2 2 2" xfId="31919"/>
    <cellStyle name="Vírgula 2 6 2 2 3 2 2 3" xfId="20110"/>
    <cellStyle name="Vírgula 2 6 2 2 3 2 3" xfId="26015"/>
    <cellStyle name="Vírgula 2 6 2 2 3 2 4" xfId="16598"/>
    <cellStyle name="Vírgula 2 6 2 2 3 3" xfId="7182"/>
    <cellStyle name="Vírgula 2 6 2 2 3 3 2" xfId="10694"/>
    <cellStyle name="Vírgula 2 6 2 2 3 3 2 2" xfId="33675"/>
    <cellStyle name="Vírgula 2 6 2 2 3 3 2 3" xfId="22503"/>
    <cellStyle name="Vírgula 2 6 2 2 3 3 3" xfId="30163"/>
    <cellStyle name="Vírgula 2 6 2 2 3 3 4" xfId="14842"/>
    <cellStyle name="Vírgula 2 6 2 2 3 4" xfId="5986"/>
    <cellStyle name="Vírgula 2 6 2 2 3 4 2" xfId="28967"/>
    <cellStyle name="Vírgula 2 6 2 2 3 4 3" xfId="18354"/>
    <cellStyle name="Vírgula 2 6 2 2 3 5" xfId="24259"/>
    <cellStyle name="Vírgula 2 6 2 2 3 6" xfId="13086"/>
    <cellStyle name="Vírgula 2 6 2 2 4" xfId="2389"/>
    <cellStyle name="Vírgula 2 6 2 2 4 2" xfId="8293"/>
    <cellStyle name="Vírgula 2 6 2 2 4 2 2" xfId="31274"/>
    <cellStyle name="Vírgula 2 6 2 2 4 2 3" xfId="19465"/>
    <cellStyle name="Vírgula 2 6 2 2 4 3" xfId="25370"/>
    <cellStyle name="Vírgula 2 6 2 2 4 4" xfId="15953"/>
    <cellStyle name="Vírgula 2 6 2 2 5" xfId="6537"/>
    <cellStyle name="Vírgula 2 6 2 2 5 2" xfId="10049"/>
    <cellStyle name="Vírgula 2 6 2 2 5 2 2" xfId="33030"/>
    <cellStyle name="Vírgula 2 6 2 2 5 2 3" xfId="21858"/>
    <cellStyle name="Vírgula 2 6 2 2 5 3" xfId="29518"/>
    <cellStyle name="Vírgula 2 6 2 2 5 4" xfId="14197"/>
    <cellStyle name="Vírgula 2 6 2 2 6" xfId="5417"/>
    <cellStyle name="Vírgula 2 6 2 2 6 2" xfId="21221"/>
    <cellStyle name="Vírgula 2 6 2 2 6 3" xfId="28398"/>
    <cellStyle name="Vírgula 2 6 2 2 6 4" xfId="12441"/>
    <cellStyle name="Vírgula 2 6 2 2 7" xfId="4306"/>
    <cellStyle name="Vírgula 2 6 2 2 7 2" xfId="27287"/>
    <cellStyle name="Vírgula 2 6 2 2 7 3" xfId="17709"/>
    <cellStyle name="Vírgula 2 6 2 2 8" xfId="23614"/>
    <cellStyle name="Vírgula 2 6 2 2 9" xfId="11966"/>
    <cellStyle name="Vírgula 2 6 2 3" xfId="1117"/>
    <cellStyle name="Vírgula 2 6 2 3 2" xfId="1753"/>
    <cellStyle name="Vírgula 2 6 2 3 2 2" xfId="3509"/>
    <cellStyle name="Vírgula 2 6 2 3 2 2 2" xfId="9413"/>
    <cellStyle name="Vírgula 2 6 2 3 2 2 2 2" xfId="32394"/>
    <cellStyle name="Vírgula 2 6 2 3 2 2 2 3" xfId="20585"/>
    <cellStyle name="Vírgula 2 6 2 3 2 2 3" xfId="26490"/>
    <cellStyle name="Vírgula 2 6 2 3 2 2 4" xfId="17073"/>
    <cellStyle name="Vírgula 2 6 2 3 2 3" xfId="7657"/>
    <cellStyle name="Vírgula 2 6 2 3 2 3 2" xfId="11169"/>
    <cellStyle name="Vírgula 2 6 2 3 2 3 2 2" xfId="34150"/>
    <cellStyle name="Vírgula 2 6 2 3 2 3 2 3" xfId="22978"/>
    <cellStyle name="Vírgula 2 6 2 3 2 3 3" xfId="30638"/>
    <cellStyle name="Vírgula 2 6 2 3 2 3 4" xfId="15317"/>
    <cellStyle name="Vírgula 2 6 2 3 2 4" xfId="4781"/>
    <cellStyle name="Vírgula 2 6 2 3 2 4 2" xfId="27762"/>
    <cellStyle name="Vírgula 2 6 2 3 2 4 3" xfId="18829"/>
    <cellStyle name="Vírgula 2 6 2 3 2 5" xfId="24734"/>
    <cellStyle name="Vírgula 2 6 2 3 2 6" xfId="13561"/>
    <cellStyle name="Vírgula 2 6 2 3 3" xfId="2873"/>
    <cellStyle name="Vírgula 2 6 2 3 3 2" xfId="8777"/>
    <cellStyle name="Vírgula 2 6 2 3 3 2 2" xfId="31758"/>
    <cellStyle name="Vírgula 2 6 2 3 3 2 3" xfId="19949"/>
    <cellStyle name="Vírgula 2 6 2 3 3 3" xfId="25854"/>
    <cellStyle name="Vírgula 2 6 2 3 3 4" xfId="16437"/>
    <cellStyle name="Vírgula 2 6 2 3 4" xfId="7021"/>
    <cellStyle name="Vírgula 2 6 2 3 4 2" xfId="10533"/>
    <cellStyle name="Vírgula 2 6 2 3 4 2 2" xfId="33514"/>
    <cellStyle name="Vírgula 2 6 2 3 4 2 3" xfId="22342"/>
    <cellStyle name="Vírgula 2 6 2 3 4 3" xfId="30002"/>
    <cellStyle name="Vírgula 2 6 2 3 4 4" xfId="14681"/>
    <cellStyle name="Vírgula 2 6 2 3 5" xfId="5825"/>
    <cellStyle name="Vírgula 2 6 2 3 5 2" xfId="21383"/>
    <cellStyle name="Vírgula 2 6 2 3 5 3" xfId="28806"/>
    <cellStyle name="Vírgula 2 6 2 3 5 4" xfId="12925"/>
    <cellStyle name="Vírgula 2 6 2 3 6" xfId="4145"/>
    <cellStyle name="Vírgula 2 6 2 3 6 2" xfId="27126"/>
    <cellStyle name="Vírgula 2 6 2 3 6 3" xfId="18193"/>
    <cellStyle name="Vírgula 2 6 2 3 7" xfId="24098"/>
    <cellStyle name="Vírgula 2 6 2 3 8" xfId="11805"/>
    <cellStyle name="Vírgula 2 6 2 4" xfId="1515"/>
    <cellStyle name="Vírgula 2 6 2 4 2" xfId="3271"/>
    <cellStyle name="Vírgula 2 6 2 4 2 2" xfId="9175"/>
    <cellStyle name="Vírgula 2 6 2 4 2 2 2" xfId="32156"/>
    <cellStyle name="Vírgula 2 6 2 4 2 2 3" xfId="20347"/>
    <cellStyle name="Vírgula 2 6 2 4 2 3" xfId="26252"/>
    <cellStyle name="Vírgula 2 6 2 4 2 4" xfId="16835"/>
    <cellStyle name="Vírgula 2 6 2 4 3" xfId="7419"/>
    <cellStyle name="Vírgula 2 6 2 4 3 2" xfId="10931"/>
    <cellStyle name="Vírgula 2 6 2 4 3 2 2" xfId="33912"/>
    <cellStyle name="Vírgula 2 6 2 4 3 2 3" xfId="22740"/>
    <cellStyle name="Vírgula 2 6 2 4 3 3" xfId="30400"/>
    <cellStyle name="Vírgula 2 6 2 4 3 4" xfId="15079"/>
    <cellStyle name="Vírgula 2 6 2 4 4" xfId="4543"/>
    <cellStyle name="Vírgula 2 6 2 4 4 2" xfId="27524"/>
    <cellStyle name="Vírgula 2 6 2 4 4 3" xfId="18591"/>
    <cellStyle name="Vírgula 2 6 2 4 5" xfId="24496"/>
    <cellStyle name="Vírgula 2 6 2 4 6" xfId="13323"/>
    <cellStyle name="Vírgula 2 6 2 5" xfId="879"/>
    <cellStyle name="Vírgula 2 6 2 5 2" xfId="2635"/>
    <cellStyle name="Vírgula 2 6 2 5 2 2" xfId="8539"/>
    <cellStyle name="Vírgula 2 6 2 5 2 2 2" xfId="31520"/>
    <cellStyle name="Vírgula 2 6 2 5 2 2 3" xfId="19711"/>
    <cellStyle name="Vírgula 2 6 2 5 2 3" xfId="25616"/>
    <cellStyle name="Vírgula 2 6 2 5 2 4" xfId="16199"/>
    <cellStyle name="Vírgula 2 6 2 5 3" xfId="6783"/>
    <cellStyle name="Vírgula 2 6 2 5 3 2" xfId="10295"/>
    <cellStyle name="Vírgula 2 6 2 5 3 2 2" xfId="33276"/>
    <cellStyle name="Vírgula 2 6 2 5 3 2 3" xfId="22104"/>
    <cellStyle name="Vírgula 2 6 2 5 3 3" xfId="29764"/>
    <cellStyle name="Vírgula 2 6 2 5 3 4" xfId="14443"/>
    <cellStyle name="Vírgula 2 6 2 5 4" xfId="5587"/>
    <cellStyle name="Vírgula 2 6 2 5 4 2" xfId="28568"/>
    <cellStyle name="Vírgula 2 6 2 5 4 3" xfId="17955"/>
    <cellStyle name="Vírgula 2 6 2 5 5" xfId="23860"/>
    <cellStyle name="Vírgula 2 6 2 5 6" xfId="12687"/>
    <cellStyle name="Vírgula 2 6 2 6" xfId="2228"/>
    <cellStyle name="Vírgula 2 6 2 6 2" xfId="8132"/>
    <cellStyle name="Vírgula 2 6 2 6 2 2" xfId="31113"/>
    <cellStyle name="Vírgula 2 6 2 6 2 3" xfId="19304"/>
    <cellStyle name="Vírgula 2 6 2 6 3" xfId="25209"/>
    <cellStyle name="Vírgula 2 6 2 6 4" xfId="15792"/>
    <cellStyle name="Vírgula 2 6 2 7" xfId="6376"/>
    <cellStyle name="Vírgula 2 6 2 7 2" xfId="9888"/>
    <cellStyle name="Vírgula 2 6 2 7 2 2" xfId="32869"/>
    <cellStyle name="Vírgula 2 6 2 7 2 3" xfId="21697"/>
    <cellStyle name="Vírgula 2 6 2 7 3" xfId="29357"/>
    <cellStyle name="Vírgula 2 6 2 7 4" xfId="14036"/>
    <cellStyle name="Vírgula 2 6 2 8" xfId="5256"/>
    <cellStyle name="Vírgula 2 6 2 8 2" xfId="21060"/>
    <cellStyle name="Vírgula 2 6 2 8 3" xfId="28237"/>
    <cellStyle name="Vírgula 2 6 2 8 4" xfId="12280"/>
    <cellStyle name="Vírgula 2 6 2 9" xfId="3907"/>
    <cellStyle name="Vírgula 2 6 2 9 2" xfId="26888"/>
    <cellStyle name="Vírgula 2 6 2 9 3" xfId="17548"/>
    <cellStyle name="Vírgula 2 6 3" xfId="384"/>
    <cellStyle name="Vírgula 2 6 3 2" xfId="1668"/>
    <cellStyle name="Vírgula 2 6 3 2 2" xfId="3424"/>
    <cellStyle name="Vírgula 2 6 3 2 2 2" xfId="9328"/>
    <cellStyle name="Vírgula 2 6 3 2 2 2 2" xfId="32309"/>
    <cellStyle name="Vírgula 2 6 3 2 2 2 3" xfId="20500"/>
    <cellStyle name="Vírgula 2 6 3 2 2 3" xfId="26405"/>
    <cellStyle name="Vírgula 2 6 3 2 2 4" xfId="16988"/>
    <cellStyle name="Vírgula 2 6 3 2 3" xfId="7572"/>
    <cellStyle name="Vírgula 2 6 3 2 3 2" xfId="11084"/>
    <cellStyle name="Vírgula 2 6 3 2 3 2 2" xfId="34065"/>
    <cellStyle name="Vírgula 2 6 3 2 3 2 3" xfId="22893"/>
    <cellStyle name="Vírgula 2 6 3 2 3 3" xfId="30553"/>
    <cellStyle name="Vírgula 2 6 3 2 3 4" xfId="15232"/>
    <cellStyle name="Vírgula 2 6 3 2 4" xfId="4696"/>
    <cellStyle name="Vírgula 2 6 3 2 4 2" xfId="27677"/>
    <cellStyle name="Vírgula 2 6 3 2 4 3" xfId="18744"/>
    <cellStyle name="Vírgula 2 6 3 2 5" xfId="24649"/>
    <cellStyle name="Vírgula 2 6 3 2 6" xfId="13476"/>
    <cellStyle name="Vírgula 2 6 3 3" xfId="1032"/>
    <cellStyle name="Vírgula 2 6 3 3 2" xfId="2788"/>
    <cellStyle name="Vírgula 2 6 3 3 2 2" xfId="8692"/>
    <cellStyle name="Vírgula 2 6 3 3 2 2 2" xfId="31673"/>
    <cellStyle name="Vírgula 2 6 3 3 2 2 3" xfId="19864"/>
    <cellStyle name="Vírgula 2 6 3 3 2 3" xfId="25769"/>
    <cellStyle name="Vírgula 2 6 3 3 2 4" xfId="16352"/>
    <cellStyle name="Vírgula 2 6 3 3 3" xfId="6936"/>
    <cellStyle name="Vírgula 2 6 3 3 3 2" xfId="10448"/>
    <cellStyle name="Vírgula 2 6 3 3 3 2 2" xfId="33429"/>
    <cellStyle name="Vírgula 2 6 3 3 3 2 3" xfId="22257"/>
    <cellStyle name="Vírgula 2 6 3 3 3 3" xfId="29917"/>
    <cellStyle name="Vírgula 2 6 3 3 3 4" xfId="14596"/>
    <cellStyle name="Vírgula 2 6 3 3 4" xfId="5740"/>
    <cellStyle name="Vírgula 2 6 3 3 4 2" xfId="28721"/>
    <cellStyle name="Vírgula 2 6 3 3 4 3" xfId="18108"/>
    <cellStyle name="Vírgula 2 6 3 3 5" xfId="24013"/>
    <cellStyle name="Vírgula 2 6 3 3 6" xfId="12840"/>
    <cellStyle name="Vírgula 2 6 3 4" xfId="2143"/>
    <cellStyle name="Vírgula 2 6 3 4 2" xfId="8047"/>
    <cellStyle name="Vírgula 2 6 3 4 2 2" xfId="31028"/>
    <cellStyle name="Vírgula 2 6 3 4 2 3" xfId="19219"/>
    <cellStyle name="Vírgula 2 6 3 4 3" xfId="25124"/>
    <cellStyle name="Vírgula 2 6 3 4 4" xfId="15707"/>
    <cellStyle name="Vírgula 2 6 3 5" xfId="6291"/>
    <cellStyle name="Vírgula 2 6 3 5 2" xfId="9803"/>
    <cellStyle name="Vírgula 2 6 3 5 2 2" xfId="32784"/>
    <cellStyle name="Vírgula 2 6 3 5 2 3" xfId="21612"/>
    <cellStyle name="Vírgula 2 6 3 5 3" xfId="29272"/>
    <cellStyle name="Vírgula 2 6 3 5 4" xfId="13951"/>
    <cellStyle name="Vírgula 2 6 3 6" xfId="5171"/>
    <cellStyle name="Vírgula 2 6 3 6 2" xfId="20975"/>
    <cellStyle name="Vírgula 2 6 3 6 3" xfId="28152"/>
    <cellStyle name="Vírgula 2 6 3 6 4" xfId="12195"/>
    <cellStyle name="Vírgula 2 6 3 7" xfId="4060"/>
    <cellStyle name="Vírgula 2 6 3 7 2" xfId="27041"/>
    <cellStyle name="Vírgula 2 6 3 7 3" xfId="17463"/>
    <cellStyle name="Vírgula 2 6 3 8" xfId="23368"/>
    <cellStyle name="Vírgula 2 6 3 9" xfId="11720"/>
    <cellStyle name="Vírgula 2 6 4" xfId="546"/>
    <cellStyle name="Vírgula 2 6 4 2" xfId="1829"/>
    <cellStyle name="Vírgula 2 6 4 2 2" xfId="3585"/>
    <cellStyle name="Vírgula 2 6 4 2 2 2" xfId="9489"/>
    <cellStyle name="Vírgula 2 6 4 2 2 2 2" xfId="32470"/>
    <cellStyle name="Vírgula 2 6 4 2 2 2 3" xfId="20661"/>
    <cellStyle name="Vírgula 2 6 4 2 2 3" xfId="26566"/>
    <cellStyle name="Vírgula 2 6 4 2 2 4" xfId="17149"/>
    <cellStyle name="Vírgula 2 6 4 2 3" xfId="7733"/>
    <cellStyle name="Vírgula 2 6 4 2 3 2" xfId="11245"/>
    <cellStyle name="Vírgula 2 6 4 2 3 2 2" xfId="34226"/>
    <cellStyle name="Vírgula 2 6 4 2 3 2 3" xfId="23054"/>
    <cellStyle name="Vírgula 2 6 4 2 3 3" xfId="30714"/>
    <cellStyle name="Vírgula 2 6 4 2 3 4" xfId="15393"/>
    <cellStyle name="Vírgula 2 6 4 2 4" xfId="4857"/>
    <cellStyle name="Vírgula 2 6 4 2 4 2" xfId="27838"/>
    <cellStyle name="Vírgula 2 6 4 2 4 3" xfId="18905"/>
    <cellStyle name="Vírgula 2 6 4 2 5" xfId="24810"/>
    <cellStyle name="Vírgula 2 6 4 2 6" xfId="13637"/>
    <cellStyle name="Vírgula 2 6 4 3" xfId="1193"/>
    <cellStyle name="Vírgula 2 6 4 3 2" xfId="2949"/>
    <cellStyle name="Vírgula 2 6 4 3 2 2" xfId="8853"/>
    <cellStyle name="Vírgula 2 6 4 3 2 2 2" xfId="31834"/>
    <cellStyle name="Vírgula 2 6 4 3 2 2 3" xfId="20025"/>
    <cellStyle name="Vírgula 2 6 4 3 2 3" xfId="25930"/>
    <cellStyle name="Vírgula 2 6 4 3 2 4" xfId="16513"/>
    <cellStyle name="Vírgula 2 6 4 3 3" xfId="7097"/>
    <cellStyle name="Vírgula 2 6 4 3 3 2" xfId="10609"/>
    <cellStyle name="Vírgula 2 6 4 3 3 2 2" xfId="33590"/>
    <cellStyle name="Vírgula 2 6 4 3 3 2 3" xfId="22418"/>
    <cellStyle name="Vírgula 2 6 4 3 3 3" xfId="30078"/>
    <cellStyle name="Vírgula 2 6 4 3 3 4" xfId="14757"/>
    <cellStyle name="Vírgula 2 6 4 3 4" xfId="5901"/>
    <cellStyle name="Vírgula 2 6 4 3 4 2" xfId="28882"/>
    <cellStyle name="Vírgula 2 6 4 3 4 3" xfId="18269"/>
    <cellStyle name="Vírgula 2 6 4 3 5" xfId="24174"/>
    <cellStyle name="Vírgula 2 6 4 3 6" xfId="13001"/>
    <cellStyle name="Vírgula 2 6 4 4" xfId="2304"/>
    <cellStyle name="Vírgula 2 6 4 4 2" xfId="8208"/>
    <cellStyle name="Vírgula 2 6 4 4 2 2" xfId="31189"/>
    <cellStyle name="Vírgula 2 6 4 4 2 3" xfId="19380"/>
    <cellStyle name="Vírgula 2 6 4 4 3" xfId="25285"/>
    <cellStyle name="Vírgula 2 6 4 4 4" xfId="15868"/>
    <cellStyle name="Vírgula 2 6 4 5" xfId="6452"/>
    <cellStyle name="Vírgula 2 6 4 5 2" xfId="9964"/>
    <cellStyle name="Vírgula 2 6 4 5 2 2" xfId="32945"/>
    <cellStyle name="Vírgula 2 6 4 5 2 3" xfId="21773"/>
    <cellStyle name="Vírgula 2 6 4 5 3" xfId="29433"/>
    <cellStyle name="Vírgula 2 6 4 5 4" xfId="14112"/>
    <cellStyle name="Vírgula 2 6 4 6" xfId="5332"/>
    <cellStyle name="Vírgula 2 6 4 6 2" xfId="21136"/>
    <cellStyle name="Vírgula 2 6 4 6 3" xfId="28313"/>
    <cellStyle name="Vírgula 2 6 4 6 4" xfId="12356"/>
    <cellStyle name="Vírgula 2 6 4 7" xfId="4221"/>
    <cellStyle name="Vírgula 2 6 4 7 2" xfId="27202"/>
    <cellStyle name="Vírgula 2 6 4 7 3" xfId="17624"/>
    <cellStyle name="Vírgula 2 6 4 8" xfId="23529"/>
    <cellStyle name="Vírgula 2 6 4 9" xfId="11881"/>
    <cellStyle name="Vírgula 2 6 5" xfId="964"/>
    <cellStyle name="Vírgula 2 6 5 2" xfId="1600"/>
    <cellStyle name="Vírgula 2 6 5 2 2" xfId="3356"/>
    <cellStyle name="Vírgula 2 6 5 2 2 2" xfId="9260"/>
    <cellStyle name="Vírgula 2 6 5 2 2 2 2" xfId="32241"/>
    <cellStyle name="Vírgula 2 6 5 2 2 2 3" xfId="20432"/>
    <cellStyle name="Vírgula 2 6 5 2 2 3" xfId="26337"/>
    <cellStyle name="Vírgula 2 6 5 2 2 4" xfId="16920"/>
    <cellStyle name="Vírgula 2 6 5 2 3" xfId="7504"/>
    <cellStyle name="Vírgula 2 6 5 2 3 2" xfId="11016"/>
    <cellStyle name="Vírgula 2 6 5 2 3 2 2" xfId="33997"/>
    <cellStyle name="Vírgula 2 6 5 2 3 2 3" xfId="22825"/>
    <cellStyle name="Vírgula 2 6 5 2 3 3" xfId="30485"/>
    <cellStyle name="Vírgula 2 6 5 2 3 4" xfId="15164"/>
    <cellStyle name="Vírgula 2 6 5 2 4" xfId="4628"/>
    <cellStyle name="Vírgula 2 6 5 2 4 2" xfId="27609"/>
    <cellStyle name="Vírgula 2 6 5 2 4 3" xfId="18676"/>
    <cellStyle name="Vírgula 2 6 5 2 5" xfId="24581"/>
    <cellStyle name="Vírgula 2 6 5 2 6" xfId="13408"/>
    <cellStyle name="Vírgula 2 6 5 3" xfId="2720"/>
    <cellStyle name="Vírgula 2 6 5 3 2" xfId="8624"/>
    <cellStyle name="Vírgula 2 6 5 3 2 2" xfId="31605"/>
    <cellStyle name="Vírgula 2 6 5 3 2 3" xfId="19796"/>
    <cellStyle name="Vírgula 2 6 5 3 3" xfId="25701"/>
    <cellStyle name="Vírgula 2 6 5 3 4" xfId="16284"/>
    <cellStyle name="Vírgula 2 6 5 4" xfId="6868"/>
    <cellStyle name="Vírgula 2 6 5 4 2" xfId="10380"/>
    <cellStyle name="Vírgula 2 6 5 4 2 2" xfId="33361"/>
    <cellStyle name="Vírgula 2 6 5 4 2 3" xfId="22189"/>
    <cellStyle name="Vírgula 2 6 5 4 3" xfId="29849"/>
    <cellStyle name="Vírgula 2 6 5 4 4" xfId="14528"/>
    <cellStyle name="Vírgula 2 6 5 5" xfId="5672"/>
    <cellStyle name="Vírgula 2 6 5 5 2" xfId="21306"/>
    <cellStyle name="Vírgula 2 6 5 5 3" xfId="28653"/>
    <cellStyle name="Vírgula 2 6 5 5 4" xfId="12772"/>
    <cellStyle name="Vírgula 2 6 5 6" xfId="3992"/>
    <cellStyle name="Vírgula 2 6 5 6 2" xfId="26973"/>
    <cellStyle name="Vírgula 2 6 5 6 3" xfId="18040"/>
    <cellStyle name="Vírgula 2 6 5 7" xfId="23945"/>
    <cellStyle name="Vírgula 2 6 5 8" xfId="11652"/>
    <cellStyle name="Vírgula 2 6 6" xfId="1354"/>
    <cellStyle name="Vírgula 2 6 6 2" xfId="1990"/>
    <cellStyle name="Vírgula 2 6 6 2 2" xfId="3746"/>
    <cellStyle name="Vírgula 2 6 6 2 2 2" xfId="9650"/>
    <cellStyle name="Vírgula 2 6 6 2 2 2 2" xfId="32631"/>
    <cellStyle name="Vírgula 2 6 6 2 2 2 3" xfId="20822"/>
    <cellStyle name="Vírgula 2 6 6 2 2 3" xfId="26727"/>
    <cellStyle name="Vírgula 2 6 6 2 2 4" xfId="17310"/>
    <cellStyle name="Vírgula 2 6 6 2 3" xfId="7894"/>
    <cellStyle name="Vírgula 2 6 6 2 3 2" xfId="11406"/>
    <cellStyle name="Vírgula 2 6 6 2 3 2 2" xfId="34387"/>
    <cellStyle name="Vírgula 2 6 6 2 3 2 3" xfId="23215"/>
    <cellStyle name="Vírgula 2 6 6 2 3 3" xfId="30875"/>
    <cellStyle name="Vírgula 2 6 6 2 3 4" xfId="15554"/>
    <cellStyle name="Vírgula 2 6 6 2 4" xfId="5018"/>
    <cellStyle name="Vírgula 2 6 6 2 4 2" xfId="27999"/>
    <cellStyle name="Vírgula 2 6 6 2 4 3" xfId="19066"/>
    <cellStyle name="Vírgula 2 6 6 2 5" xfId="24971"/>
    <cellStyle name="Vírgula 2 6 6 2 6" xfId="13798"/>
    <cellStyle name="Vírgula 2 6 6 3" xfId="3110"/>
    <cellStyle name="Vírgula 2 6 6 3 2" xfId="9014"/>
    <cellStyle name="Vírgula 2 6 6 3 2 2" xfId="31995"/>
    <cellStyle name="Vírgula 2 6 6 3 2 3" xfId="20186"/>
    <cellStyle name="Vírgula 2 6 6 3 3" xfId="26091"/>
    <cellStyle name="Vírgula 2 6 6 3 4" xfId="16674"/>
    <cellStyle name="Vírgula 2 6 6 4" xfId="7258"/>
    <cellStyle name="Vírgula 2 6 6 4 2" xfId="10770"/>
    <cellStyle name="Vírgula 2 6 6 4 2 2" xfId="33751"/>
    <cellStyle name="Vírgula 2 6 6 4 2 3" xfId="22579"/>
    <cellStyle name="Vírgula 2 6 6 4 3" xfId="30239"/>
    <cellStyle name="Vírgula 2 6 6 4 4" xfId="14918"/>
    <cellStyle name="Vírgula 2 6 6 5" xfId="6062"/>
    <cellStyle name="Vírgula 2 6 6 5 2" xfId="21459"/>
    <cellStyle name="Vírgula 2 6 6 5 3" xfId="29043"/>
    <cellStyle name="Vírgula 2 6 6 5 4" xfId="13162"/>
    <cellStyle name="Vírgula 2 6 6 6" xfId="4382"/>
    <cellStyle name="Vírgula 2 6 6 6 2" xfId="27363"/>
    <cellStyle name="Vírgula 2 6 6 6 3" xfId="18430"/>
    <cellStyle name="Vírgula 2 6 6 7" xfId="24335"/>
    <cellStyle name="Vírgula 2 6 6 8" xfId="12042"/>
    <cellStyle name="Vírgula 2 6 7" xfId="794"/>
    <cellStyle name="Vírgula 2 6 7 2" xfId="2550"/>
    <cellStyle name="Vírgula 2 6 7 2 2" xfId="8454"/>
    <cellStyle name="Vírgula 2 6 7 2 2 2" xfId="31435"/>
    <cellStyle name="Vírgula 2 6 7 2 2 3" xfId="19626"/>
    <cellStyle name="Vírgula 2 6 7 2 3" xfId="25531"/>
    <cellStyle name="Vírgula 2 6 7 2 4" xfId="16114"/>
    <cellStyle name="Vírgula 2 6 7 3" xfId="6698"/>
    <cellStyle name="Vírgula 2 6 7 3 2" xfId="10210"/>
    <cellStyle name="Vírgula 2 6 7 3 2 2" xfId="33191"/>
    <cellStyle name="Vírgula 2 6 7 3 2 3" xfId="22019"/>
    <cellStyle name="Vírgula 2 6 7 3 3" xfId="29679"/>
    <cellStyle name="Vírgula 2 6 7 3 4" xfId="14358"/>
    <cellStyle name="Vírgula 2 6 7 4" xfId="4458"/>
    <cellStyle name="Vírgula 2 6 7 4 2" xfId="27439"/>
    <cellStyle name="Vírgula 2 6 7 4 3" xfId="17870"/>
    <cellStyle name="Vírgula 2 6 7 5" xfId="23775"/>
    <cellStyle name="Vírgula 2 6 7 6" xfId="12602"/>
    <cellStyle name="Vírgula 2 6 8" xfId="1430"/>
    <cellStyle name="Vírgula 2 6 8 2" xfId="3186"/>
    <cellStyle name="Vírgula 2 6 8 2 2" xfId="9090"/>
    <cellStyle name="Vírgula 2 6 8 2 2 2" xfId="32071"/>
    <cellStyle name="Vírgula 2 6 8 2 2 3" xfId="20262"/>
    <cellStyle name="Vírgula 2 6 8 2 3" xfId="26167"/>
    <cellStyle name="Vírgula 2 6 8 2 4" xfId="16750"/>
    <cellStyle name="Vírgula 2 6 8 3" xfId="7334"/>
    <cellStyle name="Vírgula 2 6 8 3 2" xfId="10846"/>
    <cellStyle name="Vírgula 2 6 8 3 2 2" xfId="33827"/>
    <cellStyle name="Vírgula 2 6 8 3 2 3" xfId="22655"/>
    <cellStyle name="Vírgula 2 6 8 3 3" xfId="30315"/>
    <cellStyle name="Vírgula 2 6 8 3 4" xfId="14994"/>
    <cellStyle name="Vírgula 2 6 8 4" xfId="6138"/>
    <cellStyle name="Vírgula 2 6 8 4 2" xfId="29119"/>
    <cellStyle name="Vírgula 2 6 8 4 3" xfId="18506"/>
    <cellStyle name="Vírgula 2 6 8 5" xfId="24411"/>
    <cellStyle name="Vírgula 2 6 8 6" xfId="13238"/>
    <cellStyle name="Vírgula 2 6 9" xfId="717"/>
    <cellStyle name="Vírgula 2 6 9 2" xfId="2474"/>
    <cellStyle name="Vírgula 2 6 9 2 2" xfId="8378"/>
    <cellStyle name="Vírgula 2 6 9 2 2 2" xfId="31359"/>
    <cellStyle name="Vírgula 2 6 9 2 2 3" xfId="19550"/>
    <cellStyle name="Vírgula 2 6 9 2 3" xfId="25455"/>
    <cellStyle name="Vírgula 2 6 9 2 4" xfId="16038"/>
    <cellStyle name="Vírgula 2 6 9 3" xfId="6622"/>
    <cellStyle name="Vírgula 2 6 9 3 2" xfId="10134"/>
    <cellStyle name="Vírgula 2 6 9 3 2 2" xfId="33115"/>
    <cellStyle name="Vírgula 2 6 9 3 2 3" xfId="21943"/>
    <cellStyle name="Vírgula 2 6 9 3 3" xfId="29603"/>
    <cellStyle name="Vírgula 2 6 9 3 4" xfId="14282"/>
    <cellStyle name="Vírgula 2 6 9 4" xfId="5502"/>
    <cellStyle name="Vírgula 2 6 9 4 2" xfId="28483"/>
    <cellStyle name="Vírgula 2 6 9 4 3" xfId="17794"/>
    <cellStyle name="Vírgula 2 6 9 5" xfId="23699"/>
    <cellStyle name="Vírgula 2 6 9 6" xfId="12526"/>
    <cellStyle name="Vírgula 2 7" xfId="321"/>
    <cellStyle name="Vírgula 2 7 10" xfId="2080"/>
    <cellStyle name="Vírgula 2 7 10 2" xfId="7984"/>
    <cellStyle name="Vírgula 2 7 10 2 2" xfId="30965"/>
    <cellStyle name="Vírgula 2 7 10 2 3" xfId="19156"/>
    <cellStyle name="Vírgula 2 7 10 3" xfId="25061"/>
    <cellStyle name="Vírgula 2 7 10 4" xfId="15644"/>
    <cellStyle name="Vírgula 2 7 11" xfId="6228"/>
    <cellStyle name="Vírgula 2 7 11 2" xfId="9740"/>
    <cellStyle name="Vírgula 2 7 11 2 2" xfId="32721"/>
    <cellStyle name="Vírgula 2 7 11 2 3" xfId="21549"/>
    <cellStyle name="Vírgula 2 7 11 3" xfId="29209"/>
    <cellStyle name="Vírgula 2 7 11 4" xfId="13888"/>
    <cellStyle name="Vírgula 2 7 12" xfId="5108"/>
    <cellStyle name="Vírgula 2 7 12 2" xfId="20912"/>
    <cellStyle name="Vírgula 2 7 12 3" xfId="28089"/>
    <cellStyle name="Vírgula 2 7 12 4" xfId="12132"/>
    <cellStyle name="Vírgula 2 7 13" xfId="3827"/>
    <cellStyle name="Vírgula 2 7 13 2" xfId="26808"/>
    <cellStyle name="Vírgula 2 7 13 3" xfId="17400"/>
    <cellStyle name="Vírgula 2 7 14" xfId="23305"/>
    <cellStyle name="Vírgula 2 7 15" xfId="11487"/>
    <cellStyle name="Vírgula 2 7 2" xfId="475"/>
    <cellStyle name="Vírgula 2 7 2 10" xfId="23458"/>
    <cellStyle name="Vírgula 2 7 2 11" xfId="11572"/>
    <cellStyle name="Vírgula 2 7 2 2" xfId="636"/>
    <cellStyle name="Vírgula 2 7 2 2 2" xfId="1919"/>
    <cellStyle name="Vírgula 2 7 2 2 2 2" xfId="3675"/>
    <cellStyle name="Vírgula 2 7 2 2 2 2 2" xfId="9579"/>
    <cellStyle name="Vírgula 2 7 2 2 2 2 2 2" xfId="32560"/>
    <cellStyle name="Vírgula 2 7 2 2 2 2 2 3" xfId="20751"/>
    <cellStyle name="Vírgula 2 7 2 2 2 2 3" xfId="26656"/>
    <cellStyle name="Vírgula 2 7 2 2 2 2 4" xfId="17239"/>
    <cellStyle name="Vírgula 2 7 2 2 2 3" xfId="7823"/>
    <cellStyle name="Vírgula 2 7 2 2 2 3 2" xfId="11335"/>
    <cellStyle name="Vírgula 2 7 2 2 2 3 2 2" xfId="34316"/>
    <cellStyle name="Vírgula 2 7 2 2 2 3 2 3" xfId="23144"/>
    <cellStyle name="Vírgula 2 7 2 2 2 3 3" xfId="30804"/>
    <cellStyle name="Vírgula 2 7 2 2 2 3 4" xfId="15483"/>
    <cellStyle name="Vírgula 2 7 2 2 2 4" xfId="4947"/>
    <cellStyle name="Vírgula 2 7 2 2 2 4 2" xfId="27928"/>
    <cellStyle name="Vírgula 2 7 2 2 2 4 3" xfId="18995"/>
    <cellStyle name="Vírgula 2 7 2 2 2 5" xfId="24900"/>
    <cellStyle name="Vírgula 2 7 2 2 2 6" xfId="13727"/>
    <cellStyle name="Vírgula 2 7 2 2 3" xfId="1283"/>
    <cellStyle name="Vírgula 2 7 2 2 3 2" xfId="3039"/>
    <cellStyle name="Vírgula 2 7 2 2 3 2 2" xfId="8943"/>
    <cellStyle name="Vírgula 2 7 2 2 3 2 2 2" xfId="31924"/>
    <cellStyle name="Vírgula 2 7 2 2 3 2 2 3" xfId="20115"/>
    <cellStyle name="Vírgula 2 7 2 2 3 2 3" xfId="26020"/>
    <cellStyle name="Vírgula 2 7 2 2 3 2 4" xfId="16603"/>
    <cellStyle name="Vírgula 2 7 2 2 3 3" xfId="7187"/>
    <cellStyle name="Vírgula 2 7 2 2 3 3 2" xfId="10699"/>
    <cellStyle name="Vírgula 2 7 2 2 3 3 2 2" xfId="33680"/>
    <cellStyle name="Vírgula 2 7 2 2 3 3 2 3" xfId="22508"/>
    <cellStyle name="Vírgula 2 7 2 2 3 3 3" xfId="30168"/>
    <cellStyle name="Vírgula 2 7 2 2 3 3 4" xfId="14847"/>
    <cellStyle name="Vírgula 2 7 2 2 3 4" xfId="5991"/>
    <cellStyle name="Vírgula 2 7 2 2 3 4 2" xfId="28972"/>
    <cellStyle name="Vírgula 2 7 2 2 3 4 3" xfId="18359"/>
    <cellStyle name="Vírgula 2 7 2 2 3 5" xfId="24264"/>
    <cellStyle name="Vírgula 2 7 2 2 3 6" xfId="13091"/>
    <cellStyle name="Vírgula 2 7 2 2 4" xfId="2394"/>
    <cellStyle name="Vírgula 2 7 2 2 4 2" xfId="8298"/>
    <cellStyle name="Vírgula 2 7 2 2 4 2 2" xfId="31279"/>
    <cellStyle name="Vírgula 2 7 2 2 4 2 3" xfId="19470"/>
    <cellStyle name="Vírgula 2 7 2 2 4 3" xfId="25375"/>
    <cellStyle name="Vírgula 2 7 2 2 4 4" xfId="15958"/>
    <cellStyle name="Vírgula 2 7 2 2 5" xfId="6542"/>
    <cellStyle name="Vírgula 2 7 2 2 5 2" xfId="10054"/>
    <cellStyle name="Vírgula 2 7 2 2 5 2 2" xfId="33035"/>
    <cellStyle name="Vírgula 2 7 2 2 5 2 3" xfId="21863"/>
    <cellStyle name="Vírgula 2 7 2 2 5 3" xfId="29523"/>
    <cellStyle name="Vírgula 2 7 2 2 5 4" xfId="14202"/>
    <cellStyle name="Vírgula 2 7 2 2 6" xfId="5422"/>
    <cellStyle name="Vírgula 2 7 2 2 6 2" xfId="21226"/>
    <cellStyle name="Vírgula 2 7 2 2 6 3" xfId="28403"/>
    <cellStyle name="Vírgula 2 7 2 2 6 4" xfId="12446"/>
    <cellStyle name="Vírgula 2 7 2 2 7" xfId="4311"/>
    <cellStyle name="Vírgula 2 7 2 2 7 2" xfId="27292"/>
    <cellStyle name="Vírgula 2 7 2 2 7 3" xfId="17714"/>
    <cellStyle name="Vírgula 2 7 2 2 8" xfId="23619"/>
    <cellStyle name="Vírgula 2 7 2 2 9" xfId="11971"/>
    <cellStyle name="Vírgula 2 7 2 3" xfId="1122"/>
    <cellStyle name="Vírgula 2 7 2 3 2" xfId="1758"/>
    <cellStyle name="Vírgula 2 7 2 3 2 2" xfId="3514"/>
    <cellStyle name="Vírgula 2 7 2 3 2 2 2" xfId="9418"/>
    <cellStyle name="Vírgula 2 7 2 3 2 2 2 2" xfId="32399"/>
    <cellStyle name="Vírgula 2 7 2 3 2 2 2 3" xfId="20590"/>
    <cellStyle name="Vírgula 2 7 2 3 2 2 3" xfId="26495"/>
    <cellStyle name="Vírgula 2 7 2 3 2 2 4" xfId="17078"/>
    <cellStyle name="Vírgula 2 7 2 3 2 3" xfId="7662"/>
    <cellStyle name="Vírgula 2 7 2 3 2 3 2" xfId="11174"/>
    <cellStyle name="Vírgula 2 7 2 3 2 3 2 2" xfId="34155"/>
    <cellStyle name="Vírgula 2 7 2 3 2 3 2 3" xfId="22983"/>
    <cellStyle name="Vírgula 2 7 2 3 2 3 3" xfId="30643"/>
    <cellStyle name="Vírgula 2 7 2 3 2 3 4" xfId="15322"/>
    <cellStyle name="Vírgula 2 7 2 3 2 4" xfId="4786"/>
    <cellStyle name="Vírgula 2 7 2 3 2 4 2" xfId="27767"/>
    <cellStyle name="Vírgula 2 7 2 3 2 4 3" xfId="18834"/>
    <cellStyle name="Vírgula 2 7 2 3 2 5" xfId="24739"/>
    <cellStyle name="Vírgula 2 7 2 3 2 6" xfId="13566"/>
    <cellStyle name="Vírgula 2 7 2 3 3" xfId="2878"/>
    <cellStyle name="Vírgula 2 7 2 3 3 2" xfId="8782"/>
    <cellStyle name="Vírgula 2 7 2 3 3 2 2" xfId="31763"/>
    <cellStyle name="Vírgula 2 7 2 3 3 2 3" xfId="19954"/>
    <cellStyle name="Vírgula 2 7 2 3 3 3" xfId="25859"/>
    <cellStyle name="Vírgula 2 7 2 3 3 4" xfId="16442"/>
    <cellStyle name="Vírgula 2 7 2 3 4" xfId="7026"/>
    <cellStyle name="Vírgula 2 7 2 3 4 2" xfId="10538"/>
    <cellStyle name="Vírgula 2 7 2 3 4 2 2" xfId="33519"/>
    <cellStyle name="Vírgula 2 7 2 3 4 2 3" xfId="22347"/>
    <cellStyle name="Vírgula 2 7 2 3 4 3" xfId="30007"/>
    <cellStyle name="Vírgula 2 7 2 3 4 4" xfId="14686"/>
    <cellStyle name="Vírgula 2 7 2 3 5" xfId="5830"/>
    <cellStyle name="Vírgula 2 7 2 3 5 2" xfId="21388"/>
    <cellStyle name="Vírgula 2 7 2 3 5 3" xfId="28811"/>
    <cellStyle name="Vírgula 2 7 2 3 5 4" xfId="12930"/>
    <cellStyle name="Vírgula 2 7 2 3 6" xfId="4150"/>
    <cellStyle name="Vírgula 2 7 2 3 6 2" xfId="27131"/>
    <cellStyle name="Vírgula 2 7 2 3 6 3" xfId="18198"/>
    <cellStyle name="Vírgula 2 7 2 3 7" xfId="24103"/>
    <cellStyle name="Vírgula 2 7 2 3 8" xfId="11810"/>
    <cellStyle name="Vírgula 2 7 2 4" xfId="1520"/>
    <cellStyle name="Vírgula 2 7 2 4 2" xfId="3276"/>
    <cellStyle name="Vírgula 2 7 2 4 2 2" xfId="9180"/>
    <cellStyle name="Vírgula 2 7 2 4 2 2 2" xfId="32161"/>
    <cellStyle name="Vírgula 2 7 2 4 2 2 3" xfId="20352"/>
    <cellStyle name="Vírgula 2 7 2 4 2 3" xfId="26257"/>
    <cellStyle name="Vírgula 2 7 2 4 2 4" xfId="16840"/>
    <cellStyle name="Vírgula 2 7 2 4 3" xfId="7424"/>
    <cellStyle name="Vírgula 2 7 2 4 3 2" xfId="10936"/>
    <cellStyle name="Vírgula 2 7 2 4 3 2 2" xfId="33917"/>
    <cellStyle name="Vírgula 2 7 2 4 3 2 3" xfId="22745"/>
    <cellStyle name="Vírgula 2 7 2 4 3 3" xfId="30405"/>
    <cellStyle name="Vírgula 2 7 2 4 3 4" xfId="15084"/>
    <cellStyle name="Vírgula 2 7 2 4 4" xfId="4548"/>
    <cellStyle name="Vírgula 2 7 2 4 4 2" xfId="27529"/>
    <cellStyle name="Vírgula 2 7 2 4 4 3" xfId="18596"/>
    <cellStyle name="Vírgula 2 7 2 4 5" xfId="24501"/>
    <cellStyle name="Vírgula 2 7 2 4 6" xfId="13328"/>
    <cellStyle name="Vírgula 2 7 2 5" xfId="884"/>
    <cellStyle name="Vírgula 2 7 2 5 2" xfId="2640"/>
    <cellStyle name="Vírgula 2 7 2 5 2 2" xfId="8544"/>
    <cellStyle name="Vírgula 2 7 2 5 2 2 2" xfId="31525"/>
    <cellStyle name="Vírgula 2 7 2 5 2 2 3" xfId="19716"/>
    <cellStyle name="Vírgula 2 7 2 5 2 3" xfId="25621"/>
    <cellStyle name="Vírgula 2 7 2 5 2 4" xfId="16204"/>
    <cellStyle name="Vírgula 2 7 2 5 3" xfId="6788"/>
    <cellStyle name="Vírgula 2 7 2 5 3 2" xfId="10300"/>
    <cellStyle name="Vírgula 2 7 2 5 3 2 2" xfId="33281"/>
    <cellStyle name="Vírgula 2 7 2 5 3 2 3" xfId="22109"/>
    <cellStyle name="Vírgula 2 7 2 5 3 3" xfId="29769"/>
    <cellStyle name="Vírgula 2 7 2 5 3 4" xfId="14448"/>
    <cellStyle name="Vírgula 2 7 2 5 4" xfId="5592"/>
    <cellStyle name="Vírgula 2 7 2 5 4 2" xfId="28573"/>
    <cellStyle name="Vírgula 2 7 2 5 4 3" xfId="17960"/>
    <cellStyle name="Vírgula 2 7 2 5 5" xfId="23865"/>
    <cellStyle name="Vírgula 2 7 2 5 6" xfId="12692"/>
    <cellStyle name="Vírgula 2 7 2 6" xfId="2233"/>
    <cellStyle name="Vírgula 2 7 2 6 2" xfId="8137"/>
    <cellStyle name="Vírgula 2 7 2 6 2 2" xfId="31118"/>
    <cellStyle name="Vírgula 2 7 2 6 2 3" xfId="19309"/>
    <cellStyle name="Vírgula 2 7 2 6 3" xfId="25214"/>
    <cellStyle name="Vírgula 2 7 2 6 4" xfId="15797"/>
    <cellStyle name="Vírgula 2 7 2 7" xfId="6381"/>
    <cellStyle name="Vírgula 2 7 2 7 2" xfId="9893"/>
    <cellStyle name="Vírgula 2 7 2 7 2 2" xfId="32874"/>
    <cellStyle name="Vírgula 2 7 2 7 2 3" xfId="21702"/>
    <cellStyle name="Vírgula 2 7 2 7 3" xfId="29362"/>
    <cellStyle name="Vírgula 2 7 2 7 4" xfId="14041"/>
    <cellStyle name="Vírgula 2 7 2 8" xfId="5261"/>
    <cellStyle name="Vírgula 2 7 2 8 2" xfId="21065"/>
    <cellStyle name="Vírgula 2 7 2 8 3" xfId="28242"/>
    <cellStyle name="Vírgula 2 7 2 8 4" xfId="12285"/>
    <cellStyle name="Vírgula 2 7 2 9" xfId="3912"/>
    <cellStyle name="Vírgula 2 7 2 9 2" xfId="26893"/>
    <cellStyle name="Vírgula 2 7 2 9 3" xfId="17553"/>
    <cellStyle name="Vírgula 2 7 3" xfId="389"/>
    <cellStyle name="Vírgula 2 7 3 2" xfId="1673"/>
    <cellStyle name="Vírgula 2 7 3 2 2" xfId="3429"/>
    <cellStyle name="Vírgula 2 7 3 2 2 2" xfId="9333"/>
    <cellStyle name="Vírgula 2 7 3 2 2 2 2" xfId="32314"/>
    <cellStyle name="Vírgula 2 7 3 2 2 2 3" xfId="20505"/>
    <cellStyle name="Vírgula 2 7 3 2 2 3" xfId="26410"/>
    <cellStyle name="Vírgula 2 7 3 2 2 4" xfId="16993"/>
    <cellStyle name="Vírgula 2 7 3 2 3" xfId="7577"/>
    <cellStyle name="Vírgula 2 7 3 2 3 2" xfId="11089"/>
    <cellStyle name="Vírgula 2 7 3 2 3 2 2" xfId="34070"/>
    <cellStyle name="Vírgula 2 7 3 2 3 2 3" xfId="22898"/>
    <cellStyle name="Vírgula 2 7 3 2 3 3" xfId="30558"/>
    <cellStyle name="Vírgula 2 7 3 2 3 4" xfId="15237"/>
    <cellStyle name="Vírgula 2 7 3 2 4" xfId="4701"/>
    <cellStyle name="Vírgula 2 7 3 2 4 2" xfId="27682"/>
    <cellStyle name="Vírgula 2 7 3 2 4 3" xfId="18749"/>
    <cellStyle name="Vírgula 2 7 3 2 5" xfId="24654"/>
    <cellStyle name="Vírgula 2 7 3 2 6" xfId="13481"/>
    <cellStyle name="Vírgula 2 7 3 3" xfId="1037"/>
    <cellStyle name="Vírgula 2 7 3 3 2" xfId="2793"/>
    <cellStyle name="Vírgula 2 7 3 3 2 2" xfId="8697"/>
    <cellStyle name="Vírgula 2 7 3 3 2 2 2" xfId="31678"/>
    <cellStyle name="Vírgula 2 7 3 3 2 2 3" xfId="19869"/>
    <cellStyle name="Vírgula 2 7 3 3 2 3" xfId="25774"/>
    <cellStyle name="Vírgula 2 7 3 3 2 4" xfId="16357"/>
    <cellStyle name="Vírgula 2 7 3 3 3" xfId="6941"/>
    <cellStyle name="Vírgula 2 7 3 3 3 2" xfId="10453"/>
    <cellStyle name="Vírgula 2 7 3 3 3 2 2" xfId="33434"/>
    <cellStyle name="Vírgula 2 7 3 3 3 2 3" xfId="22262"/>
    <cellStyle name="Vírgula 2 7 3 3 3 3" xfId="29922"/>
    <cellStyle name="Vírgula 2 7 3 3 3 4" xfId="14601"/>
    <cellStyle name="Vírgula 2 7 3 3 4" xfId="5745"/>
    <cellStyle name="Vírgula 2 7 3 3 4 2" xfId="28726"/>
    <cellStyle name="Vírgula 2 7 3 3 4 3" xfId="18113"/>
    <cellStyle name="Vírgula 2 7 3 3 5" xfId="24018"/>
    <cellStyle name="Vírgula 2 7 3 3 6" xfId="12845"/>
    <cellStyle name="Vírgula 2 7 3 4" xfId="2148"/>
    <cellStyle name="Vírgula 2 7 3 4 2" xfId="8052"/>
    <cellStyle name="Vírgula 2 7 3 4 2 2" xfId="31033"/>
    <cellStyle name="Vírgula 2 7 3 4 2 3" xfId="19224"/>
    <cellStyle name="Vírgula 2 7 3 4 3" xfId="25129"/>
    <cellStyle name="Vírgula 2 7 3 4 4" xfId="15712"/>
    <cellStyle name="Vírgula 2 7 3 5" xfId="6296"/>
    <cellStyle name="Vírgula 2 7 3 5 2" xfId="9808"/>
    <cellStyle name="Vírgula 2 7 3 5 2 2" xfId="32789"/>
    <cellStyle name="Vírgula 2 7 3 5 2 3" xfId="21617"/>
    <cellStyle name="Vírgula 2 7 3 5 3" xfId="29277"/>
    <cellStyle name="Vírgula 2 7 3 5 4" xfId="13956"/>
    <cellStyle name="Vírgula 2 7 3 6" xfId="5176"/>
    <cellStyle name="Vírgula 2 7 3 6 2" xfId="20980"/>
    <cellStyle name="Vírgula 2 7 3 6 3" xfId="28157"/>
    <cellStyle name="Vírgula 2 7 3 6 4" xfId="12200"/>
    <cellStyle name="Vírgula 2 7 3 7" xfId="4065"/>
    <cellStyle name="Vírgula 2 7 3 7 2" xfId="27046"/>
    <cellStyle name="Vírgula 2 7 3 7 3" xfId="17468"/>
    <cellStyle name="Vírgula 2 7 3 8" xfId="23373"/>
    <cellStyle name="Vírgula 2 7 3 9" xfId="11725"/>
    <cellStyle name="Vírgula 2 7 4" xfId="551"/>
    <cellStyle name="Vírgula 2 7 4 2" xfId="1834"/>
    <cellStyle name="Vírgula 2 7 4 2 2" xfId="3590"/>
    <cellStyle name="Vírgula 2 7 4 2 2 2" xfId="9494"/>
    <cellStyle name="Vírgula 2 7 4 2 2 2 2" xfId="32475"/>
    <cellStyle name="Vírgula 2 7 4 2 2 2 3" xfId="20666"/>
    <cellStyle name="Vírgula 2 7 4 2 2 3" xfId="26571"/>
    <cellStyle name="Vírgula 2 7 4 2 2 4" xfId="17154"/>
    <cellStyle name="Vírgula 2 7 4 2 3" xfId="7738"/>
    <cellStyle name="Vírgula 2 7 4 2 3 2" xfId="11250"/>
    <cellStyle name="Vírgula 2 7 4 2 3 2 2" xfId="34231"/>
    <cellStyle name="Vírgula 2 7 4 2 3 2 3" xfId="23059"/>
    <cellStyle name="Vírgula 2 7 4 2 3 3" xfId="30719"/>
    <cellStyle name="Vírgula 2 7 4 2 3 4" xfId="15398"/>
    <cellStyle name="Vírgula 2 7 4 2 4" xfId="4862"/>
    <cellStyle name="Vírgula 2 7 4 2 4 2" xfId="27843"/>
    <cellStyle name="Vírgula 2 7 4 2 4 3" xfId="18910"/>
    <cellStyle name="Vírgula 2 7 4 2 5" xfId="24815"/>
    <cellStyle name="Vírgula 2 7 4 2 6" xfId="13642"/>
    <cellStyle name="Vírgula 2 7 4 3" xfId="1198"/>
    <cellStyle name="Vírgula 2 7 4 3 2" xfId="2954"/>
    <cellStyle name="Vírgula 2 7 4 3 2 2" xfId="8858"/>
    <cellStyle name="Vírgula 2 7 4 3 2 2 2" xfId="31839"/>
    <cellStyle name="Vírgula 2 7 4 3 2 2 3" xfId="20030"/>
    <cellStyle name="Vírgula 2 7 4 3 2 3" xfId="25935"/>
    <cellStyle name="Vírgula 2 7 4 3 2 4" xfId="16518"/>
    <cellStyle name="Vírgula 2 7 4 3 3" xfId="7102"/>
    <cellStyle name="Vírgula 2 7 4 3 3 2" xfId="10614"/>
    <cellStyle name="Vírgula 2 7 4 3 3 2 2" xfId="33595"/>
    <cellStyle name="Vírgula 2 7 4 3 3 2 3" xfId="22423"/>
    <cellStyle name="Vírgula 2 7 4 3 3 3" xfId="30083"/>
    <cellStyle name="Vírgula 2 7 4 3 3 4" xfId="14762"/>
    <cellStyle name="Vírgula 2 7 4 3 4" xfId="5906"/>
    <cellStyle name="Vírgula 2 7 4 3 4 2" xfId="28887"/>
    <cellStyle name="Vírgula 2 7 4 3 4 3" xfId="18274"/>
    <cellStyle name="Vírgula 2 7 4 3 5" xfId="24179"/>
    <cellStyle name="Vírgula 2 7 4 3 6" xfId="13006"/>
    <cellStyle name="Vírgula 2 7 4 4" xfId="2309"/>
    <cellStyle name="Vírgula 2 7 4 4 2" xfId="8213"/>
    <cellStyle name="Vírgula 2 7 4 4 2 2" xfId="31194"/>
    <cellStyle name="Vírgula 2 7 4 4 2 3" xfId="19385"/>
    <cellStyle name="Vírgula 2 7 4 4 3" xfId="25290"/>
    <cellStyle name="Vírgula 2 7 4 4 4" xfId="15873"/>
    <cellStyle name="Vírgula 2 7 4 5" xfId="6457"/>
    <cellStyle name="Vírgula 2 7 4 5 2" xfId="9969"/>
    <cellStyle name="Vírgula 2 7 4 5 2 2" xfId="32950"/>
    <cellStyle name="Vírgula 2 7 4 5 2 3" xfId="21778"/>
    <cellStyle name="Vírgula 2 7 4 5 3" xfId="29438"/>
    <cellStyle name="Vírgula 2 7 4 5 4" xfId="14117"/>
    <cellStyle name="Vírgula 2 7 4 6" xfId="5337"/>
    <cellStyle name="Vírgula 2 7 4 6 2" xfId="21141"/>
    <cellStyle name="Vírgula 2 7 4 6 3" xfId="28318"/>
    <cellStyle name="Vírgula 2 7 4 6 4" xfId="12361"/>
    <cellStyle name="Vírgula 2 7 4 7" xfId="4226"/>
    <cellStyle name="Vírgula 2 7 4 7 2" xfId="27207"/>
    <cellStyle name="Vírgula 2 7 4 7 3" xfId="17629"/>
    <cellStyle name="Vírgula 2 7 4 8" xfId="23534"/>
    <cellStyle name="Vírgula 2 7 4 9" xfId="11886"/>
    <cellStyle name="Vírgula 2 7 5" xfId="969"/>
    <cellStyle name="Vírgula 2 7 5 2" xfId="1605"/>
    <cellStyle name="Vírgula 2 7 5 2 2" xfId="3361"/>
    <cellStyle name="Vírgula 2 7 5 2 2 2" xfId="9265"/>
    <cellStyle name="Vírgula 2 7 5 2 2 2 2" xfId="32246"/>
    <cellStyle name="Vírgula 2 7 5 2 2 2 3" xfId="20437"/>
    <cellStyle name="Vírgula 2 7 5 2 2 3" xfId="26342"/>
    <cellStyle name="Vírgula 2 7 5 2 2 4" xfId="16925"/>
    <cellStyle name="Vírgula 2 7 5 2 3" xfId="7509"/>
    <cellStyle name="Vírgula 2 7 5 2 3 2" xfId="11021"/>
    <cellStyle name="Vírgula 2 7 5 2 3 2 2" xfId="34002"/>
    <cellStyle name="Vírgula 2 7 5 2 3 2 3" xfId="22830"/>
    <cellStyle name="Vírgula 2 7 5 2 3 3" xfId="30490"/>
    <cellStyle name="Vírgula 2 7 5 2 3 4" xfId="15169"/>
    <cellStyle name="Vírgula 2 7 5 2 4" xfId="4633"/>
    <cellStyle name="Vírgula 2 7 5 2 4 2" xfId="27614"/>
    <cellStyle name="Vírgula 2 7 5 2 4 3" xfId="18681"/>
    <cellStyle name="Vírgula 2 7 5 2 5" xfId="24586"/>
    <cellStyle name="Vírgula 2 7 5 2 6" xfId="13413"/>
    <cellStyle name="Vírgula 2 7 5 3" xfId="2725"/>
    <cellStyle name="Vírgula 2 7 5 3 2" xfId="8629"/>
    <cellStyle name="Vírgula 2 7 5 3 2 2" xfId="31610"/>
    <cellStyle name="Vírgula 2 7 5 3 2 3" xfId="19801"/>
    <cellStyle name="Vírgula 2 7 5 3 3" xfId="25706"/>
    <cellStyle name="Vírgula 2 7 5 3 4" xfId="16289"/>
    <cellStyle name="Vírgula 2 7 5 4" xfId="6873"/>
    <cellStyle name="Vírgula 2 7 5 4 2" xfId="10385"/>
    <cellStyle name="Vírgula 2 7 5 4 2 2" xfId="33366"/>
    <cellStyle name="Vírgula 2 7 5 4 2 3" xfId="22194"/>
    <cellStyle name="Vírgula 2 7 5 4 3" xfId="29854"/>
    <cellStyle name="Vírgula 2 7 5 4 4" xfId="14533"/>
    <cellStyle name="Vírgula 2 7 5 5" xfId="5677"/>
    <cellStyle name="Vírgula 2 7 5 5 2" xfId="21311"/>
    <cellStyle name="Vírgula 2 7 5 5 3" xfId="28658"/>
    <cellStyle name="Vírgula 2 7 5 5 4" xfId="12777"/>
    <cellStyle name="Vírgula 2 7 5 6" xfId="3997"/>
    <cellStyle name="Vírgula 2 7 5 6 2" xfId="26978"/>
    <cellStyle name="Vírgula 2 7 5 6 3" xfId="18045"/>
    <cellStyle name="Vírgula 2 7 5 7" xfId="23950"/>
    <cellStyle name="Vírgula 2 7 5 8" xfId="11657"/>
    <cellStyle name="Vírgula 2 7 6" xfId="1359"/>
    <cellStyle name="Vírgula 2 7 6 2" xfId="1995"/>
    <cellStyle name="Vírgula 2 7 6 2 2" xfId="3751"/>
    <cellStyle name="Vírgula 2 7 6 2 2 2" xfId="9655"/>
    <cellStyle name="Vírgula 2 7 6 2 2 2 2" xfId="32636"/>
    <cellStyle name="Vírgula 2 7 6 2 2 2 3" xfId="20827"/>
    <cellStyle name="Vírgula 2 7 6 2 2 3" xfId="26732"/>
    <cellStyle name="Vírgula 2 7 6 2 2 4" xfId="17315"/>
    <cellStyle name="Vírgula 2 7 6 2 3" xfId="7899"/>
    <cellStyle name="Vírgula 2 7 6 2 3 2" xfId="11411"/>
    <cellStyle name="Vírgula 2 7 6 2 3 2 2" xfId="34392"/>
    <cellStyle name="Vírgula 2 7 6 2 3 2 3" xfId="23220"/>
    <cellStyle name="Vírgula 2 7 6 2 3 3" xfId="30880"/>
    <cellStyle name="Vírgula 2 7 6 2 3 4" xfId="15559"/>
    <cellStyle name="Vírgula 2 7 6 2 4" xfId="5023"/>
    <cellStyle name="Vírgula 2 7 6 2 4 2" xfId="28004"/>
    <cellStyle name="Vírgula 2 7 6 2 4 3" xfId="19071"/>
    <cellStyle name="Vírgula 2 7 6 2 5" xfId="24976"/>
    <cellStyle name="Vírgula 2 7 6 2 6" xfId="13803"/>
    <cellStyle name="Vírgula 2 7 6 3" xfId="3115"/>
    <cellStyle name="Vírgula 2 7 6 3 2" xfId="9019"/>
    <cellStyle name="Vírgula 2 7 6 3 2 2" xfId="32000"/>
    <cellStyle name="Vírgula 2 7 6 3 2 3" xfId="20191"/>
    <cellStyle name="Vírgula 2 7 6 3 3" xfId="26096"/>
    <cellStyle name="Vírgula 2 7 6 3 4" xfId="16679"/>
    <cellStyle name="Vírgula 2 7 6 4" xfId="7263"/>
    <cellStyle name="Vírgula 2 7 6 4 2" xfId="10775"/>
    <cellStyle name="Vírgula 2 7 6 4 2 2" xfId="33756"/>
    <cellStyle name="Vírgula 2 7 6 4 2 3" xfId="22584"/>
    <cellStyle name="Vírgula 2 7 6 4 3" xfId="30244"/>
    <cellStyle name="Vírgula 2 7 6 4 4" xfId="14923"/>
    <cellStyle name="Vírgula 2 7 6 5" xfId="6067"/>
    <cellStyle name="Vírgula 2 7 6 5 2" xfId="21464"/>
    <cellStyle name="Vírgula 2 7 6 5 3" xfId="29048"/>
    <cellStyle name="Vírgula 2 7 6 5 4" xfId="13167"/>
    <cellStyle name="Vírgula 2 7 6 6" xfId="4387"/>
    <cellStyle name="Vírgula 2 7 6 6 2" xfId="27368"/>
    <cellStyle name="Vírgula 2 7 6 6 3" xfId="18435"/>
    <cellStyle name="Vírgula 2 7 6 7" xfId="24340"/>
    <cellStyle name="Vírgula 2 7 6 8" xfId="12047"/>
    <cellStyle name="Vírgula 2 7 7" xfId="799"/>
    <cellStyle name="Vírgula 2 7 7 2" xfId="2555"/>
    <cellStyle name="Vírgula 2 7 7 2 2" xfId="8459"/>
    <cellStyle name="Vírgula 2 7 7 2 2 2" xfId="31440"/>
    <cellStyle name="Vírgula 2 7 7 2 2 3" xfId="19631"/>
    <cellStyle name="Vírgula 2 7 7 2 3" xfId="25536"/>
    <cellStyle name="Vírgula 2 7 7 2 4" xfId="16119"/>
    <cellStyle name="Vírgula 2 7 7 3" xfId="6703"/>
    <cellStyle name="Vírgula 2 7 7 3 2" xfId="10215"/>
    <cellStyle name="Vírgula 2 7 7 3 2 2" xfId="33196"/>
    <cellStyle name="Vírgula 2 7 7 3 2 3" xfId="22024"/>
    <cellStyle name="Vírgula 2 7 7 3 3" xfId="29684"/>
    <cellStyle name="Vírgula 2 7 7 3 4" xfId="14363"/>
    <cellStyle name="Vírgula 2 7 7 4" xfId="4463"/>
    <cellStyle name="Vírgula 2 7 7 4 2" xfId="27444"/>
    <cellStyle name="Vírgula 2 7 7 4 3" xfId="17875"/>
    <cellStyle name="Vírgula 2 7 7 5" xfId="23780"/>
    <cellStyle name="Vírgula 2 7 7 6" xfId="12607"/>
    <cellStyle name="Vírgula 2 7 8" xfId="1435"/>
    <cellStyle name="Vírgula 2 7 8 2" xfId="3191"/>
    <cellStyle name="Vírgula 2 7 8 2 2" xfId="9095"/>
    <cellStyle name="Vírgula 2 7 8 2 2 2" xfId="32076"/>
    <cellStyle name="Vírgula 2 7 8 2 2 3" xfId="20267"/>
    <cellStyle name="Vírgula 2 7 8 2 3" xfId="26172"/>
    <cellStyle name="Vírgula 2 7 8 2 4" xfId="16755"/>
    <cellStyle name="Vírgula 2 7 8 3" xfId="7339"/>
    <cellStyle name="Vírgula 2 7 8 3 2" xfId="10851"/>
    <cellStyle name="Vírgula 2 7 8 3 2 2" xfId="33832"/>
    <cellStyle name="Vírgula 2 7 8 3 2 3" xfId="22660"/>
    <cellStyle name="Vírgula 2 7 8 3 3" xfId="30320"/>
    <cellStyle name="Vírgula 2 7 8 3 4" xfId="14999"/>
    <cellStyle name="Vírgula 2 7 8 4" xfId="6143"/>
    <cellStyle name="Vírgula 2 7 8 4 2" xfId="29124"/>
    <cellStyle name="Vírgula 2 7 8 4 3" xfId="18511"/>
    <cellStyle name="Vírgula 2 7 8 5" xfId="24416"/>
    <cellStyle name="Vírgula 2 7 8 6" xfId="13243"/>
    <cellStyle name="Vírgula 2 7 9" xfId="722"/>
    <cellStyle name="Vírgula 2 7 9 2" xfId="2479"/>
    <cellStyle name="Vírgula 2 7 9 2 2" xfId="8383"/>
    <cellStyle name="Vírgula 2 7 9 2 2 2" xfId="31364"/>
    <cellStyle name="Vírgula 2 7 9 2 2 3" xfId="19555"/>
    <cellStyle name="Vírgula 2 7 9 2 3" xfId="25460"/>
    <cellStyle name="Vírgula 2 7 9 2 4" xfId="16043"/>
    <cellStyle name="Vírgula 2 7 9 3" xfId="6627"/>
    <cellStyle name="Vírgula 2 7 9 3 2" xfId="10139"/>
    <cellStyle name="Vírgula 2 7 9 3 2 2" xfId="33120"/>
    <cellStyle name="Vírgula 2 7 9 3 2 3" xfId="21948"/>
    <cellStyle name="Vírgula 2 7 9 3 3" xfId="29608"/>
    <cellStyle name="Vírgula 2 7 9 3 4" xfId="14287"/>
    <cellStyle name="Vírgula 2 7 9 4" xfId="5507"/>
    <cellStyle name="Vírgula 2 7 9 4 2" xfId="28488"/>
    <cellStyle name="Vírgula 2 7 9 4 3" xfId="17799"/>
    <cellStyle name="Vírgula 2 7 9 5" xfId="23704"/>
    <cellStyle name="Vírgula 2 7 9 6" xfId="12531"/>
    <cellStyle name="Vírgula 2 8" xfId="27"/>
    <cellStyle name="Vírgula 2 8 10" xfId="3837"/>
    <cellStyle name="Vírgula 2 8 10 2" xfId="26818"/>
    <cellStyle name="Vírgula 2 8 10 3" xfId="17325"/>
    <cellStyle name="Vírgula 2 8 11" xfId="23230"/>
    <cellStyle name="Vírgula 2 8 12" xfId="11497"/>
    <cellStyle name="Vírgula 2 8 2" xfId="399"/>
    <cellStyle name="Vírgula 2 8 2 2" xfId="1683"/>
    <cellStyle name="Vírgula 2 8 2 2 2" xfId="3439"/>
    <cellStyle name="Vírgula 2 8 2 2 2 2" xfId="9343"/>
    <cellStyle name="Vírgula 2 8 2 2 2 2 2" xfId="32324"/>
    <cellStyle name="Vírgula 2 8 2 2 2 2 3" xfId="20515"/>
    <cellStyle name="Vírgula 2 8 2 2 2 3" xfId="26420"/>
    <cellStyle name="Vírgula 2 8 2 2 2 4" xfId="17003"/>
    <cellStyle name="Vírgula 2 8 2 2 3" xfId="7587"/>
    <cellStyle name="Vírgula 2 8 2 2 3 2" xfId="11099"/>
    <cellStyle name="Vírgula 2 8 2 2 3 2 2" xfId="34080"/>
    <cellStyle name="Vírgula 2 8 2 2 3 2 3" xfId="22908"/>
    <cellStyle name="Vírgula 2 8 2 2 3 3" xfId="30568"/>
    <cellStyle name="Vírgula 2 8 2 2 3 4" xfId="15247"/>
    <cellStyle name="Vírgula 2 8 2 2 4" xfId="4711"/>
    <cellStyle name="Vírgula 2 8 2 2 4 2" xfId="27692"/>
    <cellStyle name="Vírgula 2 8 2 2 4 3" xfId="18759"/>
    <cellStyle name="Vírgula 2 8 2 2 5" xfId="24664"/>
    <cellStyle name="Vírgula 2 8 2 2 6" xfId="13491"/>
    <cellStyle name="Vírgula 2 8 2 3" xfId="1047"/>
    <cellStyle name="Vírgula 2 8 2 3 2" xfId="2803"/>
    <cellStyle name="Vírgula 2 8 2 3 2 2" xfId="8707"/>
    <cellStyle name="Vírgula 2 8 2 3 2 2 2" xfId="31688"/>
    <cellStyle name="Vírgula 2 8 2 3 2 2 3" xfId="19879"/>
    <cellStyle name="Vírgula 2 8 2 3 2 3" xfId="25784"/>
    <cellStyle name="Vírgula 2 8 2 3 2 4" xfId="16367"/>
    <cellStyle name="Vírgula 2 8 2 3 3" xfId="6951"/>
    <cellStyle name="Vírgula 2 8 2 3 3 2" xfId="10463"/>
    <cellStyle name="Vírgula 2 8 2 3 3 2 2" xfId="33444"/>
    <cellStyle name="Vírgula 2 8 2 3 3 2 3" xfId="22272"/>
    <cellStyle name="Vírgula 2 8 2 3 3 3" xfId="29932"/>
    <cellStyle name="Vírgula 2 8 2 3 3 4" xfId="14611"/>
    <cellStyle name="Vírgula 2 8 2 3 4" xfId="5755"/>
    <cellStyle name="Vírgula 2 8 2 3 4 2" xfId="28736"/>
    <cellStyle name="Vírgula 2 8 2 3 4 3" xfId="18123"/>
    <cellStyle name="Vírgula 2 8 2 3 5" xfId="24028"/>
    <cellStyle name="Vírgula 2 8 2 3 6" xfId="12855"/>
    <cellStyle name="Vírgula 2 8 2 4" xfId="2158"/>
    <cellStyle name="Vírgula 2 8 2 4 2" xfId="8062"/>
    <cellStyle name="Vírgula 2 8 2 4 2 2" xfId="31043"/>
    <cellStyle name="Vírgula 2 8 2 4 2 3" xfId="19234"/>
    <cellStyle name="Vírgula 2 8 2 4 3" xfId="25139"/>
    <cellStyle name="Vírgula 2 8 2 4 4" xfId="15722"/>
    <cellStyle name="Vírgula 2 8 2 5" xfId="6306"/>
    <cellStyle name="Vírgula 2 8 2 5 2" xfId="9818"/>
    <cellStyle name="Vírgula 2 8 2 5 2 2" xfId="32799"/>
    <cellStyle name="Vírgula 2 8 2 5 2 3" xfId="21627"/>
    <cellStyle name="Vírgula 2 8 2 5 3" xfId="29287"/>
    <cellStyle name="Vírgula 2 8 2 5 4" xfId="13966"/>
    <cellStyle name="Vírgula 2 8 2 6" xfId="5186"/>
    <cellStyle name="Vírgula 2 8 2 6 2" xfId="20990"/>
    <cellStyle name="Vírgula 2 8 2 6 3" xfId="28167"/>
    <cellStyle name="Vírgula 2 8 2 6 4" xfId="12210"/>
    <cellStyle name="Vírgula 2 8 2 7" xfId="4075"/>
    <cellStyle name="Vírgula 2 8 2 7 2" xfId="27056"/>
    <cellStyle name="Vírgula 2 8 2 7 3" xfId="17478"/>
    <cellStyle name="Vírgula 2 8 2 8" xfId="23383"/>
    <cellStyle name="Vírgula 2 8 2 9" xfId="11735"/>
    <cellStyle name="Vírgula 2 8 3" xfId="561"/>
    <cellStyle name="Vírgula 2 8 3 2" xfId="1844"/>
    <cellStyle name="Vírgula 2 8 3 2 2" xfId="3600"/>
    <cellStyle name="Vírgula 2 8 3 2 2 2" xfId="9504"/>
    <cellStyle name="Vírgula 2 8 3 2 2 2 2" xfId="32485"/>
    <cellStyle name="Vírgula 2 8 3 2 2 2 3" xfId="20676"/>
    <cellStyle name="Vírgula 2 8 3 2 2 3" xfId="26581"/>
    <cellStyle name="Vírgula 2 8 3 2 2 4" xfId="17164"/>
    <cellStyle name="Vírgula 2 8 3 2 3" xfId="7748"/>
    <cellStyle name="Vírgula 2 8 3 2 3 2" xfId="11260"/>
    <cellStyle name="Vírgula 2 8 3 2 3 2 2" xfId="34241"/>
    <cellStyle name="Vírgula 2 8 3 2 3 2 3" xfId="23069"/>
    <cellStyle name="Vírgula 2 8 3 2 3 3" xfId="30729"/>
    <cellStyle name="Vírgula 2 8 3 2 3 4" xfId="15408"/>
    <cellStyle name="Vírgula 2 8 3 2 4" xfId="4872"/>
    <cellStyle name="Vírgula 2 8 3 2 4 2" xfId="27853"/>
    <cellStyle name="Vírgula 2 8 3 2 4 3" xfId="18920"/>
    <cellStyle name="Vírgula 2 8 3 2 5" xfId="24825"/>
    <cellStyle name="Vírgula 2 8 3 2 6" xfId="13652"/>
    <cellStyle name="Vírgula 2 8 3 3" xfId="1208"/>
    <cellStyle name="Vírgula 2 8 3 3 2" xfId="2964"/>
    <cellStyle name="Vírgula 2 8 3 3 2 2" xfId="8868"/>
    <cellStyle name="Vírgula 2 8 3 3 2 2 2" xfId="31849"/>
    <cellStyle name="Vírgula 2 8 3 3 2 2 3" xfId="20040"/>
    <cellStyle name="Vírgula 2 8 3 3 2 3" xfId="25945"/>
    <cellStyle name="Vírgula 2 8 3 3 2 4" xfId="16528"/>
    <cellStyle name="Vírgula 2 8 3 3 3" xfId="7112"/>
    <cellStyle name="Vírgula 2 8 3 3 3 2" xfId="10624"/>
    <cellStyle name="Vírgula 2 8 3 3 3 2 2" xfId="33605"/>
    <cellStyle name="Vírgula 2 8 3 3 3 2 3" xfId="22433"/>
    <cellStyle name="Vírgula 2 8 3 3 3 3" xfId="30093"/>
    <cellStyle name="Vírgula 2 8 3 3 3 4" xfId="14772"/>
    <cellStyle name="Vírgula 2 8 3 3 4" xfId="5916"/>
    <cellStyle name="Vírgula 2 8 3 3 4 2" xfId="28897"/>
    <cellStyle name="Vírgula 2 8 3 3 4 3" xfId="18284"/>
    <cellStyle name="Vírgula 2 8 3 3 5" xfId="24189"/>
    <cellStyle name="Vírgula 2 8 3 3 6" xfId="13016"/>
    <cellStyle name="Vírgula 2 8 3 4" xfId="2319"/>
    <cellStyle name="Vírgula 2 8 3 4 2" xfId="8223"/>
    <cellStyle name="Vírgula 2 8 3 4 2 2" xfId="31204"/>
    <cellStyle name="Vírgula 2 8 3 4 2 3" xfId="19395"/>
    <cellStyle name="Vírgula 2 8 3 4 3" xfId="25300"/>
    <cellStyle name="Vírgula 2 8 3 4 4" xfId="15883"/>
    <cellStyle name="Vírgula 2 8 3 5" xfId="6467"/>
    <cellStyle name="Vírgula 2 8 3 5 2" xfId="9979"/>
    <cellStyle name="Vírgula 2 8 3 5 2 2" xfId="32960"/>
    <cellStyle name="Vírgula 2 8 3 5 2 3" xfId="21788"/>
    <cellStyle name="Vírgula 2 8 3 5 3" xfId="29448"/>
    <cellStyle name="Vírgula 2 8 3 5 4" xfId="14127"/>
    <cellStyle name="Vírgula 2 8 3 6" xfId="5347"/>
    <cellStyle name="Vírgula 2 8 3 6 2" xfId="21151"/>
    <cellStyle name="Vírgula 2 8 3 6 3" xfId="28328"/>
    <cellStyle name="Vírgula 2 8 3 6 4" xfId="12371"/>
    <cellStyle name="Vírgula 2 8 3 7" xfId="4236"/>
    <cellStyle name="Vírgula 2 8 3 7 2" xfId="27217"/>
    <cellStyle name="Vírgula 2 8 3 7 3" xfId="17639"/>
    <cellStyle name="Vírgula 2 8 3 8" xfId="23544"/>
    <cellStyle name="Vírgula 2 8 3 9" xfId="11896"/>
    <cellStyle name="Vírgula 2 8 4" xfId="894"/>
    <cellStyle name="Vírgula 2 8 4 2" xfId="1530"/>
    <cellStyle name="Vírgula 2 8 4 2 2" xfId="3286"/>
    <cellStyle name="Vírgula 2 8 4 2 2 2" xfId="9190"/>
    <cellStyle name="Vírgula 2 8 4 2 2 2 2" xfId="32171"/>
    <cellStyle name="Vírgula 2 8 4 2 2 2 3" xfId="20362"/>
    <cellStyle name="Vírgula 2 8 4 2 2 3" xfId="26267"/>
    <cellStyle name="Vírgula 2 8 4 2 2 4" xfId="16850"/>
    <cellStyle name="Vírgula 2 8 4 2 3" xfId="7434"/>
    <cellStyle name="Vírgula 2 8 4 2 3 2" xfId="10946"/>
    <cellStyle name="Vírgula 2 8 4 2 3 2 2" xfId="33927"/>
    <cellStyle name="Vírgula 2 8 4 2 3 2 3" xfId="22755"/>
    <cellStyle name="Vírgula 2 8 4 2 3 3" xfId="30415"/>
    <cellStyle name="Vírgula 2 8 4 2 3 4" xfId="15094"/>
    <cellStyle name="Vírgula 2 8 4 2 4" xfId="4558"/>
    <cellStyle name="Vírgula 2 8 4 2 4 2" xfId="27539"/>
    <cellStyle name="Vírgula 2 8 4 2 4 3" xfId="18606"/>
    <cellStyle name="Vírgula 2 8 4 2 5" xfId="24511"/>
    <cellStyle name="Vírgula 2 8 4 2 6" xfId="13338"/>
    <cellStyle name="Vírgula 2 8 4 3" xfId="2650"/>
    <cellStyle name="Vírgula 2 8 4 3 2" xfId="8554"/>
    <cellStyle name="Vírgula 2 8 4 3 2 2" xfId="31535"/>
    <cellStyle name="Vírgula 2 8 4 3 2 3" xfId="19726"/>
    <cellStyle name="Vírgula 2 8 4 3 3" xfId="25631"/>
    <cellStyle name="Vírgula 2 8 4 3 4" xfId="16214"/>
    <cellStyle name="Vírgula 2 8 4 4" xfId="6798"/>
    <cellStyle name="Vírgula 2 8 4 4 2" xfId="10310"/>
    <cellStyle name="Vírgula 2 8 4 4 2 2" xfId="33291"/>
    <cellStyle name="Vírgula 2 8 4 4 2 3" xfId="22119"/>
    <cellStyle name="Vírgula 2 8 4 4 3" xfId="29779"/>
    <cellStyle name="Vírgula 2 8 4 4 4" xfId="14458"/>
    <cellStyle name="Vírgula 2 8 4 5" xfId="5602"/>
    <cellStyle name="Vírgula 2 8 4 5 2" xfId="21236"/>
    <cellStyle name="Vírgula 2 8 4 5 3" xfId="28583"/>
    <cellStyle name="Vírgula 2 8 4 5 4" xfId="12702"/>
    <cellStyle name="Vírgula 2 8 4 6" xfId="3922"/>
    <cellStyle name="Vírgula 2 8 4 6 2" xfId="26903"/>
    <cellStyle name="Vírgula 2 8 4 6 3" xfId="17970"/>
    <cellStyle name="Vírgula 2 8 4 7" xfId="23875"/>
    <cellStyle name="Vírgula 2 8 4 8" xfId="11582"/>
    <cellStyle name="Vírgula 2 8 5" xfId="1445"/>
    <cellStyle name="Vírgula 2 8 5 2" xfId="3201"/>
    <cellStyle name="Vírgula 2 8 5 2 2" xfId="9105"/>
    <cellStyle name="Vírgula 2 8 5 2 2 2" xfId="32086"/>
    <cellStyle name="Vírgula 2 8 5 2 2 3" xfId="20277"/>
    <cellStyle name="Vírgula 2 8 5 2 3" xfId="26182"/>
    <cellStyle name="Vírgula 2 8 5 2 4" xfId="16765"/>
    <cellStyle name="Vírgula 2 8 5 3" xfId="7349"/>
    <cellStyle name="Vírgula 2 8 5 3 2" xfId="10861"/>
    <cellStyle name="Vírgula 2 8 5 3 2 2" xfId="33842"/>
    <cellStyle name="Vírgula 2 8 5 3 2 3" xfId="22670"/>
    <cellStyle name="Vírgula 2 8 5 3 3" xfId="30330"/>
    <cellStyle name="Vírgula 2 8 5 3 4" xfId="15009"/>
    <cellStyle name="Vírgula 2 8 5 4" xfId="4473"/>
    <cellStyle name="Vírgula 2 8 5 4 2" xfId="27454"/>
    <cellStyle name="Vírgula 2 8 5 4 3" xfId="18521"/>
    <cellStyle name="Vírgula 2 8 5 5" xfId="24426"/>
    <cellStyle name="Vírgula 2 8 5 6" xfId="13253"/>
    <cellStyle name="Vírgula 2 8 6" xfId="809"/>
    <cellStyle name="Vírgula 2 8 6 2" xfId="2565"/>
    <cellStyle name="Vírgula 2 8 6 2 2" xfId="8469"/>
    <cellStyle name="Vírgula 2 8 6 2 2 2" xfId="31450"/>
    <cellStyle name="Vírgula 2 8 6 2 2 3" xfId="19641"/>
    <cellStyle name="Vírgula 2 8 6 2 3" xfId="25546"/>
    <cellStyle name="Vírgula 2 8 6 2 4" xfId="16129"/>
    <cellStyle name="Vírgula 2 8 6 3" xfId="6713"/>
    <cellStyle name="Vírgula 2 8 6 3 2" xfId="10225"/>
    <cellStyle name="Vírgula 2 8 6 3 2 2" xfId="33206"/>
    <cellStyle name="Vírgula 2 8 6 3 2 3" xfId="22034"/>
    <cellStyle name="Vírgula 2 8 6 3 3" xfId="29694"/>
    <cellStyle name="Vírgula 2 8 6 3 4" xfId="14373"/>
    <cellStyle name="Vírgula 2 8 6 4" xfId="5517"/>
    <cellStyle name="Vírgula 2 8 6 4 2" xfId="28498"/>
    <cellStyle name="Vírgula 2 8 6 4 3" xfId="17885"/>
    <cellStyle name="Vírgula 2 8 6 5" xfId="23790"/>
    <cellStyle name="Vírgula 2 8 6 6" xfId="12617"/>
    <cellStyle name="Vírgula 2 8 7" xfId="2005"/>
    <cellStyle name="Vírgula 2 8 7 2" xfId="7909"/>
    <cellStyle name="Vírgula 2 8 7 2 2" xfId="30890"/>
    <cellStyle name="Vírgula 2 8 7 2 3" xfId="19081"/>
    <cellStyle name="Vírgula 2 8 7 3" xfId="24986"/>
    <cellStyle name="Vírgula 2 8 7 4" xfId="15569"/>
    <cellStyle name="Vírgula 2 8 8" xfId="6153"/>
    <cellStyle name="Vírgula 2 8 8 2" xfId="9665"/>
    <cellStyle name="Vírgula 2 8 8 2 2" xfId="32646"/>
    <cellStyle name="Vírgula 2 8 8 2 3" xfId="21474"/>
    <cellStyle name="Vírgula 2 8 8 3" xfId="29134"/>
    <cellStyle name="Vírgula 2 8 8 4" xfId="13813"/>
    <cellStyle name="Vírgula 2 8 9" xfId="5033"/>
    <cellStyle name="Vírgula 2 8 9 2" xfId="20837"/>
    <cellStyle name="Vírgula 2 8 9 3" xfId="28014"/>
    <cellStyle name="Vírgula 2 8 9 4" xfId="12057"/>
    <cellStyle name="Vírgula 2 9" xfId="394"/>
    <cellStyle name="Vírgula 2 9 10" xfId="23378"/>
    <cellStyle name="Vírgula 2 9 11" xfId="11492"/>
    <cellStyle name="Vírgula 2 9 2" xfId="556"/>
    <cellStyle name="Vírgula 2 9 2 2" xfId="1839"/>
    <cellStyle name="Vírgula 2 9 2 2 2" xfId="3595"/>
    <cellStyle name="Vírgula 2 9 2 2 2 2" xfId="9499"/>
    <cellStyle name="Vírgula 2 9 2 2 2 2 2" xfId="32480"/>
    <cellStyle name="Vírgula 2 9 2 2 2 2 3" xfId="20671"/>
    <cellStyle name="Vírgula 2 9 2 2 2 3" xfId="26576"/>
    <cellStyle name="Vírgula 2 9 2 2 2 4" xfId="17159"/>
    <cellStyle name="Vírgula 2 9 2 2 3" xfId="7743"/>
    <cellStyle name="Vírgula 2 9 2 2 3 2" xfId="11255"/>
    <cellStyle name="Vírgula 2 9 2 2 3 2 2" xfId="34236"/>
    <cellStyle name="Vírgula 2 9 2 2 3 2 3" xfId="23064"/>
    <cellStyle name="Vírgula 2 9 2 2 3 3" xfId="30724"/>
    <cellStyle name="Vírgula 2 9 2 2 3 4" xfId="15403"/>
    <cellStyle name="Vírgula 2 9 2 2 4" xfId="4867"/>
    <cellStyle name="Vírgula 2 9 2 2 4 2" xfId="27848"/>
    <cellStyle name="Vírgula 2 9 2 2 4 3" xfId="18915"/>
    <cellStyle name="Vírgula 2 9 2 2 5" xfId="24820"/>
    <cellStyle name="Vírgula 2 9 2 2 6" xfId="13647"/>
    <cellStyle name="Vírgula 2 9 2 3" xfId="1203"/>
    <cellStyle name="Vírgula 2 9 2 3 2" xfId="2959"/>
    <cellStyle name="Vírgula 2 9 2 3 2 2" xfId="8863"/>
    <cellStyle name="Vírgula 2 9 2 3 2 2 2" xfId="31844"/>
    <cellStyle name="Vírgula 2 9 2 3 2 2 3" xfId="20035"/>
    <cellStyle name="Vírgula 2 9 2 3 2 3" xfId="25940"/>
    <cellStyle name="Vírgula 2 9 2 3 2 4" xfId="16523"/>
    <cellStyle name="Vírgula 2 9 2 3 3" xfId="7107"/>
    <cellStyle name="Vírgula 2 9 2 3 3 2" xfId="10619"/>
    <cellStyle name="Vírgula 2 9 2 3 3 2 2" xfId="33600"/>
    <cellStyle name="Vírgula 2 9 2 3 3 2 3" xfId="22428"/>
    <cellStyle name="Vírgula 2 9 2 3 3 3" xfId="30088"/>
    <cellStyle name="Vírgula 2 9 2 3 3 4" xfId="14767"/>
    <cellStyle name="Vírgula 2 9 2 3 4" xfId="5911"/>
    <cellStyle name="Vírgula 2 9 2 3 4 2" xfId="28892"/>
    <cellStyle name="Vírgula 2 9 2 3 4 3" xfId="18279"/>
    <cellStyle name="Vírgula 2 9 2 3 5" xfId="24184"/>
    <cellStyle name="Vírgula 2 9 2 3 6" xfId="13011"/>
    <cellStyle name="Vírgula 2 9 2 4" xfId="2314"/>
    <cellStyle name="Vírgula 2 9 2 4 2" xfId="8218"/>
    <cellStyle name="Vírgula 2 9 2 4 2 2" xfId="31199"/>
    <cellStyle name="Vírgula 2 9 2 4 2 3" xfId="19390"/>
    <cellStyle name="Vírgula 2 9 2 4 3" xfId="25295"/>
    <cellStyle name="Vírgula 2 9 2 4 4" xfId="15878"/>
    <cellStyle name="Vírgula 2 9 2 5" xfId="6462"/>
    <cellStyle name="Vírgula 2 9 2 5 2" xfId="9974"/>
    <cellStyle name="Vírgula 2 9 2 5 2 2" xfId="32955"/>
    <cellStyle name="Vírgula 2 9 2 5 2 3" xfId="21783"/>
    <cellStyle name="Vírgula 2 9 2 5 3" xfId="29443"/>
    <cellStyle name="Vírgula 2 9 2 5 4" xfId="14122"/>
    <cellStyle name="Vírgula 2 9 2 6" xfId="5342"/>
    <cellStyle name="Vírgula 2 9 2 6 2" xfId="21146"/>
    <cellStyle name="Vírgula 2 9 2 6 3" xfId="28323"/>
    <cellStyle name="Vírgula 2 9 2 6 4" xfId="12366"/>
    <cellStyle name="Vírgula 2 9 2 7" xfId="4231"/>
    <cellStyle name="Vírgula 2 9 2 7 2" xfId="27212"/>
    <cellStyle name="Vírgula 2 9 2 7 3" xfId="17634"/>
    <cellStyle name="Vírgula 2 9 2 8" xfId="23539"/>
    <cellStyle name="Vírgula 2 9 2 9" xfId="11891"/>
    <cellStyle name="Vírgula 2 9 3" xfId="1042"/>
    <cellStyle name="Vírgula 2 9 3 2" xfId="1678"/>
    <cellStyle name="Vírgula 2 9 3 2 2" xfId="3434"/>
    <cellStyle name="Vírgula 2 9 3 2 2 2" xfId="9338"/>
    <cellStyle name="Vírgula 2 9 3 2 2 2 2" xfId="32319"/>
    <cellStyle name="Vírgula 2 9 3 2 2 2 3" xfId="20510"/>
    <cellStyle name="Vírgula 2 9 3 2 2 3" xfId="26415"/>
    <cellStyle name="Vírgula 2 9 3 2 2 4" xfId="16998"/>
    <cellStyle name="Vírgula 2 9 3 2 3" xfId="7582"/>
    <cellStyle name="Vírgula 2 9 3 2 3 2" xfId="11094"/>
    <cellStyle name="Vírgula 2 9 3 2 3 2 2" xfId="34075"/>
    <cellStyle name="Vírgula 2 9 3 2 3 2 3" xfId="22903"/>
    <cellStyle name="Vírgula 2 9 3 2 3 3" xfId="30563"/>
    <cellStyle name="Vírgula 2 9 3 2 3 4" xfId="15242"/>
    <cellStyle name="Vírgula 2 9 3 2 4" xfId="4706"/>
    <cellStyle name="Vírgula 2 9 3 2 4 2" xfId="27687"/>
    <cellStyle name="Vírgula 2 9 3 2 4 3" xfId="18754"/>
    <cellStyle name="Vírgula 2 9 3 2 5" xfId="24659"/>
    <cellStyle name="Vírgula 2 9 3 2 6" xfId="13486"/>
    <cellStyle name="Vírgula 2 9 3 3" xfId="2798"/>
    <cellStyle name="Vírgula 2 9 3 3 2" xfId="8702"/>
    <cellStyle name="Vírgula 2 9 3 3 2 2" xfId="31683"/>
    <cellStyle name="Vírgula 2 9 3 3 2 3" xfId="19874"/>
    <cellStyle name="Vírgula 2 9 3 3 3" xfId="25779"/>
    <cellStyle name="Vírgula 2 9 3 3 4" xfId="16362"/>
    <cellStyle name="Vírgula 2 9 3 4" xfId="6946"/>
    <cellStyle name="Vírgula 2 9 3 4 2" xfId="10458"/>
    <cellStyle name="Vírgula 2 9 3 4 2 2" xfId="33439"/>
    <cellStyle name="Vírgula 2 9 3 4 2 3" xfId="22267"/>
    <cellStyle name="Vírgula 2 9 3 4 3" xfId="29927"/>
    <cellStyle name="Vírgula 2 9 3 4 4" xfId="14606"/>
    <cellStyle name="Vírgula 2 9 3 5" xfId="5750"/>
    <cellStyle name="Vírgula 2 9 3 5 2" xfId="21316"/>
    <cellStyle name="Vírgula 2 9 3 5 3" xfId="28731"/>
    <cellStyle name="Vírgula 2 9 3 5 4" xfId="12850"/>
    <cellStyle name="Vírgula 2 9 3 6" xfId="4070"/>
    <cellStyle name="Vírgula 2 9 3 6 2" xfId="27051"/>
    <cellStyle name="Vírgula 2 9 3 6 3" xfId="18118"/>
    <cellStyle name="Vírgula 2 9 3 7" xfId="24023"/>
    <cellStyle name="Vírgula 2 9 3 8" xfId="11730"/>
    <cellStyle name="Vírgula 2 9 4" xfId="1440"/>
    <cellStyle name="Vírgula 2 9 4 2" xfId="3196"/>
    <cellStyle name="Vírgula 2 9 4 2 2" xfId="9100"/>
    <cellStyle name="Vírgula 2 9 4 2 2 2" xfId="32081"/>
    <cellStyle name="Vírgula 2 9 4 2 2 3" xfId="20272"/>
    <cellStyle name="Vírgula 2 9 4 2 3" xfId="26177"/>
    <cellStyle name="Vírgula 2 9 4 2 4" xfId="16760"/>
    <cellStyle name="Vírgula 2 9 4 3" xfId="7344"/>
    <cellStyle name="Vírgula 2 9 4 3 2" xfId="10856"/>
    <cellStyle name="Vírgula 2 9 4 3 2 2" xfId="33837"/>
    <cellStyle name="Vírgula 2 9 4 3 2 3" xfId="22665"/>
    <cellStyle name="Vírgula 2 9 4 3 3" xfId="30325"/>
    <cellStyle name="Vírgula 2 9 4 3 4" xfId="15004"/>
    <cellStyle name="Vírgula 2 9 4 4" xfId="4468"/>
    <cellStyle name="Vírgula 2 9 4 4 2" xfId="27449"/>
    <cellStyle name="Vírgula 2 9 4 4 3" xfId="18516"/>
    <cellStyle name="Vírgula 2 9 4 5" xfId="24421"/>
    <cellStyle name="Vírgula 2 9 4 6" xfId="13248"/>
    <cellStyle name="Vírgula 2 9 5" xfId="804"/>
    <cellStyle name="Vírgula 2 9 5 2" xfId="2560"/>
    <cellStyle name="Vírgula 2 9 5 2 2" xfId="8464"/>
    <cellStyle name="Vírgula 2 9 5 2 2 2" xfId="31445"/>
    <cellStyle name="Vírgula 2 9 5 2 2 3" xfId="19636"/>
    <cellStyle name="Vírgula 2 9 5 2 3" xfId="25541"/>
    <cellStyle name="Vírgula 2 9 5 2 4" xfId="16124"/>
    <cellStyle name="Vírgula 2 9 5 3" xfId="6708"/>
    <cellStyle name="Vírgula 2 9 5 3 2" xfId="10220"/>
    <cellStyle name="Vírgula 2 9 5 3 2 2" xfId="33201"/>
    <cellStyle name="Vírgula 2 9 5 3 2 3" xfId="22029"/>
    <cellStyle name="Vírgula 2 9 5 3 3" xfId="29689"/>
    <cellStyle name="Vírgula 2 9 5 3 4" xfId="14368"/>
    <cellStyle name="Vírgula 2 9 5 4" xfId="5512"/>
    <cellStyle name="Vírgula 2 9 5 4 2" xfId="28493"/>
    <cellStyle name="Vírgula 2 9 5 4 3" xfId="17880"/>
    <cellStyle name="Vírgula 2 9 5 5" xfId="23785"/>
    <cellStyle name="Vírgula 2 9 5 6" xfId="12612"/>
    <cellStyle name="Vírgula 2 9 6" xfId="2153"/>
    <cellStyle name="Vírgula 2 9 6 2" xfId="8057"/>
    <cellStyle name="Vírgula 2 9 6 2 2" xfId="31038"/>
    <cellStyle name="Vírgula 2 9 6 2 3" xfId="19229"/>
    <cellStyle name="Vírgula 2 9 6 3" xfId="25134"/>
    <cellStyle name="Vírgula 2 9 6 4" xfId="15717"/>
    <cellStyle name="Vírgula 2 9 7" xfId="6301"/>
    <cellStyle name="Vírgula 2 9 7 2" xfId="9813"/>
    <cellStyle name="Vírgula 2 9 7 2 2" xfId="32794"/>
    <cellStyle name="Vírgula 2 9 7 2 3" xfId="21622"/>
    <cellStyle name="Vírgula 2 9 7 3" xfId="29282"/>
    <cellStyle name="Vírgula 2 9 7 4" xfId="13961"/>
    <cellStyle name="Vírgula 2 9 8" xfId="5181"/>
    <cellStyle name="Vírgula 2 9 8 2" xfId="20985"/>
    <cellStyle name="Vírgula 2 9 8 3" xfId="28162"/>
    <cellStyle name="Vírgula 2 9 8 4" xfId="12205"/>
    <cellStyle name="Vírgula 2 9 9" xfId="3832"/>
    <cellStyle name="Vírgula 2 9 9 2" xfId="26813"/>
    <cellStyle name="Vírgula 2 9 9 3" xfId="17473"/>
    <cellStyle name="Vírgula 20" xfId="6147"/>
    <cellStyle name="Vírgula 20 2" xfId="9659"/>
    <cellStyle name="Vírgula 20 2 2" xfId="32640"/>
    <cellStyle name="Vírgula 20 2 3" xfId="21468"/>
    <cellStyle name="Vírgula 20 3" xfId="29128"/>
    <cellStyle name="Vírgula 20 4" xfId="13807"/>
    <cellStyle name="Vírgula 21" xfId="5027"/>
    <cellStyle name="Vírgula 21 2" xfId="20831"/>
    <cellStyle name="Vírgula 21 3" xfId="28008"/>
    <cellStyle name="Vírgula 21 4" xfId="12051"/>
    <cellStyle name="Vírgula 22" xfId="3755"/>
    <cellStyle name="Vírgula 22 2" xfId="26736"/>
    <cellStyle name="Vírgula 22 3" xfId="17319"/>
    <cellStyle name="Vírgula 23" xfId="23224"/>
    <cellStyle name="Vírgula 24" xfId="11415"/>
    <cellStyle name="Vírgula 25" xfId="34398"/>
    <cellStyle name="Vírgula 3" xfId="13"/>
    <cellStyle name="Vírgula 3 2" xfId="297"/>
    <cellStyle name="Vírgula 3 3" xfId="243"/>
    <cellStyle name="Vírgula 3 4" xfId="312"/>
    <cellStyle name="Vírgula 3 4 10" xfId="2071"/>
    <cellStyle name="Vírgula 3 4 10 2" xfId="7975"/>
    <cellStyle name="Vírgula 3 4 10 2 2" xfId="30956"/>
    <cellStyle name="Vírgula 3 4 10 2 3" xfId="19147"/>
    <cellStyle name="Vírgula 3 4 10 3" xfId="25052"/>
    <cellStyle name="Vírgula 3 4 10 4" xfId="15635"/>
    <cellStyle name="Vírgula 3 4 11" xfId="6219"/>
    <cellStyle name="Vírgula 3 4 11 2" xfId="9731"/>
    <cellStyle name="Vírgula 3 4 11 2 2" xfId="32712"/>
    <cellStyle name="Vírgula 3 4 11 2 3" xfId="21540"/>
    <cellStyle name="Vírgula 3 4 11 3" xfId="29200"/>
    <cellStyle name="Vírgula 3 4 11 4" xfId="13879"/>
    <cellStyle name="Vírgula 3 4 12" xfId="5099"/>
    <cellStyle name="Vírgula 3 4 12 2" xfId="20903"/>
    <cellStyle name="Vírgula 3 4 12 3" xfId="28080"/>
    <cellStyle name="Vírgula 3 4 12 4" xfId="12123"/>
    <cellStyle name="Vírgula 3 4 13" xfId="3818"/>
    <cellStyle name="Vírgula 3 4 13 2" xfId="26799"/>
    <cellStyle name="Vírgula 3 4 13 3" xfId="17391"/>
    <cellStyle name="Vírgula 3 4 14" xfId="23296"/>
    <cellStyle name="Vírgula 3 4 15" xfId="11478"/>
    <cellStyle name="Vírgula 3 4 2" xfId="466"/>
    <cellStyle name="Vírgula 3 4 2 10" xfId="23449"/>
    <cellStyle name="Vírgula 3 4 2 11" xfId="11563"/>
    <cellStyle name="Vírgula 3 4 2 2" xfId="627"/>
    <cellStyle name="Vírgula 3 4 2 2 2" xfId="1910"/>
    <cellStyle name="Vírgula 3 4 2 2 2 2" xfId="3666"/>
    <cellStyle name="Vírgula 3 4 2 2 2 2 2" xfId="9570"/>
    <cellStyle name="Vírgula 3 4 2 2 2 2 2 2" xfId="32551"/>
    <cellStyle name="Vírgula 3 4 2 2 2 2 2 3" xfId="20742"/>
    <cellStyle name="Vírgula 3 4 2 2 2 2 3" xfId="26647"/>
    <cellStyle name="Vírgula 3 4 2 2 2 2 4" xfId="17230"/>
    <cellStyle name="Vírgula 3 4 2 2 2 3" xfId="7814"/>
    <cellStyle name="Vírgula 3 4 2 2 2 3 2" xfId="11326"/>
    <cellStyle name="Vírgula 3 4 2 2 2 3 2 2" xfId="34307"/>
    <cellStyle name="Vírgula 3 4 2 2 2 3 2 3" xfId="23135"/>
    <cellStyle name="Vírgula 3 4 2 2 2 3 3" xfId="30795"/>
    <cellStyle name="Vírgula 3 4 2 2 2 3 4" xfId="15474"/>
    <cellStyle name="Vírgula 3 4 2 2 2 4" xfId="4938"/>
    <cellStyle name="Vírgula 3 4 2 2 2 4 2" xfId="27919"/>
    <cellStyle name="Vírgula 3 4 2 2 2 4 3" xfId="18986"/>
    <cellStyle name="Vírgula 3 4 2 2 2 5" xfId="24891"/>
    <cellStyle name="Vírgula 3 4 2 2 2 6" xfId="13718"/>
    <cellStyle name="Vírgula 3 4 2 2 3" xfId="1274"/>
    <cellStyle name="Vírgula 3 4 2 2 3 2" xfId="3030"/>
    <cellStyle name="Vírgula 3 4 2 2 3 2 2" xfId="8934"/>
    <cellStyle name="Vírgula 3 4 2 2 3 2 2 2" xfId="31915"/>
    <cellStyle name="Vírgula 3 4 2 2 3 2 2 3" xfId="20106"/>
    <cellStyle name="Vírgula 3 4 2 2 3 2 3" xfId="26011"/>
    <cellStyle name="Vírgula 3 4 2 2 3 2 4" xfId="16594"/>
    <cellStyle name="Vírgula 3 4 2 2 3 3" xfId="7178"/>
    <cellStyle name="Vírgula 3 4 2 2 3 3 2" xfId="10690"/>
    <cellStyle name="Vírgula 3 4 2 2 3 3 2 2" xfId="33671"/>
    <cellStyle name="Vírgula 3 4 2 2 3 3 2 3" xfId="22499"/>
    <cellStyle name="Vírgula 3 4 2 2 3 3 3" xfId="30159"/>
    <cellStyle name="Vírgula 3 4 2 2 3 3 4" xfId="14838"/>
    <cellStyle name="Vírgula 3 4 2 2 3 4" xfId="5982"/>
    <cellStyle name="Vírgula 3 4 2 2 3 4 2" xfId="28963"/>
    <cellStyle name="Vírgula 3 4 2 2 3 4 3" xfId="18350"/>
    <cellStyle name="Vírgula 3 4 2 2 3 5" xfId="24255"/>
    <cellStyle name="Vírgula 3 4 2 2 3 6" xfId="13082"/>
    <cellStyle name="Vírgula 3 4 2 2 4" xfId="2385"/>
    <cellStyle name="Vírgula 3 4 2 2 4 2" xfId="8289"/>
    <cellStyle name="Vírgula 3 4 2 2 4 2 2" xfId="31270"/>
    <cellStyle name="Vírgula 3 4 2 2 4 2 3" xfId="19461"/>
    <cellStyle name="Vírgula 3 4 2 2 4 3" xfId="25366"/>
    <cellStyle name="Vírgula 3 4 2 2 4 4" xfId="15949"/>
    <cellStyle name="Vírgula 3 4 2 2 5" xfId="6533"/>
    <cellStyle name="Vírgula 3 4 2 2 5 2" xfId="10045"/>
    <cellStyle name="Vírgula 3 4 2 2 5 2 2" xfId="33026"/>
    <cellStyle name="Vírgula 3 4 2 2 5 2 3" xfId="21854"/>
    <cellStyle name="Vírgula 3 4 2 2 5 3" xfId="29514"/>
    <cellStyle name="Vírgula 3 4 2 2 5 4" xfId="14193"/>
    <cellStyle name="Vírgula 3 4 2 2 6" xfId="5413"/>
    <cellStyle name="Vírgula 3 4 2 2 6 2" xfId="21217"/>
    <cellStyle name="Vírgula 3 4 2 2 6 3" xfId="28394"/>
    <cellStyle name="Vírgula 3 4 2 2 6 4" xfId="12437"/>
    <cellStyle name="Vírgula 3 4 2 2 7" xfId="4302"/>
    <cellStyle name="Vírgula 3 4 2 2 7 2" xfId="27283"/>
    <cellStyle name="Vírgula 3 4 2 2 7 3" xfId="17705"/>
    <cellStyle name="Vírgula 3 4 2 2 8" xfId="23610"/>
    <cellStyle name="Vírgula 3 4 2 2 9" xfId="11962"/>
    <cellStyle name="Vírgula 3 4 2 3" xfId="1113"/>
    <cellStyle name="Vírgula 3 4 2 3 2" xfId="1749"/>
    <cellStyle name="Vírgula 3 4 2 3 2 2" xfId="3505"/>
    <cellStyle name="Vírgula 3 4 2 3 2 2 2" xfId="9409"/>
    <cellStyle name="Vírgula 3 4 2 3 2 2 2 2" xfId="32390"/>
    <cellStyle name="Vírgula 3 4 2 3 2 2 2 3" xfId="20581"/>
    <cellStyle name="Vírgula 3 4 2 3 2 2 3" xfId="26486"/>
    <cellStyle name="Vírgula 3 4 2 3 2 2 4" xfId="17069"/>
    <cellStyle name="Vírgula 3 4 2 3 2 3" xfId="7653"/>
    <cellStyle name="Vírgula 3 4 2 3 2 3 2" xfId="11165"/>
    <cellStyle name="Vírgula 3 4 2 3 2 3 2 2" xfId="34146"/>
    <cellStyle name="Vírgula 3 4 2 3 2 3 2 3" xfId="22974"/>
    <cellStyle name="Vírgula 3 4 2 3 2 3 3" xfId="30634"/>
    <cellStyle name="Vírgula 3 4 2 3 2 3 4" xfId="15313"/>
    <cellStyle name="Vírgula 3 4 2 3 2 4" xfId="4777"/>
    <cellStyle name="Vírgula 3 4 2 3 2 4 2" xfId="27758"/>
    <cellStyle name="Vírgula 3 4 2 3 2 4 3" xfId="18825"/>
    <cellStyle name="Vírgula 3 4 2 3 2 5" xfId="24730"/>
    <cellStyle name="Vírgula 3 4 2 3 2 6" xfId="13557"/>
    <cellStyle name="Vírgula 3 4 2 3 3" xfId="2869"/>
    <cellStyle name="Vírgula 3 4 2 3 3 2" xfId="8773"/>
    <cellStyle name="Vírgula 3 4 2 3 3 2 2" xfId="31754"/>
    <cellStyle name="Vírgula 3 4 2 3 3 2 3" xfId="19945"/>
    <cellStyle name="Vírgula 3 4 2 3 3 3" xfId="25850"/>
    <cellStyle name="Vírgula 3 4 2 3 3 4" xfId="16433"/>
    <cellStyle name="Vírgula 3 4 2 3 4" xfId="7017"/>
    <cellStyle name="Vírgula 3 4 2 3 4 2" xfId="10529"/>
    <cellStyle name="Vírgula 3 4 2 3 4 2 2" xfId="33510"/>
    <cellStyle name="Vírgula 3 4 2 3 4 2 3" xfId="22338"/>
    <cellStyle name="Vírgula 3 4 2 3 4 3" xfId="29998"/>
    <cellStyle name="Vírgula 3 4 2 3 4 4" xfId="14677"/>
    <cellStyle name="Vírgula 3 4 2 3 5" xfId="5821"/>
    <cellStyle name="Vírgula 3 4 2 3 5 2" xfId="21379"/>
    <cellStyle name="Vírgula 3 4 2 3 5 3" xfId="28802"/>
    <cellStyle name="Vírgula 3 4 2 3 5 4" xfId="12921"/>
    <cellStyle name="Vírgula 3 4 2 3 6" xfId="4141"/>
    <cellStyle name="Vírgula 3 4 2 3 6 2" xfId="27122"/>
    <cellStyle name="Vírgula 3 4 2 3 6 3" xfId="18189"/>
    <cellStyle name="Vírgula 3 4 2 3 7" xfId="24094"/>
    <cellStyle name="Vírgula 3 4 2 3 8" xfId="11801"/>
    <cellStyle name="Vírgula 3 4 2 4" xfId="1511"/>
    <cellStyle name="Vírgula 3 4 2 4 2" xfId="3267"/>
    <cellStyle name="Vírgula 3 4 2 4 2 2" xfId="9171"/>
    <cellStyle name="Vírgula 3 4 2 4 2 2 2" xfId="32152"/>
    <cellStyle name="Vírgula 3 4 2 4 2 2 3" xfId="20343"/>
    <cellStyle name="Vírgula 3 4 2 4 2 3" xfId="26248"/>
    <cellStyle name="Vírgula 3 4 2 4 2 4" xfId="16831"/>
    <cellStyle name="Vírgula 3 4 2 4 3" xfId="7415"/>
    <cellStyle name="Vírgula 3 4 2 4 3 2" xfId="10927"/>
    <cellStyle name="Vírgula 3 4 2 4 3 2 2" xfId="33908"/>
    <cellStyle name="Vírgula 3 4 2 4 3 2 3" xfId="22736"/>
    <cellStyle name="Vírgula 3 4 2 4 3 3" xfId="30396"/>
    <cellStyle name="Vírgula 3 4 2 4 3 4" xfId="15075"/>
    <cellStyle name="Vírgula 3 4 2 4 4" xfId="4539"/>
    <cellStyle name="Vírgula 3 4 2 4 4 2" xfId="27520"/>
    <cellStyle name="Vírgula 3 4 2 4 4 3" xfId="18587"/>
    <cellStyle name="Vírgula 3 4 2 4 5" xfId="24492"/>
    <cellStyle name="Vírgula 3 4 2 4 6" xfId="13319"/>
    <cellStyle name="Vírgula 3 4 2 5" xfId="875"/>
    <cellStyle name="Vírgula 3 4 2 5 2" xfId="2631"/>
    <cellStyle name="Vírgula 3 4 2 5 2 2" xfId="8535"/>
    <cellStyle name="Vírgula 3 4 2 5 2 2 2" xfId="31516"/>
    <cellStyle name="Vírgula 3 4 2 5 2 2 3" xfId="19707"/>
    <cellStyle name="Vírgula 3 4 2 5 2 3" xfId="25612"/>
    <cellStyle name="Vírgula 3 4 2 5 2 4" xfId="16195"/>
    <cellStyle name="Vírgula 3 4 2 5 3" xfId="6779"/>
    <cellStyle name="Vírgula 3 4 2 5 3 2" xfId="10291"/>
    <cellStyle name="Vírgula 3 4 2 5 3 2 2" xfId="33272"/>
    <cellStyle name="Vírgula 3 4 2 5 3 2 3" xfId="22100"/>
    <cellStyle name="Vírgula 3 4 2 5 3 3" xfId="29760"/>
    <cellStyle name="Vírgula 3 4 2 5 3 4" xfId="14439"/>
    <cellStyle name="Vírgula 3 4 2 5 4" xfId="5583"/>
    <cellStyle name="Vírgula 3 4 2 5 4 2" xfId="28564"/>
    <cellStyle name="Vírgula 3 4 2 5 4 3" xfId="17951"/>
    <cellStyle name="Vírgula 3 4 2 5 5" xfId="23856"/>
    <cellStyle name="Vírgula 3 4 2 5 6" xfId="12683"/>
    <cellStyle name="Vírgula 3 4 2 6" xfId="2224"/>
    <cellStyle name="Vírgula 3 4 2 6 2" xfId="8128"/>
    <cellStyle name="Vírgula 3 4 2 6 2 2" xfId="31109"/>
    <cellStyle name="Vírgula 3 4 2 6 2 3" xfId="19300"/>
    <cellStyle name="Vírgula 3 4 2 6 3" xfId="25205"/>
    <cellStyle name="Vírgula 3 4 2 6 4" xfId="15788"/>
    <cellStyle name="Vírgula 3 4 2 7" xfId="6372"/>
    <cellStyle name="Vírgula 3 4 2 7 2" xfId="9884"/>
    <cellStyle name="Vírgula 3 4 2 7 2 2" xfId="32865"/>
    <cellStyle name="Vírgula 3 4 2 7 2 3" xfId="21693"/>
    <cellStyle name="Vírgula 3 4 2 7 3" xfId="29353"/>
    <cellStyle name="Vírgula 3 4 2 7 4" xfId="14032"/>
    <cellStyle name="Vírgula 3 4 2 8" xfId="5252"/>
    <cellStyle name="Vírgula 3 4 2 8 2" xfId="21056"/>
    <cellStyle name="Vírgula 3 4 2 8 3" xfId="28233"/>
    <cellStyle name="Vírgula 3 4 2 8 4" xfId="12276"/>
    <cellStyle name="Vírgula 3 4 2 9" xfId="3903"/>
    <cellStyle name="Vírgula 3 4 2 9 2" xfId="26884"/>
    <cellStyle name="Vírgula 3 4 2 9 3" xfId="17544"/>
    <cellStyle name="Vírgula 3 4 3" xfId="380"/>
    <cellStyle name="Vírgula 3 4 3 2" xfId="1664"/>
    <cellStyle name="Vírgula 3 4 3 2 2" xfId="3420"/>
    <cellStyle name="Vírgula 3 4 3 2 2 2" xfId="9324"/>
    <cellStyle name="Vírgula 3 4 3 2 2 2 2" xfId="32305"/>
    <cellStyle name="Vírgula 3 4 3 2 2 2 3" xfId="20496"/>
    <cellStyle name="Vírgula 3 4 3 2 2 3" xfId="26401"/>
    <cellStyle name="Vírgula 3 4 3 2 2 4" xfId="16984"/>
    <cellStyle name="Vírgula 3 4 3 2 3" xfId="7568"/>
    <cellStyle name="Vírgula 3 4 3 2 3 2" xfId="11080"/>
    <cellStyle name="Vírgula 3 4 3 2 3 2 2" xfId="34061"/>
    <cellStyle name="Vírgula 3 4 3 2 3 2 3" xfId="22889"/>
    <cellStyle name="Vírgula 3 4 3 2 3 3" xfId="30549"/>
    <cellStyle name="Vírgula 3 4 3 2 3 4" xfId="15228"/>
    <cellStyle name="Vírgula 3 4 3 2 4" xfId="4692"/>
    <cellStyle name="Vírgula 3 4 3 2 4 2" xfId="27673"/>
    <cellStyle name="Vírgula 3 4 3 2 4 3" xfId="18740"/>
    <cellStyle name="Vírgula 3 4 3 2 5" xfId="24645"/>
    <cellStyle name="Vírgula 3 4 3 2 6" xfId="13472"/>
    <cellStyle name="Vírgula 3 4 3 3" xfId="1028"/>
    <cellStyle name="Vírgula 3 4 3 3 2" xfId="2784"/>
    <cellStyle name="Vírgula 3 4 3 3 2 2" xfId="8688"/>
    <cellStyle name="Vírgula 3 4 3 3 2 2 2" xfId="31669"/>
    <cellStyle name="Vírgula 3 4 3 3 2 2 3" xfId="19860"/>
    <cellStyle name="Vírgula 3 4 3 3 2 3" xfId="25765"/>
    <cellStyle name="Vírgula 3 4 3 3 2 4" xfId="16348"/>
    <cellStyle name="Vírgula 3 4 3 3 3" xfId="6932"/>
    <cellStyle name="Vírgula 3 4 3 3 3 2" xfId="10444"/>
    <cellStyle name="Vírgula 3 4 3 3 3 2 2" xfId="33425"/>
    <cellStyle name="Vírgula 3 4 3 3 3 2 3" xfId="22253"/>
    <cellStyle name="Vírgula 3 4 3 3 3 3" xfId="29913"/>
    <cellStyle name="Vírgula 3 4 3 3 3 4" xfId="14592"/>
    <cellStyle name="Vírgula 3 4 3 3 4" xfId="5736"/>
    <cellStyle name="Vírgula 3 4 3 3 4 2" xfId="28717"/>
    <cellStyle name="Vírgula 3 4 3 3 4 3" xfId="18104"/>
    <cellStyle name="Vírgula 3 4 3 3 5" xfId="24009"/>
    <cellStyle name="Vírgula 3 4 3 3 6" xfId="12836"/>
    <cellStyle name="Vírgula 3 4 3 4" xfId="2139"/>
    <cellStyle name="Vírgula 3 4 3 4 2" xfId="8043"/>
    <cellStyle name="Vírgula 3 4 3 4 2 2" xfId="31024"/>
    <cellStyle name="Vírgula 3 4 3 4 2 3" xfId="19215"/>
    <cellStyle name="Vírgula 3 4 3 4 3" xfId="25120"/>
    <cellStyle name="Vírgula 3 4 3 4 4" xfId="15703"/>
    <cellStyle name="Vírgula 3 4 3 5" xfId="6287"/>
    <cellStyle name="Vírgula 3 4 3 5 2" xfId="9799"/>
    <cellStyle name="Vírgula 3 4 3 5 2 2" xfId="32780"/>
    <cellStyle name="Vírgula 3 4 3 5 2 3" xfId="21608"/>
    <cellStyle name="Vírgula 3 4 3 5 3" xfId="29268"/>
    <cellStyle name="Vírgula 3 4 3 5 4" xfId="13947"/>
    <cellStyle name="Vírgula 3 4 3 6" xfId="5167"/>
    <cellStyle name="Vírgula 3 4 3 6 2" xfId="20971"/>
    <cellStyle name="Vírgula 3 4 3 6 3" xfId="28148"/>
    <cellStyle name="Vírgula 3 4 3 6 4" xfId="12191"/>
    <cellStyle name="Vírgula 3 4 3 7" xfId="4056"/>
    <cellStyle name="Vírgula 3 4 3 7 2" xfId="27037"/>
    <cellStyle name="Vírgula 3 4 3 7 3" xfId="17459"/>
    <cellStyle name="Vírgula 3 4 3 8" xfId="23364"/>
    <cellStyle name="Vírgula 3 4 3 9" xfId="11716"/>
    <cellStyle name="Vírgula 3 4 4" xfId="542"/>
    <cellStyle name="Vírgula 3 4 4 2" xfId="1825"/>
    <cellStyle name="Vírgula 3 4 4 2 2" xfId="3581"/>
    <cellStyle name="Vírgula 3 4 4 2 2 2" xfId="9485"/>
    <cellStyle name="Vírgula 3 4 4 2 2 2 2" xfId="32466"/>
    <cellStyle name="Vírgula 3 4 4 2 2 2 3" xfId="20657"/>
    <cellStyle name="Vírgula 3 4 4 2 2 3" xfId="26562"/>
    <cellStyle name="Vírgula 3 4 4 2 2 4" xfId="17145"/>
    <cellStyle name="Vírgula 3 4 4 2 3" xfId="7729"/>
    <cellStyle name="Vírgula 3 4 4 2 3 2" xfId="11241"/>
    <cellStyle name="Vírgula 3 4 4 2 3 2 2" xfId="34222"/>
    <cellStyle name="Vírgula 3 4 4 2 3 2 3" xfId="23050"/>
    <cellStyle name="Vírgula 3 4 4 2 3 3" xfId="30710"/>
    <cellStyle name="Vírgula 3 4 4 2 3 4" xfId="15389"/>
    <cellStyle name="Vírgula 3 4 4 2 4" xfId="4853"/>
    <cellStyle name="Vírgula 3 4 4 2 4 2" xfId="27834"/>
    <cellStyle name="Vírgula 3 4 4 2 4 3" xfId="18901"/>
    <cellStyle name="Vírgula 3 4 4 2 5" xfId="24806"/>
    <cellStyle name="Vírgula 3 4 4 2 6" xfId="13633"/>
    <cellStyle name="Vírgula 3 4 4 3" xfId="1189"/>
    <cellStyle name="Vírgula 3 4 4 3 2" xfId="2945"/>
    <cellStyle name="Vírgula 3 4 4 3 2 2" xfId="8849"/>
    <cellStyle name="Vírgula 3 4 4 3 2 2 2" xfId="31830"/>
    <cellStyle name="Vírgula 3 4 4 3 2 2 3" xfId="20021"/>
    <cellStyle name="Vírgula 3 4 4 3 2 3" xfId="25926"/>
    <cellStyle name="Vírgula 3 4 4 3 2 4" xfId="16509"/>
    <cellStyle name="Vírgula 3 4 4 3 3" xfId="7093"/>
    <cellStyle name="Vírgula 3 4 4 3 3 2" xfId="10605"/>
    <cellStyle name="Vírgula 3 4 4 3 3 2 2" xfId="33586"/>
    <cellStyle name="Vírgula 3 4 4 3 3 2 3" xfId="22414"/>
    <cellStyle name="Vírgula 3 4 4 3 3 3" xfId="30074"/>
    <cellStyle name="Vírgula 3 4 4 3 3 4" xfId="14753"/>
    <cellStyle name="Vírgula 3 4 4 3 4" xfId="5897"/>
    <cellStyle name="Vírgula 3 4 4 3 4 2" xfId="28878"/>
    <cellStyle name="Vírgula 3 4 4 3 4 3" xfId="18265"/>
    <cellStyle name="Vírgula 3 4 4 3 5" xfId="24170"/>
    <cellStyle name="Vírgula 3 4 4 3 6" xfId="12997"/>
    <cellStyle name="Vírgula 3 4 4 4" xfId="2300"/>
    <cellStyle name="Vírgula 3 4 4 4 2" xfId="8204"/>
    <cellStyle name="Vírgula 3 4 4 4 2 2" xfId="31185"/>
    <cellStyle name="Vírgula 3 4 4 4 2 3" xfId="19376"/>
    <cellStyle name="Vírgula 3 4 4 4 3" xfId="25281"/>
    <cellStyle name="Vírgula 3 4 4 4 4" xfId="15864"/>
    <cellStyle name="Vírgula 3 4 4 5" xfId="6448"/>
    <cellStyle name="Vírgula 3 4 4 5 2" xfId="9960"/>
    <cellStyle name="Vírgula 3 4 4 5 2 2" xfId="32941"/>
    <cellStyle name="Vírgula 3 4 4 5 2 3" xfId="21769"/>
    <cellStyle name="Vírgula 3 4 4 5 3" xfId="29429"/>
    <cellStyle name="Vírgula 3 4 4 5 4" xfId="14108"/>
    <cellStyle name="Vírgula 3 4 4 6" xfId="5328"/>
    <cellStyle name="Vírgula 3 4 4 6 2" xfId="21132"/>
    <cellStyle name="Vírgula 3 4 4 6 3" xfId="28309"/>
    <cellStyle name="Vírgula 3 4 4 6 4" xfId="12352"/>
    <cellStyle name="Vírgula 3 4 4 7" xfId="4217"/>
    <cellStyle name="Vírgula 3 4 4 7 2" xfId="27198"/>
    <cellStyle name="Vírgula 3 4 4 7 3" xfId="17620"/>
    <cellStyle name="Vírgula 3 4 4 8" xfId="23525"/>
    <cellStyle name="Vírgula 3 4 4 9" xfId="11877"/>
    <cellStyle name="Vírgula 3 4 5" xfId="960"/>
    <cellStyle name="Vírgula 3 4 5 2" xfId="1596"/>
    <cellStyle name="Vírgula 3 4 5 2 2" xfId="3352"/>
    <cellStyle name="Vírgula 3 4 5 2 2 2" xfId="9256"/>
    <cellStyle name="Vírgula 3 4 5 2 2 2 2" xfId="32237"/>
    <cellStyle name="Vírgula 3 4 5 2 2 2 3" xfId="20428"/>
    <cellStyle name="Vírgula 3 4 5 2 2 3" xfId="26333"/>
    <cellStyle name="Vírgula 3 4 5 2 2 4" xfId="16916"/>
    <cellStyle name="Vírgula 3 4 5 2 3" xfId="7500"/>
    <cellStyle name="Vírgula 3 4 5 2 3 2" xfId="11012"/>
    <cellStyle name="Vírgula 3 4 5 2 3 2 2" xfId="33993"/>
    <cellStyle name="Vírgula 3 4 5 2 3 2 3" xfId="22821"/>
    <cellStyle name="Vírgula 3 4 5 2 3 3" xfId="30481"/>
    <cellStyle name="Vírgula 3 4 5 2 3 4" xfId="15160"/>
    <cellStyle name="Vírgula 3 4 5 2 4" xfId="4624"/>
    <cellStyle name="Vírgula 3 4 5 2 4 2" xfId="27605"/>
    <cellStyle name="Vírgula 3 4 5 2 4 3" xfId="18672"/>
    <cellStyle name="Vírgula 3 4 5 2 5" xfId="24577"/>
    <cellStyle name="Vírgula 3 4 5 2 6" xfId="13404"/>
    <cellStyle name="Vírgula 3 4 5 3" xfId="2716"/>
    <cellStyle name="Vírgula 3 4 5 3 2" xfId="8620"/>
    <cellStyle name="Vírgula 3 4 5 3 2 2" xfId="31601"/>
    <cellStyle name="Vírgula 3 4 5 3 2 3" xfId="19792"/>
    <cellStyle name="Vírgula 3 4 5 3 3" xfId="25697"/>
    <cellStyle name="Vírgula 3 4 5 3 4" xfId="16280"/>
    <cellStyle name="Vírgula 3 4 5 4" xfId="6864"/>
    <cellStyle name="Vírgula 3 4 5 4 2" xfId="10376"/>
    <cellStyle name="Vírgula 3 4 5 4 2 2" xfId="33357"/>
    <cellStyle name="Vírgula 3 4 5 4 2 3" xfId="22185"/>
    <cellStyle name="Vírgula 3 4 5 4 3" xfId="29845"/>
    <cellStyle name="Vírgula 3 4 5 4 4" xfId="14524"/>
    <cellStyle name="Vírgula 3 4 5 5" xfId="5668"/>
    <cellStyle name="Vírgula 3 4 5 5 2" xfId="21302"/>
    <cellStyle name="Vírgula 3 4 5 5 3" xfId="28649"/>
    <cellStyle name="Vírgula 3 4 5 5 4" xfId="12768"/>
    <cellStyle name="Vírgula 3 4 5 6" xfId="3988"/>
    <cellStyle name="Vírgula 3 4 5 6 2" xfId="26969"/>
    <cellStyle name="Vírgula 3 4 5 6 3" xfId="18036"/>
    <cellStyle name="Vírgula 3 4 5 7" xfId="23941"/>
    <cellStyle name="Vírgula 3 4 5 8" xfId="11648"/>
    <cellStyle name="Vírgula 3 4 6" xfId="1350"/>
    <cellStyle name="Vírgula 3 4 6 2" xfId="1986"/>
    <cellStyle name="Vírgula 3 4 6 2 2" xfId="3742"/>
    <cellStyle name="Vírgula 3 4 6 2 2 2" xfId="9646"/>
    <cellStyle name="Vírgula 3 4 6 2 2 2 2" xfId="32627"/>
    <cellStyle name="Vírgula 3 4 6 2 2 2 3" xfId="20818"/>
    <cellStyle name="Vírgula 3 4 6 2 2 3" xfId="26723"/>
    <cellStyle name="Vírgula 3 4 6 2 2 4" xfId="17306"/>
    <cellStyle name="Vírgula 3 4 6 2 3" xfId="7890"/>
    <cellStyle name="Vírgula 3 4 6 2 3 2" xfId="11402"/>
    <cellStyle name="Vírgula 3 4 6 2 3 2 2" xfId="34383"/>
    <cellStyle name="Vírgula 3 4 6 2 3 2 3" xfId="23211"/>
    <cellStyle name="Vírgula 3 4 6 2 3 3" xfId="30871"/>
    <cellStyle name="Vírgula 3 4 6 2 3 4" xfId="15550"/>
    <cellStyle name="Vírgula 3 4 6 2 4" xfId="5014"/>
    <cellStyle name="Vírgula 3 4 6 2 4 2" xfId="27995"/>
    <cellStyle name="Vírgula 3 4 6 2 4 3" xfId="19062"/>
    <cellStyle name="Vírgula 3 4 6 2 5" xfId="24967"/>
    <cellStyle name="Vírgula 3 4 6 2 6" xfId="13794"/>
    <cellStyle name="Vírgula 3 4 6 3" xfId="3106"/>
    <cellStyle name="Vírgula 3 4 6 3 2" xfId="9010"/>
    <cellStyle name="Vírgula 3 4 6 3 2 2" xfId="31991"/>
    <cellStyle name="Vírgula 3 4 6 3 2 3" xfId="20182"/>
    <cellStyle name="Vírgula 3 4 6 3 3" xfId="26087"/>
    <cellStyle name="Vírgula 3 4 6 3 4" xfId="16670"/>
    <cellStyle name="Vírgula 3 4 6 4" xfId="7254"/>
    <cellStyle name="Vírgula 3 4 6 4 2" xfId="10766"/>
    <cellStyle name="Vírgula 3 4 6 4 2 2" xfId="33747"/>
    <cellStyle name="Vírgula 3 4 6 4 2 3" xfId="22575"/>
    <cellStyle name="Vírgula 3 4 6 4 3" xfId="30235"/>
    <cellStyle name="Vírgula 3 4 6 4 4" xfId="14914"/>
    <cellStyle name="Vírgula 3 4 6 5" xfId="6058"/>
    <cellStyle name="Vírgula 3 4 6 5 2" xfId="21455"/>
    <cellStyle name="Vírgula 3 4 6 5 3" xfId="29039"/>
    <cellStyle name="Vírgula 3 4 6 5 4" xfId="13158"/>
    <cellStyle name="Vírgula 3 4 6 6" xfId="4378"/>
    <cellStyle name="Vírgula 3 4 6 6 2" xfId="27359"/>
    <cellStyle name="Vírgula 3 4 6 6 3" xfId="18426"/>
    <cellStyle name="Vírgula 3 4 6 7" xfId="24331"/>
    <cellStyle name="Vírgula 3 4 6 8" xfId="12038"/>
    <cellStyle name="Vírgula 3 4 7" xfId="790"/>
    <cellStyle name="Vírgula 3 4 7 2" xfId="2546"/>
    <cellStyle name="Vírgula 3 4 7 2 2" xfId="8450"/>
    <cellStyle name="Vírgula 3 4 7 2 2 2" xfId="31431"/>
    <cellStyle name="Vírgula 3 4 7 2 2 3" xfId="19622"/>
    <cellStyle name="Vírgula 3 4 7 2 3" xfId="25527"/>
    <cellStyle name="Vírgula 3 4 7 2 4" xfId="16110"/>
    <cellStyle name="Vírgula 3 4 7 3" xfId="6694"/>
    <cellStyle name="Vírgula 3 4 7 3 2" xfId="10206"/>
    <cellStyle name="Vírgula 3 4 7 3 2 2" xfId="33187"/>
    <cellStyle name="Vírgula 3 4 7 3 2 3" xfId="22015"/>
    <cellStyle name="Vírgula 3 4 7 3 3" xfId="29675"/>
    <cellStyle name="Vírgula 3 4 7 3 4" xfId="14354"/>
    <cellStyle name="Vírgula 3 4 7 4" xfId="4454"/>
    <cellStyle name="Vírgula 3 4 7 4 2" xfId="27435"/>
    <cellStyle name="Vírgula 3 4 7 4 3" xfId="17866"/>
    <cellStyle name="Vírgula 3 4 7 5" xfId="23771"/>
    <cellStyle name="Vírgula 3 4 7 6" xfId="12598"/>
    <cellStyle name="Vírgula 3 4 8" xfId="1426"/>
    <cellStyle name="Vírgula 3 4 8 2" xfId="3182"/>
    <cellStyle name="Vírgula 3 4 8 2 2" xfId="9086"/>
    <cellStyle name="Vírgula 3 4 8 2 2 2" xfId="32067"/>
    <cellStyle name="Vírgula 3 4 8 2 2 3" xfId="20258"/>
    <cellStyle name="Vírgula 3 4 8 2 3" xfId="26163"/>
    <cellStyle name="Vírgula 3 4 8 2 4" xfId="16746"/>
    <cellStyle name="Vírgula 3 4 8 3" xfId="7330"/>
    <cellStyle name="Vírgula 3 4 8 3 2" xfId="10842"/>
    <cellStyle name="Vírgula 3 4 8 3 2 2" xfId="33823"/>
    <cellStyle name="Vírgula 3 4 8 3 2 3" xfId="22651"/>
    <cellStyle name="Vírgula 3 4 8 3 3" xfId="30311"/>
    <cellStyle name="Vírgula 3 4 8 3 4" xfId="14990"/>
    <cellStyle name="Vírgula 3 4 8 4" xfId="6134"/>
    <cellStyle name="Vírgula 3 4 8 4 2" xfId="29115"/>
    <cellStyle name="Vírgula 3 4 8 4 3" xfId="18502"/>
    <cellStyle name="Vírgula 3 4 8 5" xfId="24407"/>
    <cellStyle name="Vírgula 3 4 8 6" xfId="13234"/>
    <cellStyle name="Vírgula 3 4 9" xfId="713"/>
    <cellStyle name="Vírgula 3 4 9 2" xfId="2470"/>
    <cellStyle name="Vírgula 3 4 9 2 2" xfId="8374"/>
    <cellStyle name="Vírgula 3 4 9 2 2 2" xfId="31355"/>
    <cellStyle name="Vírgula 3 4 9 2 2 3" xfId="19546"/>
    <cellStyle name="Vírgula 3 4 9 2 3" xfId="25451"/>
    <cellStyle name="Vírgula 3 4 9 2 4" xfId="16034"/>
    <cellStyle name="Vírgula 3 4 9 3" xfId="6618"/>
    <cellStyle name="Vírgula 3 4 9 3 2" xfId="10130"/>
    <cellStyle name="Vírgula 3 4 9 3 2 2" xfId="33111"/>
    <cellStyle name="Vírgula 3 4 9 3 2 3" xfId="21939"/>
    <cellStyle name="Vírgula 3 4 9 3 3" xfId="29599"/>
    <cellStyle name="Vírgula 3 4 9 3 4" xfId="14278"/>
    <cellStyle name="Vírgula 3 4 9 4" xfId="5498"/>
    <cellStyle name="Vírgula 3 4 9 4 2" xfId="28479"/>
    <cellStyle name="Vírgula 3 4 9 4 3" xfId="17790"/>
    <cellStyle name="Vírgula 3 4 9 5" xfId="23695"/>
    <cellStyle name="Vírgula 3 4 9 6" xfId="12522"/>
    <cellStyle name="Vírgula 3 5" xfId="29"/>
    <cellStyle name="Vírgula 3 5 10" xfId="3839"/>
    <cellStyle name="Vírgula 3 5 10 2" xfId="26820"/>
    <cellStyle name="Vírgula 3 5 10 3" xfId="17327"/>
    <cellStyle name="Vírgula 3 5 11" xfId="23232"/>
    <cellStyle name="Vírgula 3 5 12" xfId="11499"/>
    <cellStyle name="Vírgula 3 5 2" xfId="401"/>
    <cellStyle name="Vírgula 3 5 2 2" xfId="1685"/>
    <cellStyle name="Vírgula 3 5 2 2 2" xfId="3441"/>
    <cellStyle name="Vírgula 3 5 2 2 2 2" xfId="9345"/>
    <cellStyle name="Vírgula 3 5 2 2 2 2 2" xfId="32326"/>
    <cellStyle name="Vírgula 3 5 2 2 2 2 3" xfId="20517"/>
    <cellStyle name="Vírgula 3 5 2 2 2 3" xfId="26422"/>
    <cellStyle name="Vírgula 3 5 2 2 2 4" xfId="17005"/>
    <cellStyle name="Vírgula 3 5 2 2 3" xfId="7589"/>
    <cellStyle name="Vírgula 3 5 2 2 3 2" xfId="11101"/>
    <cellStyle name="Vírgula 3 5 2 2 3 2 2" xfId="34082"/>
    <cellStyle name="Vírgula 3 5 2 2 3 2 3" xfId="22910"/>
    <cellStyle name="Vírgula 3 5 2 2 3 3" xfId="30570"/>
    <cellStyle name="Vírgula 3 5 2 2 3 4" xfId="15249"/>
    <cellStyle name="Vírgula 3 5 2 2 4" xfId="4713"/>
    <cellStyle name="Vírgula 3 5 2 2 4 2" xfId="27694"/>
    <cellStyle name="Vírgula 3 5 2 2 4 3" xfId="18761"/>
    <cellStyle name="Vírgula 3 5 2 2 5" xfId="24666"/>
    <cellStyle name="Vírgula 3 5 2 2 6" xfId="13493"/>
    <cellStyle name="Vírgula 3 5 2 3" xfId="1049"/>
    <cellStyle name="Vírgula 3 5 2 3 2" xfId="2805"/>
    <cellStyle name="Vírgula 3 5 2 3 2 2" xfId="8709"/>
    <cellStyle name="Vírgula 3 5 2 3 2 2 2" xfId="31690"/>
    <cellStyle name="Vírgula 3 5 2 3 2 2 3" xfId="19881"/>
    <cellStyle name="Vírgula 3 5 2 3 2 3" xfId="25786"/>
    <cellStyle name="Vírgula 3 5 2 3 2 4" xfId="16369"/>
    <cellStyle name="Vírgula 3 5 2 3 3" xfId="6953"/>
    <cellStyle name="Vírgula 3 5 2 3 3 2" xfId="10465"/>
    <cellStyle name="Vírgula 3 5 2 3 3 2 2" xfId="33446"/>
    <cellStyle name="Vírgula 3 5 2 3 3 2 3" xfId="22274"/>
    <cellStyle name="Vírgula 3 5 2 3 3 3" xfId="29934"/>
    <cellStyle name="Vírgula 3 5 2 3 3 4" xfId="14613"/>
    <cellStyle name="Vírgula 3 5 2 3 4" xfId="5757"/>
    <cellStyle name="Vírgula 3 5 2 3 4 2" xfId="28738"/>
    <cellStyle name="Vírgula 3 5 2 3 4 3" xfId="18125"/>
    <cellStyle name="Vírgula 3 5 2 3 5" xfId="24030"/>
    <cellStyle name="Vírgula 3 5 2 3 6" xfId="12857"/>
    <cellStyle name="Vírgula 3 5 2 4" xfId="2160"/>
    <cellStyle name="Vírgula 3 5 2 4 2" xfId="8064"/>
    <cellStyle name="Vírgula 3 5 2 4 2 2" xfId="31045"/>
    <cellStyle name="Vírgula 3 5 2 4 2 3" xfId="19236"/>
    <cellStyle name="Vírgula 3 5 2 4 3" xfId="25141"/>
    <cellStyle name="Vírgula 3 5 2 4 4" xfId="15724"/>
    <cellStyle name="Vírgula 3 5 2 5" xfId="6308"/>
    <cellStyle name="Vírgula 3 5 2 5 2" xfId="9820"/>
    <cellStyle name="Vírgula 3 5 2 5 2 2" xfId="32801"/>
    <cellStyle name="Vírgula 3 5 2 5 2 3" xfId="21629"/>
    <cellStyle name="Vírgula 3 5 2 5 3" xfId="29289"/>
    <cellStyle name="Vírgula 3 5 2 5 4" xfId="13968"/>
    <cellStyle name="Vírgula 3 5 2 6" xfId="5188"/>
    <cellStyle name="Vírgula 3 5 2 6 2" xfId="20992"/>
    <cellStyle name="Vírgula 3 5 2 6 3" xfId="28169"/>
    <cellStyle name="Vírgula 3 5 2 6 4" xfId="12212"/>
    <cellStyle name="Vírgula 3 5 2 7" xfId="4077"/>
    <cellStyle name="Vírgula 3 5 2 7 2" xfId="27058"/>
    <cellStyle name="Vírgula 3 5 2 7 3" xfId="17480"/>
    <cellStyle name="Vírgula 3 5 2 8" xfId="23385"/>
    <cellStyle name="Vírgula 3 5 2 9" xfId="11737"/>
    <cellStyle name="Vírgula 3 5 3" xfId="563"/>
    <cellStyle name="Vírgula 3 5 3 2" xfId="1846"/>
    <cellStyle name="Vírgula 3 5 3 2 2" xfId="3602"/>
    <cellStyle name="Vírgula 3 5 3 2 2 2" xfId="9506"/>
    <cellStyle name="Vírgula 3 5 3 2 2 2 2" xfId="32487"/>
    <cellStyle name="Vírgula 3 5 3 2 2 2 3" xfId="20678"/>
    <cellStyle name="Vírgula 3 5 3 2 2 3" xfId="26583"/>
    <cellStyle name="Vírgula 3 5 3 2 2 4" xfId="17166"/>
    <cellStyle name="Vírgula 3 5 3 2 3" xfId="7750"/>
    <cellStyle name="Vírgula 3 5 3 2 3 2" xfId="11262"/>
    <cellStyle name="Vírgula 3 5 3 2 3 2 2" xfId="34243"/>
    <cellStyle name="Vírgula 3 5 3 2 3 2 3" xfId="23071"/>
    <cellStyle name="Vírgula 3 5 3 2 3 3" xfId="30731"/>
    <cellStyle name="Vírgula 3 5 3 2 3 4" xfId="15410"/>
    <cellStyle name="Vírgula 3 5 3 2 4" xfId="4874"/>
    <cellStyle name="Vírgula 3 5 3 2 4 2" xfId="27855"/>
    <cellStyle name="Vírgula 3 5 3 2 4 3" xfId="18922"/>
    <cellStyle name="Vírgula 3 5 3 2 5" xfId="24827"/>
    <cellStyle name="Vírgula 3 5 3 2 6" xfId="13654"/>
    <cellStyle name="Vírgula 3 5 3 3" xfId="1210"/>
    <cellStyle name="Vírgula 3 5 3 3 2" xfId="2966"/>
    <cellStyle name="Vírgula 3 5 3 3 2 2" xfId="8870"/>
    <cellStyle name="Vírgula 3 5 3 3 2 2 2" xfId="31851"/>
    <cellStyle name="Vírgula 3 5 3 3 2 2 3" xfId="20042"/>
    <cellStyle name="Vírgula 3 5 3 3 2 3" xfId="25947"/>
    <cellStyle name="Vírgula 3 5 3 3 2 4" xfId="16530"/>
    <cellStyle name="Vírgula 3 5 3 3 3" xfId="7114"/>
    <cellStyle name="Vírgula 3 5 3 3 3 2" xfId="10626"/>
    <cellStyle name="Vírgula 3 5 3 3 3 2 2" xfId="33607"/>
    <cellStyle name="Vírgula 3 5 3 3 3 2 3" xfId="22435"/>
    <cellStyle name="Vírgula 3 5 3 3 3 3" xfId="30095"/>
    <cellStyle name="Vírgula 3 5 3 3 3 4" xfId="14774"/>
    <cellStyle name="Vírgula 3 5 3 3 4" xfId="5918"/>
    <cellStyle name="Vírgula 3 5 3 3 4 2" xfId="28899"/>
    <cellStyle name="Vírgula 3 5 3 3 4 3" xfId="18286"/>
    <cellStyle name="Vírgula 3 5 3 3 5" xfId="24191"/>
    <cellStyle name="Vírgula 3 5 3 3 6" xfId="13018"/>
    <cellStyle name="Vírgula 3 5 3 4" xfId="2321"/>
    <cellStyle name="Vírgula 3 5 3 4 2" xfId="8225"/>
    <cellStyle name="Vírgula 3 5 3 4 2 2" xfId="31206"/>
    <cellStyle name="Vírgula 3 5 3 4 2 3" xfId="19397"/>
    <cellStyle name="Vírgula 3 5 3 4 3" xfId="25302"/>
    <cellStyle name="Vírgula 3 5 3 4 4" xfId="15885"/>
    <cellStyle name="Vírgula 3 5 3 5" xfId="6469"/>
    <cellStyle name="Vírgula 3 5 3 5 2" xfId="9981"/>
    <cellStyle name="Vírgula 3 5 3 5 2 2" xfId="32962"/>
    <cellStyle name="Vírgula 3 5 3 5 2 3" xfId="21790"/>
    <cellStyle name="Vírgula 3 5 3 5 3" xfId="29450"/>
    <cellStyle name="Vírgula 3 5 3 5 4" xfId="14129"/>
    <cellStyle name="Vírgula 3 5 3 6" xfId="5349"/>
    <cellStyle name="Vírgula 3 5 3 6 2" xfId="21153"/>
    <cellStyle name="Vírgula 3 5 3 6 3" xfId="28330"/>
    <cellStyle name="Vírgula 3 5 3 6 4" xfId="12373"/>
    <cellStyle name="Vírgula 3 5 3 7" xfId="4238"/>
    <cellStyle name="Vírgula 3 5 3 7 2" xfId="27219"/>
    <cellStyle name="Vírgula 3 5 3 7 3" xfId="17641"/>
    <cellStyle name="Vírgula 3 5 3 8" xfId="23546"/>
    <cellStyle name="Vírgula 3 5 3 9" xfId="11898"/>
    <cellStyle name="Vírgula 3 5 4" xfId="896"/>
    <cellStyle name="Vírgula 3 5 4 2" xfId="1532"/>
    <cellStyle name="Vírgula 3 5 4 2 2" xfId="3288"/>
    <cellStyle name="Vírgula 3 5 4 2 2 2" xfId="9192"/>
    <cellStyle name="Vírgula 3 5 4 2 2 2 2" xfId="32173"/>
    <cellStyle name="Vírgula 3 5 4 2 2 2 3" xfId="20364"/>
    <cellStyle name="Vírgula 3 5 4 2 2 3" xfId="26269"/>
    <cellStyle name="Vírgula 3 5 4 2 2 4" xfId="16852"/>
    <cellStyle name="Vírgula 3 5 4 2 3" xfId="7436"/>
    <cellStyle name="Vírgula 3 5 4 2 3 2" xfId="10948"/>
    <cellStyle name="Vírgula 3 5 4 2 3 2 2" xfId="33929"/>
    <cellStyle name="Vírgula 3 5 4 2 3 2 3" xfId="22757"/>
    <cellStyle name="Vírgula 3 5 4 2 3 3" xfId="30417"/>
    <cellStyle name="Vírgula 3 5 4 2 3 4" xfId="15096"/>
    <cellStyle name="Vírgula 3 5 4 2 4" xfId="4560"/>
    <cellStyle name="Vírgula 3 5 4 2 4 2" xfId="27541"/>
    <cellStyle name="Vírgula 3 5 4 2 4 3" xfId="18608"/>
    <cellStyle name="Vírgula 3 5 4 2 5" xfId="24513"/>
    <cellStyle name="Vírgula 3 5 4 2 6" xfId="13340"/>
    <cellStyle name="Vírgula 3 5 4 3" xfId="2652"/>
    <cellStyle name="Vírgula 3 5 4 3 2" xfId="8556"/>
    <cellStyle name="Vírgula 3 5 4 3 2 2" xfId="31537"/>
    <cellStyle name="Vírgula 3 5 4 3 2 3" xfId="19728"/>
    <cellStyle name="Vírgula 3 5 4 3 3" xfId="25633"/>
    <cellStyle name="Vírgula 3 5 4 3 4" xfId="16216"/>
    <cellStyle name="Vírgula 3 5 4 4" xfId="6800"/>
    <cellStyle name="Vírgula 3 5 4 4 2" xfId="10312"/>
    <cellStyle name="Vírgula 3 5 4 4 2 2" xfId="33293"/>
    <cellStyle name="Vírgula 3 5 4 4 2 3" xfId="22121"/>
    <cellStyle name="Vírgula 3 5 4 4 3" xfId="29781"/>
    <cellStyle name="Vírgula 3 5 4 4 4" xfId="14460"/>
    <cellStyle name="Vírgula 3 5 4 5" xfId="5604"/>
    <cellStyle name="Vírgula 3 5 4 5 2" xfId="21238"/>
    <cellStyle name="Vírgula 3 5 4 5 3" xfId="28585"/>
    <cellStyle name="Vírgula 3 5 4 5 4" xfId="12704"/>
    <cellStyle name="Vírgula 3 5 4 6" xfId="3924"/>
    <cellStyle name="Vírgula 3 5 4 6 2" xfId="26905"/>
    <cellStyle name="Vírgula 3 5 4 6 3" xfId="17972"/>
    <cellStyle name="Vírgula 3 5 4 7" xfId="23877"/>
    <cellStyle name="Vírgula 3 5 4 8" xfId="11584"/>
    <cellStyle name="Vírgula 3 5 5" xfId="1447"/>
    <cellStyle name="Vírgula 3 5 5 2" xfId="3203"/>
    <cellStyle name="Vírgula 3 5 5 2 2" xfId="9107"/>
    <cellStyle name="Vírgula 3 5 5 2 2 2" xfId="32088"/>
    <cellStyle name="Vírgula 3 5 5 2 2 3" xfId="20279"/>
    <cellStyle name="Vírgula 3 5 5 2 3" xfId="26184"/>
    <cellStyle name="Vírgula 3 5 5 2 4" xfId="16767"/>
    <cellStyle name="Vírgula 3 5 5 3" xfId="7351"/>
    <cellStyle name="Vírgula 3 5 5 3 2" xfId="10863"/>
    <cellStyle name="Vírgula 3 5 5 3 2 2" xfId="33844"/>
    <cellStyle name="Vírgula 3 5 5 3 2 3" xfId="22672"/>
    <cellStyle name="Vírgula 3 5 5 3 3" xfId="30332"/>
    <cellStyle name="Vírgula 3 5 5 3 4" xfId="15011"/>
    <cellStyle name="Vírgula 3 5 5 4" xfId="4475"/>
    <cellStyle name="Vírgula 3 5 5 4 2" xfId="27456"/>
    <cellStyle name="Vírgula 3 5 5 4 3" xfId="18523"/>
    <cellStyle name="Vírgula 3 5 5 5" xfId="24428"/>
    <cellStyle name="Vírgula 3 5 5 6" xfId="13255"/>
    <cellStyle name="Vírgula 3 5 6" xfId="811"/>
    <cellStyle name="Vírgula 3 5 6 2" xfId="2567"/>
    <cellStyle name="Vírgula 3 5 6 2 2" xfId="8471"/>
    <cellStyle name="Vírgula 3 5 6 2 2 2" xfId="31452"/>
    <cellStyle name="Vírgula 3 5 6 2 2 3" xfId="19643"/>
    <cellStyle name="Vírgula 3 5 6 2 3" xfId="25548"/>
    <cellStyle name="Vírgula 3 5 6 2 4" xfId="16131"/>
    <cellStyle name="Vírgula 3 5 6 3" xfId="6715"/>
    <cellStyle name="Vírgula 3 5 6 3 2" xfId="10227"/>
    <cellStyle name="Vírgula 3 5 6 3 2 2" xfId="33208"/>
    <cellStyle name="Vírgula 3 5 6 3 2 3" xfId="22036"/>
    <cellStyle name="Vírgula 3 5 6 3 3" xfId="29696"/>
    <cellStyle name="Vírgula 3 5 6 3 4" xfId="14375"/>
    <cellStyle name="Vírgula 3 5 6 4" xfId="5519"/>
    <cellStyle name="Vírgula 3 5 6 4 2" xfId="28500"/>
    <cellStyle name="Vírgula 3 5 6 4 3" xfId="17887"/>
    <cellStyle name="Vírgula 3 5 6 5" xfId="23792"/>
    <cellStyle name="Vírgula 3 5 6 6" xfId="12619"/>
    <cellStyle name="Vírgula 3 5 7" xfId="2007"/>
    <cellStyle name="Vírgula 3 5 7 2" xfId="7911"/>
    <cellStyle name="Vírgula 3 5 7 2 2" xfId="30892"/>
    <cellStyle name="Vírgula 3 5 7 2 3" xfId="19083"/>
    <cellStyle name="Vírgula 3 5 7 3" xfId="24988"/>
    <cellStyle name="Vírgula 3 5 7 4" xfId="15571"/>
    <cellStyle name="Vírgula 3 5 8" xfId="6155"/>
    <cellStyle name="Vírgula 3 5 8 2" xfId="9667"/>
    <cellStyle name="Vírgula 3 5 8 2 2" xfId="32648"/>
    <cellStyle name="Vírgula 3 5 8 2 3" xfId="21476"/>
    <cellStyle name="Vírgula 3 5 8 3" xfId="29136"/>
    <cellStyle name="Vírgula 3 5 8 4" xfId="13815"/>
    <cellStyle name="Vírgula 3 5 9" xfId="5035"/>
    <cellStyle name="Vírgula 3 5 9 2" xfId="20839"/>
    <cellStyle name="Vírgula 3 5 9 3" xfId="28016"/>
    <cellStyle name="Vírgula 3 5 9 4" xfId="12059"/>
    <cellStyle name="Vírgula 3 6" xfId="648"/>
    <cellStyle name="Vírgula 3 6 2" xfId="2406"/>
    <cellStyle name="Vírgula 3 6 2 2" xfId="8310"/>
    <cellStyle name="Vírgula 3 6 2 2 2" xfId="31291"/>
    <cellStyle name="Vírgula 3 6 2 2 3" xfId="19482"/>
    <cellStyle name="Vírgula 3 6 2 3" xfId="25387"/>
    <cellStyle name="Vírgula 3 6 2 4" xfId="15970"/>
    <cellStyle name="Vírgula 3 6 3" xfId="6554"/>
    <cellStyle name="Vírgula 3 6 3 2" xfId="10066"/>
    <cellStyle name="Vírgula 3 6 3 2 2" xfId="33047"/>
    <cellStyle name="Vírgula 3 6 3 2 3" xfId="21875"/>
    <cellStyle name="Vírgula 3 6 3 3" xfId="29535"/>
    <cellStyle name="Vírgula 3 6 3 4" xfId="14214"/>
    <cellStyle name="Vírgula 3 6 4" xfId="5434"/>
    <cellStyle name="Vírgula 3 6 4 2" xfId="28415"/>
    <cellStyle name="Vírgula 3 6 4 3" xfId="17726"/>
    <cellStyle name="Vírgula 3 6 5" xfId="23631"/>
    <cellStyle name="Vírgula 3 6 6" xfId="12458"/>
    <cellStyle name="Vírgula 4" xfId="21"/>
    <cellStyle name="Vírgula 4 2" xfId="196"/>
    <cellStyle name="Vírgula 4 2 10" xfId="2016"/>
    <cellStyle name="Vírgula 4 2 10 2" xfId="7920"/>
    <cellStyle name="Vírgula 4 2 10 2 2" xfId="30901"/>
    <cellStyle name="Vírgula 4 2 10 2 3" xfId="19092"/>
    <cellStyle name="Vírgula 4 2 10 3" xfId="24997"/>
    <cellStyle name="Vírgula 4 2 10 4" xfId="15580"/>
    <cellStyle name="Vírgula 4 2 11" xfId="6164"/>
    <cellStyle name="Vírgula 4 2 11 2" xfId="9676"/>
    <cellStyle name="Vírgula 4 2 11 2 2" xfId="32657"/>
    <cellStyle name="Vírgula 4 2 11 2 3" xfId="21485"/>
    <cellStyle name="Vírgula 4 2 11 3" xfId="29145"/>
    <cellStyle name="Vírgula 4 2 11 4" xfId="13824"/>
    <cellStyle name="Vírgula 4 2 12" xfId="5044"/>
    <cellStyle name="Vírgula 4 2 12 2" xfId="20848"/>
    <cellStyle name="Vírgula 4 2 12 3" xfId="28025"/>
    <cellStyle name="Vírgula 4 2 12 4" xfId="12068"/>
    <cellStyle name="Vírgula 4 2 13" xfId="3763"/>
    <cellStyle name="Vírgula 4 2 13 2" xfId="26744"/>
    <cellStyle name="Vírgula 4 2 13 3" xfId="17336"/>
    <cellStyle name="Vírgula 4 2 14" xfId="23241"/>
    <cellStyle name="Vírgula 4 2 15" xfId="11423"/>
    <cellStyle name="Vírgula 4 2 2" xfId="411"/>
    <cellStyle name="Vírgula 4 2 2 10" xfId="23394"/>
    <cellStyle name="Vírgula 4 2 2 11" xfId="11508"/>
    <cellStyle name="Vírgula 4 2 2 2" xfId="572"/>
    <cellStyle name="Vírgula 4 2 2 2 2" xfId="1855"/>
    <cellStyle name="Vírgula 4 2 2 2 2 2" xfId="3611"/>
    <cellStyle name="Vírgula 4 2 2 2 2 2 2" xfId="9515"/>
    <cellStyle name="Vírgula 4 2 2 2 2 2 2 2" xfId="32496"/>
    <cellStyle name="Vírgula 4 2 2 2 2 2 2 3" xfId="20687"/>
    <cellStyle name="Vírgula 4 2 2 2 2 2 3" xfId="26592"/>
    <cellStyle name="Vírgula 4 2 2 2 2 2 4" xfId="17175"/>
    <cellStyle name="Vírgula 4 2 2 2 2 3" xfId="7759"/>
    <cellStyle name="Vírgula 4 2 2 2 2 3 2" xfId="11271"/>
    <cellStyle name="Vírgula 4 2 2 2 2 3 2 2" xfId="34252"/>
    <cellStyle name="Vírgula 4 2 2 2 2 3 2 3" xfId="23080"/>
    <cellStyle name="Vírgula 4 2 2 2 2 3 3" xfId="30740"/>
    <cellStyle name="Vírgula 4 2 2 2 2 3 4" xfId="15419"/>
    <cellStyle name="Vírgula 4 2 2 2 2 4" xfId="4883"/>
    <cellStyle name="Vírgula 4 2 2 2 2 4 2" xfId="27864"/>
    <cellStyle name="Vírgula 4 2 2 2 2 4 3" xfId="18931"/>
    <cellStyle name="Vírgula 4 2 2 2 2 5" xfId="24836"/>
    <cellStyle name="Vírgula 4 2 2 2 2 6" xfId="13663"/>
    <cellStyle name="Vírgula 4 2 2 2 3" xfId="1219"/>
    <cellStyle name="Vírgula 4 2 2 2 3 2" xfId="2975"/>
    <cellStyle name="Vírgula 4 2 2 2 3 2 2" xfId="8879"/>
    <cellStyle name="Vírgula 4 2 2 2 3 2 2 2" xfId="31860"/>
    <cellStyle name="Vírgula 4 2 2 2 3 2 2 3" xfId="20051"/>
    <cellStyle name="Vírgula 4 2 2 2 3 2 3" xfId="25956"/>
    <cellStyle name="Vírgula 4 2 2 2 3 2 4" xfId="16539"/>
    <cellStyle name="Vírgula 4 2 2 2 3 3" xfId="7123"/>
    <cellStyle name="Vírgula 4 2 2 2 3 3 2" xfId="10635"/>
    <cellStyle name="Vírgula 4 2 2 2 3 3 2 2" xfId="33616"/>
    <cellStyle name="Vírgula 4 2 2 2 3 3 2 3" xfId="22444"/>
    <cellStyle name="Vírgula 4 2 2 2 3 3 3" xfId="30104"/>
    <cellStyle name="Vírgula 4 2 2 2 3 3 4" xfId="14783"/>
    <cellStyle name="Vírgula 4 2 2 2 3 4" xfId="5927"/>
    <cellStyle name="Vírgula 4 2 2 2 3 4 2" xfId="28908"/>
    <cellStyle name="Vírgula 4 2 2 2 3 4 3" xfId="18295"/>
    <cellStyle name="Vírgula 4 2 2 2 3 5" xfId="24200"/>
    <cellStyle name="Vírgula 4 2 2 2 3 6" xfId="13027"/>
    <cellStyle name="Vírgula 4 2 2 2 4" xfId="2330"/>
    <cellStyle name="Vírgula 4 2 2 2 4 2" xfId="8234"/>
    <cellStyle name="Vírgula 4 2 2 2 4 2 2" xfId="31215"/>
    <cellStyle name="Vírgula 4 2 2 2 4 2 3" xfId="19406"/>
    <cellStyle name="Vírgula 4 2 2 2 4 3" xfId="25311"/>
    <cellStyle name="Vírgula 4 2 2 2 4 4" xfId="15894"/>
    <cellStyle name="Vírgula 4 2 2 2 5" xfId="6478"/>
    <cellStyle name="Vírgula 4 2 2 2 5 2" xfId="9990"/>
    <cellStyle name="Vírgula 4 2 2 2 5 2 2" xfId="32971"/>
    <cellStyle name="Vírgula 4 2 2 2 5 2 3" xfId="21799"/>
    <cellStyle name="Vírgula 4 2 2 2 5 3" xfId="29459"/>
    <cellStyle name="Vírgula 4 2 2 2 5 4" xfId="14138"/>
    <cellStyle name="Vírgula 4 2 2 2 6" xfId="5358"/>
    <cellStyle name="Vírgula 4 2 2 2 6 2" xfId="21162"/>
    <cellStyle name="Vírgula 4 2 2 2 6 3" xfId="28339"/>
    <cellStyle name="Vírgula 4 2 2 2 6 4" xfId="12382"/>
    <cellStyle name="Vírgula 4 2 2 2 7" xfId="4247"/>
    <cellStyle name="Vírgula 4 2 2 2 7 2" xfId="27228"/>
    <cellStyle name="Vírgula 4 2 2 2 7 3" xfId="17650"/>
    <cellStyle name="Vírgula 4 2 2 2 8" xfId="23555"/>
    <cellStyle name="Vírgula 4 2 2 2 9" xfId="11907"/>
    <cellStyle name="Vírgula 4 2 2 3" xfId="1058"/>
    <cellStyle name="Vírgula 4 2 2 3 2" xfId="1694"/>
    <cellStyle name="Vírgula 4 2 2 3 2 2" xfId="3450"/>
    <cellStyle name="Vírgula 4 2 2 3 2 2 2" xfId="9354"/>
    <cellStyle name="Vírgula 4 2 2 3 2 2 2 2" xfId="32335"/>
    <cellStyle name="Vírgula 4 2 2 3 2 2 2 3" xfId="20526"/>
    <cellStyle name="Vírgula 4 2 2 3 2 2 3" xfId="26431"/>
    <cellStyle name="Vírgula 4 2 2 3 2 2 4" xfId="17014"/>
    <cellStyle name="Vírgula 4 2 2 3 2 3" xfId="7598"/>
    <cellStyle name="Vírgula 4 2 2 3 2 3 2" xfId="11110"/>
    <cellStyle name="Vírgula 4 2 2 3 2 3 2 2" xfId="34091"/>
    <cellStyle name="Vírgula 4 2 2 3 2 3 2 3" xfId="22919"/>
    <cellStyle name="Vírgula 4 2 2 3 2 3 3" xfId="30579"/>
    <cellStyle name="Vírgula 4 2 2 3 2 3 4" xfId="15258"/>
    <cellStyle name="Vírgula 4 2 2 3 2 4" xfId="4722"/>
    <cellStyle name="Vírgula 4 2 2 3 2 4 2" xfId="27703"/>
    <cellStyle name="Vírgula 4 2 2 3 2 4 3" xfId="18770"/>
    <cellStyle name="Vírgula 4 2 2 3 2 5" xfId="24675"/>
    <cellStyle name="Vírgula 4 2 2 3 2 6" xfId="13502"/>
    <cellStyle name="Vírgula 4 2 2 3 3" xfId="2814"/>
    <cellStyle name="Vírgula 4 2 2 3 3 2" xfId="8718"/>
    <cellStyle name="Vírgula 4 2 2 3 3 2 2" xfId="31699"/>
    <cellStyle name="Vírgula 4 2 2 3 3 2 3" xfId="19890"/>
    <cellStyle name="Vírgula 4 2 2 3 3 3" xfId="25795"/>
    <cellStyle name="Vírgula 4 2 2 3 3 4" xfId="16378"/>
    <cellStyle name="Vírgula 4 2 2 3 4" xfId="6962"/>
    <cellStyle name="Vírgula 4 2 2 3 4 2" xfId="10474"/>
    <cellStyle name="Vírgula 4 2 2 3 4 2 2" xfId="33455"/>
    <cellStyle name="Vírgula 4 2 2 3 4 2 3" xfId="22283"/>
    <cellStyle name="Vírgula 4 2 2 3 4 3" xfId="29943"/>
    <cellStyle name="Vírgula 4 2 2 3 4 4" xfId="14622"/>
    <cellStyle name="Vírgula 4 2 2 3 5" xfId="5766"/>
    <cellStyle name="Vírgula 4 2 2 3 5 2" xfId="21324"/>
    <cellStyle name="Vírgula 4 2 2 3 5 3" xfId="28747"/>
    <cellStyle name="Vírgula 4 2 2 3 5 4" xfId="12866"/>
    <cellStyle name="Vírgula 4 2 2 3 6" xfId="4086"/>
    <cellStyle name="Vírgula 4 2 2 3 6 2" xfId="27067"/>
    <cellStyle name="Vírgula 4 2 2 3 6 3" xfId="18134"/>
    <cellStyle name="Vírgula 4 2 2 3 7" xfId="24039"/>
    <cellStyle name="Vírgula 4 2 2 3 8" xfId="11746"/>
    <cellStyle name="Vírgula 4 2 2 4" xfId="1456"/>
    <cellStyle name="Vírgula 4 2 2 4 2" xfId="3212"/>
    <cellStyle name="Vírgula 4 2 2 4 2 2" xfId="9116"/>
    <cellStyle name="Vírgula 4 2 2 4 2 2 2" xfId="32097"/>
    <cellStyle name="Vírgula 4 2 2 4 2 2 3" xfId="20288"/>
    <cellStyle name="Vírgula 4 2 2 4 2 3" xfId="26193"/>
    <cellStyle name="Vírgula 4 2 2 4 2 4" xfId="16776"/>
    <cellStyle name="Vírgula 4 2 2 4 3" xfId="7360"/>
    <cellStyle name="Vírgula 4 2 2 4 3 2" xfId="10872"/>
    <cellStyle name="Vírgula 4 2 2 4 3 2 2" xfId="33853"/>
    <cellStyle name="Vírgula 4 2 2 4 3 2 3" xfId="22681"/>
    <cellStyle name="Vírgula 4 2 2 4 3 3" xfId="30341"/>
    <cellStyle name="Vírgula 4 2 2 4 3 4" xfId="15020"/>
    <cellStyle name="Vírgula 4 2 2 4 4" xfId="4484"/>
    <cellStyle name="Vírgula 4 2 2 4 4 2" xfId="27465"/>
    <cellStyle name="Vírgula 4 2 2 4 4 3" xfId="18532"/>
    <cellStyle name="Vírgula 4 2 2 4 5" xfId="24437"/>
    <cellStyle name="Vírgula 4 2 2 4 6" xfId="13264"/>
    <cellStyle name="Vírgula 4 2 2 5" xfId="820"/>
    <cellStyle name="Vírgula 4 2 2 5 2" xfId="2576"/>
    <cellStyle name="Vírgula 4 2 2 5 2 2" xfId="8480"/>
    <cellStyle name="Vírgula 4 2 2 5 2 2 2" xfId="31461"/>
    <cellStyle name="Vírgula 4 2 2 5 2 2 3" xfId="19652"/>
    <cellStyle name="Vírgula 4 2 2 5 2 3" xfId="25557"/>
    <cellStyle name="Vírgula 4 2 2 5 2 4" xfId="16140"/>
    <cellStyle name="Vírgula 4 2 2 5 3" xfId="6724"/>
    <cellStyle name="Vírgula 4 2 2 5 3 2" xfId="10236"/>
    <cellStyle name="Vírgula 4 2 2 5 3 2 2" xfId="33217"/>
    <cellStyle name="Vírgula 4 2 2 5 3 2 3" xfId="22045"/>
    <cellStyle name="Vírgula 4 2 2 5 3 3" xfId="29705"/>
    <cellStyle name="Vírgula 4 2 2 5 3 4" xfId="14384"/>
    <cellStyle name="Vírgula 4 2 2 5 4" xfId="5528"/>
    <cellStyle name="Vírgula 4 2 2 5 4 2" xfId="28509"/>
    <cellStyle name="Vírgula 4 2 2 5 4 3" xfId="17896"/>
    <cellStyle name="Vírgula 4 2 2 5 5" xfId="23801"/>
    <cellStyle name="Vírgula 4 2 2 5 6" xfId="12628"/>
    <cellStyle name="Vírgula 4 2 2 6" xfId="2169"/>
    <cellStyle name="Vírgula 4 2 2 6 2" xfId="8073"/>
    <cellStyle name="Vírgula 4 2 2 6 2 2" xfId="31054"/>
    <cellStyle name="Vírgula 4 2 2 6 2 3" xfId="19245"/>
    <cellStyle name="Vírgula 4 2 2 6 3" xfId="25150"/>
    <cellStyle name="Vírgula 4 2 2 6 4" xfId="15733"/>
    <cellStyle name="Vírgula 4 2 2 7" xfId="6317"/>
    <cellStyle name="Vírgula 4 2 2 7 2" xfId="9829"/>
    <cellStyle name="Vírgula 4 2 2 7 2 2" xfId="32810"/>
    <cellStyle name="Vírgula 4 2 2 7 2 3" xfId="21638"/>
    <cellStyle name="Vírgula 4 2 2 7 3" xfId="29298"/>
    <cellStyle name="Vírgula 4 2 2 7 4" xfId="13977"/>
    <cellStyle name="Vírgula 4 2 2 8" xfId="5197"/>
    <cellStyle name="Vírgula 4 2 2 8 2" xfId="21001"/>
    <cellStyle name="Vírgula 4 2 2 8 3" xfId="28178"/>
    <cellStyle name="Vírgula 4 2 2 8 4" xfId="12221"/>
    <cellStyle name="Vírgula 4 2 2 9" xfId="3848"/>
    <cellStyle name="Vírgula 4 2 2 9 2" xfId="26829"/>
    <cellStyle name="Vírgula 4 2 2 9 3" xfId="17489"/>
    <cellStyle name="Vírgula 4 2 3" xfId="331"/>
    <cellStyle name="Vírgula 4 2 3 2" xfId="1615"/>
    <cellStyle name="Vírgula 4 2 3 2 2" xfId="3371"/>
    <cellStyle name="Vírgula 4 2 3 2 2 2" xfId="9275"/>
    <cellStyle name="Vírgula 4 2 3 2 2 2 2" xfId="32256"/>
    <cellStyle name="Vírgula 4 2 3 2 2 2 3" xfId="20447"/>
    <cellStyle name="Vírgula 4 2 3 2 2 3" xfId="26352"/>
    <cellStyle name="Vírgula 4 2 3 2 2 4" xfId="16935"/>
    <cellStyle name="Vírgula 4 2 3 2 3" xfId="7519"/>
    <cellStyle name="Vírgula 4 2 3 2 3 2" xfId="11031"/>
    <cellStyle name="Vírgula 4 2 3 2 3 2 2" xfId="34012"/>
    <cellStyle name="Vírgula 4 2 3 2 3 2 3" xfId="22840"/>
    <cellStyle name="Vírgula 4 2 3 2 3 3" xfId="30500"/>
    <cellStyle name="Vírgula 4 2 3 2 3 4" xfId="15179"/>
    <cellStyle name="Vírgula 4 2 3 2 4" xfId="4643"/>
    <cellStyle name="Vírgula 4 2 3 2 4 2" xfId="27624"/>
    <cellStyle name="Vírgula 4 2 3 2 4 3" xfId="18691"/>
    <cellStyle name="Vírgula 4 2 3 2 5" xfId="24596"/>
    <cellStyle name="Vírgula 4 2 3 2 6" xfId="13423"/>
    <cellStyle name="Vírgula 4 2 3 3" xfId="979"/>
    <cellStyle name="Vírgula 4 2 3 3 2" xfId="2735"/>
    <cellStyle name="Vírgula 4 2 3 3 2 2" xfId="8639"/>
    <cellStyle name="Vírgula 4 2 3 3 2 2 2" xfId="31620"/>
    <cellStyle name="Vírgula 4 2 3 3 2 2 3" xfId="19811"/>
    <cellStyle name="Vírgula 4 2 3 3 2 3" xfId="25716"/>
    <cellStyle name="Vírgula 4 2 3 3 2 4" xfId="16299"/>
    <cellStyle name="Vírgula 4 2 3 3 3" xfId="6883"/>
    <cellStyle name="Vírgula 4 2 3 3 3 2" xfId="10395"/>
    <cellStyle name="Vírgula 4 2 3 3 3 2 2" xfId="33376"/>
    <cellStyle name="Vírgula 4 2 3 3 3 2 3" xfId="22204"/>
    <cellStyle name="Vírgula 4 2 3 3 3 3" xfId="29864"/>
    <cellStyle name="Vírgula 4 2 3 3 3 4" xfId="14543"/>
    <cellStyle name="Vírgula 4 2 3 3 4" xfId="5687"/>
    <cellStyle name="Vírgula 4 2 3 3 4 2" xfId="28668"/>
    <cellStyle name="Vírgula 4 2 3 3 4 3" xfId="18055"/>
    <cellStyle name="Vírgula 4 2 3 3 5" xfId="23960"/>
    <cellStyle name="Vírgula 4 2 3 3 6" xfId="12787"/>
    <cellStyle name="Vírgula 4 2 3 4" xfId="2090"/>
    <cellStyle name="Vírgula 4 2 3 4 2" xfId="7994"/>
    <cellStyle name="Vírgula 4 2 3 4 2 2" xfId="30975"/>
    <cellStyle name="Vírgula 4 2 3 4 2 3" xfId="19166"/>
    <cellStyle name="Vírgula 4 2 3 4 3" xfId="25071"/>
    <cellStyle name="Vírgula 4 2 3 4 4" xfId="15654"/>
    <cellStyle name="Vírgula 4 2 3 5" xfId="6238"/>
    <cellStyle name="Vírgula 4 2 3 5 2" xfId="9750"/>
    <cellStyle name="Vírgula 4 2 3 5 2 2" xfId="32731"/>
    <cellStyle name="Vírgula 4 2 3 5 2 3" xfId="21559"/>
    <cellStyle name="Vírgula 4 2 3 5 3" xfId="29219"/>
    <cellStyle name="Vírgula 4 2 3 5 4" xfId="13898"/>
    <cellStyle name="Vírgula 4 2 3 6" xfId="5118"/>
    <cellStyle name="Vírgula 4 2 3 6 2" xfId="20922"/>
    <cellStyle name="Vírgula 4 2 3 6 3" xfId="28099"/>
    <cellStyle name="Vírgula 4 2 3 6 4" xfId="12142"/>
    <cellStyle name="Vírgula 4 2 3 7" xfId="4007"/>
    <cellStyle name="Vírgula 4 2 3 7 2" xfId="26988"/>
    <cellStyle name="Vírgula 4 2 3 7 3" xfId="17410"/>
    <cellStyle name="Vírgula 4 2 3 8" xfId="23315"/>
    <cellStyle name="Vírgula 4 2 3 9" xfId="11667"/>
    <cellStyle name="Vírgula 4 2 4" xfId="487"/>
    <cellStyle name="Vírgula 4 2 4 2" xfId="1770"/>
    <cellStyle name="Vírgula 4 2 4 2 2" xfId="3526"/>
    <cellStyle name="Vírgula 4 2 4 2 2 2" xfId="9430"/>
    <cellStyle name="Vírgula 4 2 4 2 2 2 2" xfId="32411"/>
    <cellStyle name="Vírgula 4 2 4 2 2 2 3" xfId="20602"/>
    <cellStyle name="Vírgula 4 2 4 2 2 3" xfId="26507"/>
    <cellStyle name="Vírgula 4 2 4 2 2 4" xfId="17090"/>
    <cellStyle name="Vírgula 4 2 4 2 3" xfId="7674"/>
    <cellStyle name="Vírgula 4 2 4 2 3 2" xfId="11186"/>
    <cellStyle name="Vírgula 4 2 4 2 3 2 2" xfId="34167"/>
    <cellStyle name="Vírgula 4 2 4 2 3 2 3" xfId="22995"/>
    <cellStyle name="Vírgula 4 2 4 2 3 3" xfId="30655"/>
    <cellStyle name="Vírgula 4 2 4 2 3 4" xfId="15334"/>
    <cellStyle name="Vírgula 4 2 4 2 4" xfId="4798"/>
    <cellStyle name="Vírgula 4 2 4 2 4 2" xfId="27779"/>
    <cellStyle name="Vírgula 4 2 4 2 4 3" xfId="18846"/>
    <cellStyle name="Vírgula 4 2 4 2 5" xfId="24751"/>
    <cellStyle name="Vírgula 4 2 4 2 6" xfId="13578"/>
    <cellStyle name="Vírgula 4 2 4 3" xfId="1134"/>
    <cellStyle name="Vírgula 4 2 4 3 2" xfId="2890"/>
    <cellStyle name="Vírgula 4 2 4 3 2 2" xfId="8794"/>
    <cellStyle name="Vírgula 4 2 4 3 2 2 2" xfId="31775"/>
    <cellStyle name="Vírgula 4 2 4 3 2 2 3" xfId="19966"/>
    <cellStyle name="Vírgula 4 2 4 3 2 3" xfId="25871"/>
    <cellStyle name="Vírgula 4 2 4 3 2 4" xfId="16454"/>
    <cellStyle name="Vírgula 4 2 4 3 3" xfId="7038"/>
    <cellStyle name="Vírgula 4 2 4 3 3 2" xfId="10550"/>
    <cellStyle name="Vírgula 4 2 4 3 3 2 2" xfId="33531"/>
    <cellStyle name="Vírgula 4 2 4 3 3 2 3" xfId="22359"/>
    <cellStyle name="Vírgula 4 2 4 3 3 3" xfId="30019"/>
    <cellStyle name="Vírgula 4 2 4 3 3 4" xfId="14698"/>
    <cellStyle name="Vírgula 4 2 4 3 4" xfId="5842"/>
    <cellStyle name="Vírgula 4 2 4 3 4 2" xfId="28823"/>
    <cellStyle name="Vírgula 4 2 4 3 4 3" xfId="18210"/>
    <cellStyle name="Vírgula 4 2 4 3 5" xfId="24115"/>
    <cellStyle name="Vírgula 4 2 4 3 6" xfId="12942"/>
    <cellStyle name="Vírgula 4 2 4 4" xfId="2245"/>
    <cellStyle name="Vírgula 4 2 4 4 2" xfId="8149"/>
    <cellStyle name="Vírgula 4 2 4 4 2 2" xfId="31130"/>
    <cellStyle name="Vírgula 4 2 4 4 2 3" xfId="19321"/>
    <cellStyle name="Vírgula 4 2 4 4 3" xfId="25226"/>
    <cellStyle name="Vírgula 4 2 4 4 4" xfId="15809"/>
    <cellStyle name="Vírgula 4 2 4 5" xfId="6393"/>
    <cellStyle name="Vírgula 4 2 4 5 2" xfId="9905"/>
    <cellStyle name="Vírgula 4 2 4 5 2 2" xfId="32886"/>
    <cellStyle name="Vírgula 4 2 4 5 2 3" xfId="21714"/>
    <cellStyle name="Vírgula 4 2 4 5 3" xfId="29374"/>
    <cellStyle name="Vírgula 4 2 4 5 4" xfId="14053"/>
    <cellStyle name="Vírgula 4 2 4 6" xfId="5273"/>
    <cellStyle name="Vírgula 4 2 4 6 2" xfId="21077"/>
    <cellStyle name="Vírgula 4 2 4 6 3" xfId="28254"/>
    <cellStyle name="Vírgula 4 2 4 6 4" xfId="12297"/>
    <cellStyle name="Vírgula 4 2 4 7" xfId="4162"/>
    <cellStyle name="Vírgula 4 2 4 7 2" xfId="27143"/>
    <cellStyle name="Vírgula 4 2 4 7 3" xfId="17565"/>
    <cellStyle name="Vírgula 4 2 4 8" xfId="23470"/>
    <cellStyle name="Vírgula 4 2 4 9" xfId="11822"/>
    <cellStyle name="Vírgula 4 2 5" xfId="905"/>
    <cellStyle name="Vírgula 4 2 5 2" xfId="1541"/>
    <cellStyle name="Vírgula 4 2 5 2 2" xfId="3297"/>
    <cellStyle name="Vírgula 4 2 5 2 2 2" xfId="9201"/>
    <cellStyle name="Vírgula 4 2 5 2 2 2 2" xfId="32182"/>
    <cellStyle name="Vírgula 4 2 5 2 2 2 3" xfId="20373"/>
    <cellStyle name="Vírgula 4 2 5 2 2 3" xfId="26278"/>
    <cellStyle name="Vírgula 4 2 5 2 2 4" xfId="16861"/>
    <cellStyle name="Vírgula 4 2 5 2 3" xfId="7445"/>
    <cellStyle name="Vírgula 4 2 5 2 3 2" xfId="10957"/>
    <cellStyle name="Vírgula 4 2 5 2 3 2 2" xfId="33938"/>
    <cellStyle name="Vírgula 4 2 5 2 3 2 3" xfId="22766"/>
    <cellStyle name="Vírgula 4 2 5 2 3 3" xfId="30426"/>
    <cellStyle name="Vírgula 4 2 5 2 3 4" xfId="15105"/>
    <cellStyle name="Vírgula 4 2 5 2 4" xfId="4569"/>
    <cellStyle name="Vírgula 4 2 5 2 4 2" xfId="27550"/>
    <cellStyle name="Vírgula 4 2 5 2 4 3" xfId="18617"/>
    <cellStyle name="Vírgula 4 2 5 2 5" xfId="24522"/>
    <cellStyle name="Vírgula 4 2 5 2 6" xfId="13349"/>
    <cellStyle name="Vírgula 4 2 5 3" xfId="2661"/>
    <cellStyle name="Vírgula 4 2 5 3 2" xfId="8565"/>
    <cellStyle name="Vírgula 4 2 5 3 2 2" xfId="31546"/>
    <cellStyle name="Vírgula 4 2 5 3 2 3" xfId="19737"/>
    <cellStyle name="Vírgula 4 2 5 3 3" xfId="25642"/>
    <cellStyle name="Vírgula 4 2 5 3 4" xfId="16225"/>
    <cellStyle name="Vírgula 4 2 5 4" xfId="6809"/>
    <cellStyle name="Vírgula 4 2 5 4 2" xfId="10321"/>
    <cellStyle name="Vírgula 4 2 5 4 2 2" xfId="33302"/>
    <cellStyle name="Vírgula 4 2 5 4 2 3" xfId="22130"/>
    <cellStyle name="Vírgula 4 2 5 4 3" xfId="29790"/>
    <cellStyle name="Vírgula 4 2 5 4 4" xfId="14469"/>
    <cellStyle name="Vírgula 4 2 5 5" xfId="5613"/>
    <cellStyle name="Vírgula 4 2 5 5 2" xfId="21247"/>
    <cellStyle name="Vírgula 4 2 5 5 3" xfId="28594"/>
    <cellStyle name="Vírgula 4 2 5 5 4" xfId="12713"/>
    <cellStyle name="Vírgula 4 2 5 6" xfId="3933"/>
    <cellStyle name="Vírgula 4 2 5 6 2" xfId="26914"/>
    <cellStyle name="Vírgula 4 2 5 6 3" xfId="17981"/>
    <cellStyle name="Vírgula 4 2 5 7" xfId="23886"/>
    <cellStyle name="Vírgula 4 2 5 8" xfId="11593"/>
    <cellStyle name="Vírgula 4 2 6" xfId="1295"/>
    <cellStyle name="Vírgula 4 2 6 2" xfId="1931"/>
    <cellStyle name="Vírgula 4 2 6 2 2" xfId="3687"/>
    <cellStyle name="Vírgula 4 2 6 2 2 2" xfId="9591"/>
    <cellStyle name="Vírgula 4 2 6 2 2 2 2" xfId="32572"/>
    <cellStyle name="Vírgula 4 2 6 2 2 2 3" xfId="20763"/>
    <cellStyle name="Vírgula 4 2 6 2 2 3" xfId="26668"/>
    <cellStyle name="Vírgula 4 2 6 2 2 4" xfId="17251"/>
    <cellStyle name="Vírgula 4 2 6 2 3" xfId="7835"/>
    <cellStyle name="Vírgula 4 2 6 2 3 2" xfId="11347"/>
    <cellStyle name="Vírgula 4 2 6 2 3 2 2" xfId="34328"/>
    <cellStyle name="Vírgula 4 2 6 2 3 2 3" xfId="23156"/>
    <cellStyle name="Vírgula 4 2 6 2 3 3" xfId="30816"/>
    <cellStyle name="Vírgula 4 2 6 2 3 4" xfId="15495"/>
    <cellStyle name="Vírgula 4 2 6 2 4" xfId="4959"/>
    <cellStyle name="Vírgula 4 2 6 2 4 2" xfId="27940"/>
    <cellStyle name="Vírgula 4 2 6 2 4 3" xfId="19007"/>
    <cellStyle name="Vírgula 4 2 6 2 5" xfId="24912"/>
    <cellStyle name="Vírgula 4 2 6 2 6" xfId="13739"/>
    <cellStyle name="Vírgula 4 2 6 3" xfId="3051"/>
    <cellStyle name="Vírgula 4 2 6 3 2" xfId="8955"/>
    <cellStyle name="Vírgula 4 2 6 3 2 2" xfId="31936"/>
    <cellStyle name="Vírgula 4 2 6 3 2 3" xfId="20127"/>
    <cellStyle name="Vírgula 4 2 6 3 3" xfId="26032"/>
    <cellStyle name="Vírgula 4 2 6 3 4" xfId="16615"/>
    <cellStyle name="Vírgula 4 2 6 4" xfId="7199"/>
    <cellStyle name="Vírgula 4 2 6 4 2" xfId="10711"/>
    <cellStyle name="Vírgula 4 2 6 4 2 2" xfId="33692"/>
    <cellStyle name="Vírgula 4 2 6 4 2 3" xfId="22520"/>
    <cellStyle name="Vírgula 4 2 6 4 3" xfId="30180"/>
    <cellStyle name="Vírgula 4 2 6 4 4" xfId="14859"/>
    <cellStyle name="Vírgula 4 2 6 5" xfId="6003"/>
    <cellStyle name="Vírgula 4 2 6 5 2" xfId="21400"/>
    <cellStyle name="Vírgula 4 2 6 5 3" xfId="28984"/>
    <cellStyle name="Vírgula 4 2 6 5 4" xfId="13103"/>
    <cellStyle name="Vírgula 4 2 6 6" xfId="4323"/>
    <cellStyle name="Vírgula 4 2 6 6 2" xfId="27304"/>
    <cellStyle name="Vírgula 4 2 6 6 3" xfId="18371"/>
    <cellStyle name="Vírgula 4 2 6 7" xfId="24276"/>
    <cellStyle name="Vírgula 4 2 6 8" xfId="11983"/>
    <cellStyle name="Vírgula 4 2 7" xfId="735"/>
    <cellStyle name="Vírgula 4 2 7 2" xfId="2491"/>
    <cellStyle name="Vírgula 4 2 7 2 2" xfId="8395"/>
    <cellStyle name="Vírgula 4 2 7 2 2 2" xfId="31376"/>
    <cellStyle name="Vírgula 4 2 7 2 2 3" xfId="19567"/>
    <cellStyle name="Vírgula 4 2 7 2 3" xfId="25472"/>
    <cellStyle name="Vírgula 4 2 7 2 4" xfId="16055"/>
    <cellStyle name="Vírgula 4 2 7 3" xfId="6639"/>
    <cellStyle name="Vírgula 4 2 7 3 2" xfId="10151"/>
    <cellStyle name="Vírgula 4 2 7 3 2 2" xfId="33132"/>
    <cellStyle name="Vírgula 4 2 7 3 2 3" xfId="21960"/>
    <cellStyle name="Vírgula 4 2 7 3 3" xfId="29620"/>
    <cellStyle name="Vírgula 4 2 7 3 4" xfId="14299"/>
    <cellStyle name="Vírgula 4 2 7 4" xfId="4399"/>
    <cellStyle name="Vírgula 4 2 7 4 2" xfId="27380"/>
    <cellStyle name="Vírgula 4 2 7 4 3" xfId="17811"/>
    <cellStyle name="Vírgula 4 2 7 5" xfId="23716"/>
    <cellStyle name="Vírgula 4 2 7 6" xfId="12543"/>
    <cellStyle name="Vírgula 4 2 8" xfId="1371"/>
    <cellStyle name="Vírgula 4 2 8 2" xfId="3127"/>
    <cellStyle name="Vírgula 4 2 8 2 2" xfId="9031"/>
    <cellStyle name="Vírgula 4 2 8 2 2 2" xfId="32012"/>
    <cellStyle name="Vírgula 4 2 8 2 2 3" xfId="20203"/>
    <cellStyle name="Vírgula 4 2 8 2 3" xfId="26108"/>
    <cellStyle name="Vírgula 4 2 8 2 4" xfId="16691"/>
    <cellStyle name="Vírgula 4 2 8 3" xfId="7275"/>
    <cellStyle name="Vírgula 4 2 8 3 2" xfId="10787"/>
    <cellStyle name="Vírgula 4 2 8 3 2 2" xfId="33768"/>
    <cellStyle name="Vírgula 4 2 8 3 2 3" xfId="22596"/>
    <cellStyle name="Vírgula 4 2 8 3 3" xfId="30256"/>
    <cellStyle name="Vírgula 4 2 8 3 4" xfId="14935"/>
    <cellStyle name="Vírgula 4 2 8 4" xfId="6079"/>
    <cellStyle name="Vírgula 4 2 8 4 2" xfId="29060"/>
    <cellStyle name="Vírgula 4 2 8 4 3" xfId="18447"/>
    <cellStyle name="Vírgula 4 2 8 5" xfId="24352"/>
    <cellStyle name="Vírgula 4 2 8 6" xfId="13179"/>
    <cellStyle name="Vírgula 4 2 9" xfId="658"/>
    <cellStyle name="Vírgula 4 2 9 2" xfId="2415"/>
    <cellStyle name="Vírgula 4 2 9 2 2" xfId="8319"/>
    <cellStyle name="Vírgula 4 2 9 2 2 2" xfId="31300"/>
    <cellStyle name="Vírgula 4 2 9 2 2 3" xfId="19491"/>
    <cellStyle name="Vírgula 4 2 9 2 3" xfId="25396"/>
    <cellStyle name="Vírgula 4 2 9 2 4" xfId="15979"/>
    <cellStyle name="Vírgula 4 2 9 3" xfId="6563"/>
    <cellStyle name="Vírgula 4 2 9 3 2" xfId="10075"/>
    <cellStyle name="Vírgula 4 2 9 3 2 2" xfId="33056"/>
    <cellStyle name="Vírgula 4 2 9 3 2 3" xfId="21884"/>
    <cellStyle name="Vírgula 4 2 9 3 3" xfId="29544"/>
    <cellStyle name="Vírgula 4 2 9 3 4" xfId="14223"/>
    <cellStyle name="Vírgula 4 2 9 4" xfId="5443"/>
    <cellStyle name="Vírgula 4 2 9 4 2" xfId="28424"/>
    <cellStyle name="Vírgula 4 2 9 4 3" xfId="17735"/>
    <cellStyle name="Vírgula 4 2 9 5" xfId="23640"/>
    <cellStyle name="Vírgula 4 2 9 6" xfId="12467"/>
    <cellStyle name="Vírgula 4 3" xfId="31"/>
    <cellStyle name="Vírgula 4 3 10" xfId="3841"/>
    <cellStyle name="Vírgula 4 3 10 2" xfId="26822"/>
    <cellStyle name="Vírgula 4 3 10 3" xfId="17329"/>
    <cellStyle name="Vírgula 4 3 11" xfId="23234"/>
    <cellStyle name="Vírgula 4 3 12" xfId="11501"/>
    <cellStyle name="Vírgula 4 3 2" xfId="403"/>
    <cellStyle name="Vírgula 4 3 2 2" xfId="1687"/>
    <cellStyle name="Vírgula 4 3 2 2 2" xfId="3443"/>
    <cellStyle name="Vírgula 4 3 2 2 2 2" xfId="9347"/>
    <cellStyle name="Vírgula 4 3 2 2 2 2 2" xfId="32328"/>
    <cellStyle name="Vírgula 4 3 2 2 2 2 3" xfId="20519"/>
    <cellStyle name="Vírgula 4 3 2 2 2 3" xfId="26424"/>
    <cellStyle name="Vírgula 4 3 2 2 2 4" xfId="17007"/>
    <cellStyle name="Vírgula 4 3 2 2 3" xfId="7591"/>
    <cellStyle name="Vírgula 4 3 2 2 3 2" xfId="11103"/>
    <cellStyle name="Vírgula 4 3 2 2 3 2 2" xfId="34084"/>
    <cellStyle name="Vírgula 4 3 2 2 3 2 3" xfId="22912"/>
    <cellStyle name="Vírgula 4 3 2 2 3 3" xfId="30572"/>
    <cellStyle name="Vírgula 4 3 2 2 3 4" xfId="15251"/>
    <cellStyle name="Vírgula 4 3 2 2 4" xfId="4715"/>
    <cellStyle name="Vírgula 4 3 2 2 4 2" xfId="27696"/>
    <cellStyle name="Vírgula 4 3 2 2 4 3" xfId="18763"/>
    <cellStyle name="Vírgula 4 3 2 2 5" xfId="24668"/>
    <cellStyle name="Vírgula 4 3 2 2 6" xfId="13495"/>
    <cellStyle name="Vírgula 4 3 2 3" xfId="1051"/>
    <cellStyle name="Vírgula 4 3 2 3 2" xfId="2807"/>
    <cellStyle name="Vírgula 4 3 2 3 2 2" xfId="8711"/>
    <cellStyle name="Vírgula 4 3 2 3 2 2 2" xfId="31692"/>
    <cellStyle name="Vírgula 4 3 2 3 2 2 3" xfId="19883"/>
    <cellStyle name="Vírgula 4 3 2 3 2 3" xfId="25788"/>
    <cellStyle name="Vírgula 4 3 2 3 2 4" xfId="16371"/>
    <cellStyle name="Vírgula 4 3 2 3 3" xfId="6955"/>
    <cellStyle name="Vírgula 4 3 2 3 3 2" xfId="10467"/>
    <cellStyle name="Vírgula 4 3 2 3 3 2 2" xfId="33448"/>
    <cellStyle name="Vírgula 4 3 2 3 3 2 3" xfId="22276"/>
    <cellStyle name="Vírgula 4 3 2 3 3 3" xfId="29936"/>
    <cellStyle name="Vírgula 4 3 2 3 3 4" xfId="14615"/>
    <cellStyle name="Vírgula 4 3 2 3 4" xfId="5759"/>
    <cellStyle name="Vírgula 4 3 2 3 4 2" xfId="28740"/>
    <cellStyle name="Vírgula 4 3 2 3 4 3" xfId="18127"/>
    <cellStyle name="Vírgula 4 3 2 3 5" xfId="24032"/>
    <cellStyle name="Vírgula 4 3 2 3 6" xfId="12859"/>
    <cellStyle name="Vírgula 4 3 2 4" xfId="2162"/>
    <cellStyle name="Vírgula 4 3 2 4 2" xfId="8066"/>
    <cellStyle name="Vírgula 4 3 2 4 2 2" xfId="31047"/>
    <cellStyle name="Vírgula 4 3 2 4 2 3" xfId="19238"/>
    <cellStyle name="Vírgula 4 3 2 4 3" xfId="25143"/>
    <cellStyle name="Vírgula 4 3 2 4 4" xfId="15726"/>
    <cellStyle name="Vírgula 4 3 2 5" xfId="6310"/>
    <cellStyle name="Vírgula 4 3 2 5 2" xfId="9822"/>
    <cellStyle name="Vírgula 4 3 2 5 2 2" xfId="32803"/>
    <cellStyle name="Vírgula 4 3 2 5 2 3" xfId="21631"/>
    <cellStyle name="Vírgula 4 3 2 5 3" xfId="29291"/>
    <cellStyle name="Vírgula 4 3 2 5 4" xfId="13970"/>
    <cellStyle name="Vírgula 4 3 2 6" xfId="5190"/>
    <cellStyle name="Vírgula 4 3 2 6 2" xfId="20994"/>
    <cellStyle name="Vírgula 4 3 2 6 3" xfId="28171"/>
    <cellStyle name="Vírgula 4 3 2 6 4" xfId="12214"/>
    <cellStyle name="Vírgula 4 3 2 7" xfId="4079"/>
    <cellStyle name="Vírgula 4 3 2 7 2" xfId="27060"/>
    <cellStyle name="Vírgula 4 3 2 7 3" xfId="17482"/>
    <cellStyle name="Vírgula 4 3 2 8" xfId="23387"/>
    <cellStyle name="Vírgula 4 3 2 9" xfId="11739"/>
    <cellStyle name="Vírgula 4 3 3" xfId="565"/>
    <cellStyle name="Vírgula 4 3 3 2" xfId="1848"/>
    <cellStyle name="Vírgula 4 3 3 2 2" xfId="3604"/>
    <cellStyle name="Vírgula 4 3 3 2 2 2" xfId="9508"/>
    <cellStyle name="Vírgula 4 3 3 2 2 2 2" xfId="32489"/>
    <cellStyle name="Vírgula 4 3 3 2 2 2 3" xfId="20680"/>
    <cellStyle name="Vírgula 4 3 3 2 2 3" xfId="26585"/>
    <cellStyle name="Vírgula 4 3 3 2 2 4" xfId="17168"/>
    <cellStyle name="Vírgula 4 3 3 2 3" xfId="7752"/>
    <cellStyle name="Vírgula 4 3 3 2 3 2" xfId="11264"/>
    <cellStyle name="Vírgula 4 3 3 2 3 2 2" xfId="34245"/>
    <cellStyle name="Vírgula 4 3 3 2 3 2 3" xfId="23073"/>
    <cellStyle name="Vírgula 4 3 3 2 3 3" xfId="30733"/>
    <cellStyle name="Vírgula 4 3 3 2 3 4" xfId="15412"/>
    <cellStyle name="Vírgula 4 3 3 2 4" xfId="4876"/>
    <cellStyle name="Vírgula 4 3 3 2 4 2" xfId="27857"/>
    <cellStyle name="Vírgula 4 3 3 2 4 3" xfId="18924"/>
    <cellStyle name="Vírgula 4 3 3 2 5" xfId="24829"/>
    <cellStyle name="Vírgula 4 3 3 2 6" xfId="13656"/>
    <cellStyle name="Vírgula 4 3 3 3" xfId="1212"/>
    <cellStyle name="Vírgula 4 3 3 3 2" xfId="2968"/>
    <cellStyle name="Vírgula 4 3 3 3 2 2" xfId="8872"/>
    <cellStyle name="Vírgula 4 3 3 3 2 2 2" xfId="31853"/>
    <cellStyle name="Vírgula 4 3 3 3 2 2 3" xfId="20044"/>
    <cellStyle name="Vírgula 4 3 3 3 2 3" xfId="25949"/>
    <cellStyle name="Vírgula 4 3 3 3 2 4" xfId="16532"/>
    <cellStyle name="Vírgula 4 3 3 3 3" xfId="7116"/>
    <cellStyle name="Vírgula 4 3 3 3 3 2" xfId="10628"/>
    <cellStyle name="Vírgula 4 3 3 3 3 2 2" xfId="33609"/>
    <cellStyle name="Vírgula 4 3 3 3 3 2 3" xfId="22437"/>
    <cellStyle name="Vírgula 4 3 3 3 3 3" xfId="30097"/>
    <cellStyle name="Vírgula 4 3 3 3 3 4" xfId="14776"/>
    <cellStyle name="Vírgula 4 3 3 3 4" xfId="5920"/>
    <cellStyle name="Vírgula 4 3 3 3 4 2" xfId="28901"/>
    <cellStyle name="Vírgula 4 3 3 3 4 3" xfId="18288"/>
    <cellStyle name="Vírgula 4 3 3 3 5" xfId="24193"/>
    <cellStyle name="Vírgula 4 3 3 3 6" xfId="13020"/>
    <cellStyle name="Vírgula 4 3 3 4" xfId="2323"/>
    <cellStyle name="Vírgula 4 3 3 4 2" xfId="8227"/>
    <cellStyle name="Vírgula 4 3 3 4 2 2" xfId="31208"/>
    <cellStyle name="Vírgula 4 3 3 4 2 3" xfId="19399"/>
    <cellStyle name="Vírgula 4 3 3 4 3" xfId="25304"/>
    <cellStyle name="Vírgula 4 3 3 4 4" xfId="15887"/>
    <cellStyle name="Vírgula 4 3 3 5" xfId="6471"/>
    <cellStyle name="Vírgula 4 3 3 5 2" xfId="9983"/>
    <cellStyle name="Vírgula 4 3 3 5 2 2" xfId="32964"/>
    <cellStyle name="Vírgula 4 3 3 5 2 3" xfId="21792"/>
    <cellStyle name="Vírgula 4 3 3 5 3" xfId="29452"/>
    <cellStyle name="Vírgula 4 3 3 5 4" xfId="14131"/>
    <cellStyle name="Vírgula 4 3 3 6" xfId="5351"/>
    <cellStyle name="Vírgula 4 3 3 6 2" xfId="21155"/>
    <cellStyle name="Vírgula 4 3 3 6 3" xfId="28332"/>
    <cellStyle name="Vírgula 4 3 3 6 4" xfId="12375"/>
    <cellStyle name="Vírgula 4 3 3 7" xfId="4240"/>
    <cellStyle name="Vírgula 4 3 3 7 2" xfId="27221"/>
    <cellStyle name="Vírgula 4 3 3 7 3" xfId="17643"/>
    <cellStyle name="Vírgula 4 3 3 8" xfId="23548"/>
    <cellStyle name="Vírgula 4 3 3 9" xfId="11900"/>
    <cellStyle name="Vírgula 4 3 4" xfId="898"/>
    <cellStyle name="Vírgula 4 3 4 2" xfId="1534"/>
    <cellStyle name="Vírgula 4 3 4 2 2" xfId="3290"/>
    <cellStyle name="Vírgula 4 3 4 2 2 2" xfId="9194"/>
    <cellStyle name="Vírgula 4 3 4 2 2 2 2" xfId="32175"/>
    <cellStyle name="Vírgula 4 3 4 2 2 2 3" xfId="20366"/>
    <cellStyle name="Vírgula 4 3 4 2 2 3" xfId="26271"/>
    <cellStyle name="Vírgula 4 3 4 2 2 4" xfId="16854"/>
    <cellStyle name="Vírgula 4 3 4 2 3" xfId="7438"/>
    <cellStyle name="Vírgula 4 3 4 2 3 2" xfId="10950"/>
    <cellStyle name="Vírgula 4 3 4 2 3 2 2" xfId="33931"/>
    <cellStyle name="Vírgula 4 3 4 2 3 2 3" xfId="22759"/>
    <cellStyle name="Vírgula 4 3 4 2 3 3" xfId="30419"/>
    <cellStyle name="Vírgula 4 3 4 2 3 4" xfId="15098"/>
    <cellStyle name="Vírgula 4 3 4 2 4" xfId="4562"/>
    <cellStyle name="Vírgula 4 3 4 2 4 2" xfId="27543"/>
    <cellStyle name="Vírgula 4 3 4 2 4 3" xfId="18610"/>
    <cellStyle name="Vírgula 4 3 4 2 5" xfId="24515"/>
    <cellStyle name="Vírgula 4 3 4 2 6" xfId="13342"/>
    <cellStyle name="Vírgula 4 3 4 3" xfId="2654"/>
    <cellStyle name="Vírgula 4 3 4 3 2" xfId="8558"/>
    <cellStyle name="Vírgula 4 3 4 3 2 2" xfId="31539"/>
    <cellStyle name="Vírgula 4 3 4 3 2 3" xfId="19730"/>
    <cellStyle name="Vírgula 4 3 4 3 3" xfId="25635"/>
    <cellStyle name="Vírgula 4 3 4 3 4" xfId="16218"/>
    <cellStyle name="Vírgula 4 3 4 4" xfId="6802"/>
    <cellStyle name="Vírgula 4 3 4 4 2" xfId="10314"/>
    <cellStyle name="Vírgula 4 3 4 4 2 2" xfId="33295"/>
    <cellStyle name="Vírgula 4 3 4 4 2 3" xfId="22123"/>
    <cellStyle name="Vírgula 4 3 4 4 3" xfId="29783"/>
    <cellStyle name="Vírgula 4 3 4 4 4" xfId="14462"/>
    <cellStyle name="Vírgula 4 3 4 5" xfId="5606"/>
    <cellStyle name="Vírgula 4 3 4 5 2" xfId="21240"/>
    <cellStyle name="Vírgula 4 3 4 5 3" xfId="28587"/>
    <cellStyle name="Vírgula 4 3 4 5 4" xfId="12706"/>
    <cellStyle name="Vírgula 4 3 4 6" xfId="3926"/>
    <cellStyle name="Vírgula 4 3 4 6 2" xfId="26907"/>
    <cellStyle name="Vírgula 4 3 4 6 3" xfId="17974"/>
    <cellStyle name="Vírgula 4 3 4 7" xfId="23879"/>
    <cellStyle name="Vírgula 4 3 4 8" xfId="11586"/>
    <cellStyle name="Vírgula 4 3 5" xfId="1449"/>
    <cellStyle name="Vírgula 4 3 5 2" xfId="3205"/>
    <cellStyle name="Vírgula 4 3 5 2 2" xfId="9109"/>
    <cellStyle name="Vírgula 4 3 5 2 2 2" xfId="32090"/>
    <cellStyle name="Vírgula 4 3 5 2 2 3" xfId="20281"/>
    <cellStyle name="Vírgula 4 3 5 2 3" xfId="26186"/>
    <cellStyle name="Vírgula 4 3 5 2 4" xfId="16769"/>
    <cellStyle name="Vírgula 4 3 5 3" xfId="7353"/>
    <cellStyle name="Vírgula 4 3 5 3 2" xfId="10865"/>
    <cellStyle name="Vírgula 4 3 5 3 2 2" xfId="33846"/>
    <cellStyle name="Vírgula 4 3 5 3 2 3" xfId="22674"/>
    <cellStyle name="Vírgula 4 3 5 3 3" xfId="30334"/>
    <cellStyle name="Vírgula 4 3 5 3 4" xfId="15013"/>
    <cellStyle name="Vírgula 4 3 5 4" xfId="4477"/>
    <cellStyle name="Vírgula 4 3 5 4 2" xfId="27458"/>
    <cellStyle name="Vírgula 4 3 5 4 3" xfId="18525"/>
    <cellStyle name="Vírgula 4 3 5 5" xfId="24430"/>
    <cellStyle name="Vírgula 4 3 5 6" xfId="13257"/>
    <cellStyle name="Vírgula 4 3 6" xfId="813"/>
    <cellStyle name="Vírgula 4 3 6 2" xfId="2569"/>
    <cellStyle name="Vírgula 4 3 6 2 2" xfId="8473"/>
    <cellStyle name="Vírgula 4 3 6 2 2 2" xfId="31454"/>
    <cellStyle name="Vírgula 4 3 6 2 2 3" xfId="19645"/>
    <cellStyle name="Vírgula 4 3 6 2 3" xfId="25550"/>
    <cellStyle name="Vírgula 4 3 6 2 4" xfId="16133"/>
    <cellStyle name="Vírgula 4 3 6 3" xfId="6717"/>
    <cellStyle name="Vírgula 4 3 6 3 2" xfId="10229"/>
    <cellStyle name="Vírgula 4 3 6 3 2 2" xfId="33210"/>
    <cellStyle name="Vírgula 4 3 6 3 2 3" xfId="22038"/>
    <cellStyle name="Vírgula 4 3 6 3 3" xfId="29698"/>
    <cellStyle name="Vírgula 4 3 6 3 4" xfId="14377"/>
    <cellStyle name="Vírgula 4 3 6 4" xfId="5521"/>
    <cellStyle name="Vírgula 4 3 6 4 2" xfId="28502"/>
    <cellStyle name="Vírgula 4 3 6 4 3" xfId="17889"/>
    <cellStyle name="Vírgula 4 3 6 5" xfId="23794"/>
    <cellStyle name="Vírgula 4 3 6 6" xfId="12621"/>
    <cellStyle name="Vírgula 4 3 7" xfId="2009"/>
    <cellStyle name="Vírgula 4 3 7 2" xfId="7913"/>
    <cellStyle name="Vírgula 4 3 7 2 2" xfId="30894"/>
    <cellStyle name="Vírgula 4 3 7 2 3" xfId="19085"/>
    <cellStyle name="Vírgula 4 3 7 3" xfId="24990"/>
    <cellStyle name="Vírgula 4 3 7 4" xfId="15573"/>
    <cellStyle name="Vírgula 4 3 8" xfId="6157"/>
    <cellStyle name="Vírgula 4 3 8 2" xfId="9669"/>
    <cellStyle name="Vírgula 4 3 8 2 2" xfId="32650"/>
    <cellStyle name="Vírgula 4 3 8 2 3" xfId="21478"/>
    <cellStyle name="Vírgula 4 3 8 3" xfId="29138"/>
    <cellStyle name="Vírgula 4 3 8 4" xfId="13817"/>
    <cellStyle name="Vírgula 4 3 9" xfId="5037"/>
    <cellStyle name="Vírgula 4 3 9 2" xfId="20841"/>
    <cellStyle name="Vírgula 4 3 9 3" xfId="28018"/>
    <cellStyle name="Vírgula 4 3 9 4" xfId="12061"/>
    <cellStyle name="Vírgula 4 4" xfId="650"/>
    <cellStyle name="Vírgula 4 4 2" xfId="2408"/>
    <cellStyle name="Vírgula 4 4 2 2" xfId="8312"/>
    <cellStyle name="Vírgula 4 4 2 2 2" xfId="31293"/>
    <cellStyle name="Vírgula 4 4 2 2 3" xfId="19484"/>
    <cellStyle name="Vírgula 4 4 2 3" xfId="25389"/>
    <cellStyle name="Vírgula 4 4 2 4" xfId="15972"/>
    <cellStyle name="Vírgula 4 4 3" xfId="6556"/>
    <cellStyle name="Vírgula 4 4 3 2" xfId="10068"/>
    <cellStyle name="Vírgula 4 4 3 2 2" xfId="33049"/>
    <cellStyle name="Vírgula 4 4 3 2 3" xfId="21877"/>
    <cellStyle name="Vírgula 4 4 3 3" xfId="29537"/>
    <cellStyle name="Vírgula 4 4 3 4" xfId="14216"/>
    <cellStyle name="Vírgula 4 4 4" xfId="5436"/>
    <cellStyle name="Vírgula 4 4 4 2" xfId="28417"/>
    <cellStyle name="Vírgula 4 4 4 3" xfId="17728"/>
    <cellStyle name="Vírgula 4 4 5" xfId="23633"/>
    <cellStyle name="Vírgula 4 4 6" xfId="12460"/>
    <cellStyle name="Vírgula 5" xfId="300"/>
    <cellStyle name="Vírgula 5 10" xfId="2059"/>
    <cellStyle name="Vírgula 5 10 2" xfId="7963"/>
    <cellStyle name="Vírgula 5 10 2 2" xfId="30944"/>
    <cellStyle name="Vírgula 5 10 2 3" xfId="19135"/>
    <cellStyle name="Vírgula 5 10 3" xfId="25040"/>
    <cellStyle name="Vírgula 5 10 4" xfId="15623"/>
    <cellStyle name="Vírgula 5 11" xfId="6207"/>
    <cellStyle name="Vírgula 5 11 2" xfId="9719"/>
    <cellStyle name="Vírgula 5 11 2 2" xfId="32700"/>
    <cellStyle name="Vírgula 5 11 2 3" xfId="21528"/>
    <cellStyle name="Vírgula 5 11 3" xfId="29188"/>
    <cellStyle name="Vírgula 5 11 4" xfId="13867"/>
    <cellStyle name="Vírgula 5 12" xfId="5087"/>
    <cellStyle name="Vírgula 5 12 2" xfId="20891"/>
    <cellStyle name="Vírgula 5 12 3" xfId="28068"/>
    <cellStyle name="Vírgula 5 12 4" xfId="12111"/>
    <cellStyle name="Vírgula 5 13" xfId="3806"/>
    <cellStyle name="Vírgula 5 13 2" xfId="26787"/>
    <cellStyle name="Vírgula 5 13 3" xfId="17379"/>
    <cellStyle name="Vírgula 5 14" xfId="23284"/>
    <cellStyle name="Vírgula 5 15" xfId="11466"/>
    <cellStyle name="Vírgula 5 2" xfId="454"/>
    <cellStyle name="Vírgula 5 2 10" xfId="23437"/>
    <cellStyle name="Vírgula 5 2 11" xfId="11551"/>
    <cellStyle name="Vírgula 5 2 2" xfId="615"/>
    <cellStyle name="Vírgula 5 2 2 2" xfId="1898"/>
    <cellStyle name="Vírgula 5 2 2 2 2" xfId="3654"/>
    <cellStyle name="Vírgula 5 2 2 2 2 2" xfId="9558"/>
    <cellStyle name="Vírgula 5 2 2 2 2 2 2" xfId="32539"/>
    <cellStyle name="Vírgula 5 2 2 2 2 2 3" xfId="20730"/>
    <cellStyle name="Vírgula 5 2 2 2 2 3" xfId="26635"/>
    <cellStyle name="Vírgula 5 2 2 2 2 4" xfId="17218"/>
    <cellStyle name="Vírgula 5 2 2 2 3" xfId="7802"/>
    <cellStyle name="Vírgula 5 2 2 2 3 2" xfId="11314"/>
    <cellStyle name="Vírgula 5 2 2 2 3 2 2" xfId="34295"/>
    <cellStyle name="Vírgula 5 2 2 2 3 2 3" xfId="23123"/>
    <cellStyle name="Vírgula 5 2 2 2 3 3" xfId="30783"/>
    <cellStyle name="Vírgula 5 2 2 2 3 4" xfId="15462"/>
    <cellStyle name="Vírgula 5 2 2 2 4" xfId="4926"/>
    <cellStyle name="Vírgula 5 2 2 2 4 2" xfId="27907"/>
    <cellStyle name="Vírgula 5 2 2 2 4 3" xfId="18974"/>
    <cellStyle name="Vírgula 5 2 2 2 5" xfId="24879"/>
    <cellStyle name="Vírgula 5 2 2 2 6" xfId="13706"/>
    <cellStyle name="Vírgula 5 2 2 3" xfId="1262"/>
    <cellStyle name="Vírgula 5 2 2 3 2" xfId="3018"/>
    <cellStyle name="Vírgula 5 2 2 3 2 2" xfId="8922"/>
    <cellStyle name="Vírgula 5 2 2 3 2 2 2" xfId="31903"/>
    <cellStyle name="Vírgula 5 2 2 3 2 2 3" xfId="20094"/>
    <cellStyle name="Vírgula 5 2 2 3 2 3" xfId="25999"/>
    <cellStyle name="Vírgula 5 2 2 3 2 4" xfId="16582"/>
    <cellStyle name="Vírgula 5 2 2 3 3" xfId="7166"/>
    <cellStyle name="Vírgula 5 2 2 3 3 2" xfId="10678"/>
    <cellStyle name="Vírgula 5 2 2 3 3 2 2" xfId="33659"/>
    <cellStyle name="Vírgula 5 2 2 3 3 2 3" xfId="22487"/>
    <cellStyle name="Vírgula 5 2 2 3 3 3" xfId="30147"/>
    <cellStyle name="Vírgula 5 2 2 3 3 4" xfId="14826"/>
    <cellStyle name="Vírgula 5 2 2 3 4" xfId="5970"/>
    <cellStyle name="Vírgula 5 2 2 3 4 2" xfId="28951"/>
    <cellStyle name="Vírgula 5 2 2 3 4 3" xfId="18338"/>
    <cellStyle name="Vírgula 5 2 2 3 5" xfId="24243"/>
    <cellStyle name="Vírgula 5 2 2 3 6" xfId="13070"/>
    <cellStyle name="Vírgula 5 2 2 4" xfId="2373"/>
    <cellStyle name="Vírgula 5 2 2 4 2" xfId="8277"/>
    <cellStyle name="Vírgula 5 2 2 4 2 2" xfId="31258"/>
    <cellStyle name="Vírgula 5 2 2 4 2 3" xfId="19449"/>
    <cellStyle name="Vírgula 5 2 2 4 3" xfId="25354"/>
    <cellStyle name="Vírgula 5 2 2 4 4" xfId="15937"/>
    <cellStyle name="Vírgula 5 2 2 5" xfId="6521"/>
    <cellStyle name="Vírgula 5 2 2 5 2" xfId="10033"/>
    <cellStyle name="Vírgula 5 2 2 5 2 2" xfId="33014"/>
    <cellStyle name="Vírgula 5 2 2 5 2 3" xfId="21842"/>
    <cellStyle name="Vírgula 5 2 2 5 3" xfId="29502"/>
    <cellStyle name="Vírgula 5 2 2 5 4" xfId="14181"/>
    <cellStyle name="Vírgula 5 2 2 6" xfId="5401"/>
    <cellStyle name="Vírgula 5 2 2 6 2" xfId="21205"/>
    <cellStyle name="Vírgula 5 2 2 6 3" xfId="28382"/>
    <cellStyle name="Vírgula 5 2 2 6 4" xfId="12425"/>
    <cellStyle name="Vírgula 5 2 2 7" xfId="4290"/>
    <cellStyle name="Vírgula 5 2 2 7 2" xfId="27271"/>
    <cellStyle name="Vírgula 5 2 2 7 3" xfId="17693"/>
    <cellStyle name="Vírgula 5 2 2 8" xfId="23598"/>
    <cellStyle name="Vírgula 5 2 2 9" xfId="11950"/>
    <cellStyle name="Vírgula 5 2 3" xfId="1101"/>
    <cellStyle name="Vírgula 5 2 3 2" xfId="1737"/>
    <cellStyle name="Vírgula 5 2 3 2 2" xfId="3493"/>
    <cellStyle name="Vírgula 5 2 3 2 2 2" xfId="9397"/>
    <cellStyle name="Vírgula 5 2 3 2 2 2 2" xfId="32378"/>
    <cellStyle name="Vírgula 5 2 3 2 2 2 3" xfId="20569"/>
    <cellStyle name="Vírgula 5 2 3 2 2 3" xfId="26474"/>
    <cellStyle name="Vírgula 5 2 3 2 2 4" xfId="17057"/>
    <cellStyle name="Vírgula 5 2 3 2 3" xfId="7641"/>
    <cellStyle name="Vírgula 5 2 3 2 3 2" xfId="11153"/>
    <cellStyle name="Vírgula 5 2 3 2 3 2 2" xfId="34134"/>
    <cellStyle name="Vírgula 5 2 3 2 3 2 3" xfId="22962"/>
    <cellStyle name="Vírgula 5 2 3 2 3 3" xfId="30622"/>
    <cellStyle name="Vírgula 5 2 3 2 3 4" xfId="15301"/>
    <cellStyle name="Vírgula 5 2 3 2 4" xfId="4765"/>
    <cellStyle name="Vírgula 5 2 3 2 4 2" xfId="27746"/>
    <cellStyle name="Vírgula 5 2 3 2 4 3" xfId="18813"/>
    <cellStyle name="Vírgula 5 2 3 2 5" xfId="24718"/>
    <cellStyle name="Vírgula 5 2 3 2 6" xfId="13545"/>
    <cellStyle name="Vírgula 5 2 3 3" xfId="2857"/>
    <cellStyle name="Vírgula 5 2 3 3 2" xfId="8761"/>
    <cellStyle name="Vírgula 5 2 3 3 2 2" xfId="31742"/>
    <cellStyle name="Vírgula 5 2 3 3 2 3" xfId="19933"/>
    <cellStyle name="Vírgula 5 2 3 3 3" xfId="25838"/>
    <cellStyle name="Vírgula 5 2 3 3 4" xfId="16421"/>
    <cellStyle name="Vírgula 5 2 3 4" xfId="7005"/>
    <cellStyle name="Vírgula 5 2 3 4 2" xfId="10517"/>
    <cellStyle name="Vírgula 5 2 3 4 2 2" xfId="33498"/>
    <cellStyle name="Vírgula 5 2 3 4 2 3" xfId="22326"/>
    <cellStyle name="Vírgula 5 2 3 4 3" xfId="29986"/>
    <cellStyle name="Vírgula 5 2 3 4 4" xfId="14665"/>
    <cellStyle name="Vírgula 5 2 3 5" xfId="5809"/>
    <cellStyle name="Vírgula 5 2 3 5 2" xfId="21367"/>
    <cellStyle name="Vírgula 5 2 3 5 3" xfId="28790"/>
    <cellStyle name="Vírgula 5 2 3 5 4" xfId="12909"/>
    <cellStyle name="Vírgula 5 2 3 6" xfId="4129"/>
    <cellStyle name="Vírgula 5 2 3 6 2" xfId="27110"/>
    <cellStyle name="Vírgula 5 2 3 6 3" xfId="18177"/>
    <cellStyle name="Vírgula 5 2 3 7" xfId="24082"/>
    <cellStyle name="Vírgula 5 2 3 8" xfId="11789"/>
    <cellStyle name="Vírgula 5 2 4" xfId="1499"/>
    <cellStyle name="Vírgula 5 2 4 2" xfId="3255"/>
    <cellStyle name="Vírgula 5 2 4 2 2" xfId="9159"/>
    <cellStyle name="Vírgula 5 2 4 2 2 2" xfId="32140"/>
    <cellStyle name="Vírgula 5 2 4 2 2 3" xfId="20331"/>
    <cellStyle name="Vírgula 5 2 4 2 3" xfId="26236"/>
    <cellStyle name="Vírgula 5 2 4 2 4" xfId="16819"/>
    <cellStyle name="Vírgula 5 2 4 3" xfId="7403"/>
    <cellStyle name="Vírgula 5 2 4 3 2" xfId="10915"/>
    <cellStyle name="Vírgula 5 2 4 3 2 2" xfId="33896"/>
    <cellStyle name="Vírgula 5 2 4 3 2 3" xfId="22724"/>
    <cellStyle name="Vírgula 5 2 4 3 3" xfId="30384"/>
    <cellStyle name="Vírgula 5 2 4 3 4" xfId="15063"/>
    <cellStyle name="Vírgula 5 2 4 4" xfId="4527"/>
    <cellStyle name="Vírgula 5 2 4 4 2" xfId="27508"/>
    <cellStyle name="Vírgula 5 2 4 4 3" xfId="18575"/>
    <cellStyle name="Vírgula 5 2 4 5" xfId="24480"/>
    <cellStyle name="Vírgula 5 2 4 6" xfId="13307"/>
    <cellStyle name="Vírgula 5 2 5" xfId="863"/>
    <cellStyle name="Vírgula 5 2 5 2" xfId="2619"/>
    <cellStyle name="Vírgula 5 2 5 2 2" xfId="8523"/>
    <cellStyle name="Vírgula 5 2 5 2 2 2" xfId="31504"/>
    <cellStyle name="Vírgula 5 2 5 2 2 3" xfId="19695"/>
    <cellStyle name="Vírgula 5 2 5 2 3" xfId="25600"/>
    <cellStyle name="Vírgula 5 2 5 2 4" xfId="16183"/>
    <cellStyle name="Vírgula 5 2 5 3" xfId="6767"/>
    <cellStyle name="Vírgula 5 2 5 3 2" xfId="10279"/>
    <cellStyle name="Vírgula 5 2 5 3 2 2" xfId="33260"/>
    <cellStyle name="Vírgula 5 2 5 3 2 3" xfId="22088"/>
    <cellStyle name="Vírgula 5 2 5 3 3" xfId="29748"/>
    <cellStyle name="Vírgula 5 2 5 3 4" xfId="14427"/>
    <cellStyle name="Vírgula 5 2 5 4" xfId="5571"/>
    <cellStyle name="Vírgula 5 2 5 4 2" xfId="28552"/>
    <cellStyle name="Vírgula 5 2 5 4 3" xfId="17939"/>
    <cellStyle name="Vírgula 5 2 5 5" xfId="23844"/>
    <cellStyle name="Vírgula 5 2 5 6" xfId="12671"/>
    <cellStyle name="Vírgula 5 2 6" xfId="2212"/>
    <cellStyle name="Vírgula 5 2 6 2" xfId="8116"/>
    <cellStyle name="Vírgula 5 2 6 2 2" xfId="31097"/>
    <cellStyle name="Vírgula 5 2 6 2 3" xfId="19288"/>
    <cellStyle name="Vírgula 5 2 6 3" xfId="25193"/>
    <cellStyle name="Vírgula 5 2 6 4" xfId="15776"/>
    <cellStyle name="Vírgula 5 2 7" xfId="6360"/>
    <cellStyle name="Vírgula 5 2 7 2" xfId="9872"/>
    <cellStyle name="Vírgula 5 2 7 2 2" xfId="32853"/>
    <cellStyle name="Vírgula 5 2 7 2 3" xfId="21681"/>
    <cellStyle name="Vírgula 5 2 7 3" xfId="29341"/>
    <cellStyle name="Vírgula 5 2 7 4" xfId="14020"/>
    <cellStyle name="Vírgula 5 2 8" xfId="5240"/>
    <cellStyle name="Vírgula 5 2 8 2" xfId="21044"/>
    <cellStyle name="Vírgula 5 2 8 3" xfId="28221"/>
    <cellStyle name="Vírgula 5 2 8 4" xfId="12264"/>
    <cellStyle name="Vírgula 5 2 9" xfId="3891"/>
    <cellStyle name="Vírgula 5 2 9 2" xfId="26872"/>
    <cellStyle name="Vírgula 5 2 9 3" xfId="17532"/>
    <cellStyle name="Vírgula 5 3" xfId="372"/>
    <cellStyle name="Vírgula 5 3 2" xfId="1656"/>
    <cellStyle name="Vírgula 5 3 2 2" xfId="3412"/>
    <cellStyle name="Vírgula 5 3 2 2 2" xfId="9316"/>
    <cellStyle name="Vírgula 5 3 2 2 2 2" xfId="32297"/>
    <cellStyle name="Vírgula 5 3 2 2 2 3" xfId="20488"/>
    <cellStyle name="Vírgula 5 3 2 2 3" xfId="26393"/>
    <cellStyle name="Vírgula 5 3 2 2 4" xfId="16976"/>
    <cellStyle name="Vírgula 5 3 2 3" xfId="7560"/>
    <cellStyle name="Vírgula 5 3 2 3 2" xfId="11072"/>
    <cellStyle name="Vírgula 5 3 2 3 2 2" xfId="34053"/>
    <cellStyle name="Vírgula 5 3 2 3 2 3" xfId="22881"/>
    <cellStyle name="Vírgula 5 3 2 3 3" xfId="30541"/>
    <cellStyle name="Vírgula 5 3 2 3 4" xfId="15220"/>
    <cellStyle name="Vírgula 5 3 2 4" xfId="4684"/>
    <cellStyle name="Vírgula 5 3 2 4 2" xfId="27665"/>
    <cellStyle name="Vírgula 5 3 2 4 3" xfId="18732"/>
    <cellStyle name="Vírgula 5 3 2 5" xfId="24637"/>
    <cellStyle name="Vírgula 5 3 2 6" xfId="13464"/>
    <cellStyle name="Vírgula 5 3 3" xfId="1020"/>
    <cellStyle name="Vírgula 5 3 3 2" xfId="2776"/>
    <cellStyle name="Vírgula 5 3 3 2 2" xfId="8680"/>
    <cellStyle name="Vírgula 5 3 3 2 2 2" xfId="31661"/>
    <cellStyle name="Vírgula 5 3 3 2 2 3" xfId="19852"/>
    <cellStyle name="Vírgula 5 3 3 2 3" xfId="25757"/>
    <cellStyle name="Vírgula 5 3 3 2 4" xfId="16340"/>
    <cellStyle name="Vírgula 5 3 3 3" xfId="6924"/>
    <cellStyle name="Vírgula 5 3 3 3 2" xfId="10436"/>
    <cellStyle name="Vírgula 5 3 3 3 2 2" xfId="33417"/>
    <cellStyle name="Vírgula 5 3 3 3 2 3" xfId="22245"/>
    <cellStyle name="Vírgula 5 3 3 3 3" xfId="29905"/>
    <cellStyle name="Vírgula 5 3 3 3 4" xfId="14584"/>
    <cellStyle name="Vírgula 5 3 3 4" xfId="5728"/>
    <cellStyle name="Vírgula 5 3 3 4 2" xfId="28709"/>
    <cellStyle name="Vírgula 5 3 3 4 3" xfId="18096"/>
    <cellStyle name="Vírgula 5 3 3 5" xfId="24001"/>
    <cellStyle name="Vírgula 5 3 3 6" xfId="12828"/>
    <cellStyle name="Vírgula 5 3 4" xfId="2131"/>
    <cellStyle name="Vírgula 5 3 4 2" xfId="8035"/>
    <cellStyle name="Vírgula 5 3 4 2 2" xfId="31016"/>
    <cellStyle name="Vírgula 5 3 4 2 3" xfId="19207"/>
    <cellStyle name="Vírgula 5 3 4 3" xfId="25112"/>
    <cellStyle name="Vírgula 5 3 4 4" xfId="15695"/>
    <cellStyle name="Vírgula 5 3 5" xfId="6279"/>
    <cellStyle name="Vírgula 5 3 5 2" xfId="9791"/>
    <cellStyle name="Vírgula 5 3 5 2 2" xfId="32772"/>
    <cellStyle name="Vírgula 5 3 5 2 3" xfId="21600"/>
    <cellStyle name="Vírgula 5 3 5 3" xfId="29260"/>
    <cellStyle name="Vírgula 5 3 5 4" xfId="13939"/>
    <cellStyle name="Vírgula 5 3 6" xfId="5159"/>
    <cellStyle name="Vírgula 5 3 6 2" xfId="20963"/>
    <cellStyle name="Vírgula 5 3 6 3" xfId="28140"/>
    <cellStyle name="Vírgula 5 3 6 4" xfId="12183"/>
    <cellStyle name="Vírgula 5 3 7" xfId="4048"/>
    <cellStyle name="Vírgula 5 3 7 2" xfId="27029"/>
    <cellStyle name="Vírgula 5 3 7 3" xfId="17451"/>
    <cellStyle name="Vírgula 5 3 8" xfId="23356"/>
    <cellStyle name="Vírgula 5 3 9" xfId="11708"/>
    <cellStyle name="Vírgula 5 4" xfId="530"/>
    <cellStyle name="Vírgula 5 4 2" xfId="1813"/>
    <cellStyle name="Vírgula 5 4 2 2" xfId="3569"/>
    <cellStyle name="Vírgula 5 4 2 2 2" xfId="9473"/>
    <cellStyle name="Vírgula 5 4 2 2 2 2" xfId="32454"/>
    <cellStyle name="Vírgula 5 4 2 2 2 3" xfId="20645"/>
    <cellStyle name="Vírgula 5 4 2 2 3" xfId="26550"/>
    <cellStyle name="Vírgula 5 4 2 2 4" xfId="17133"/>
    <cellStyle name="Vírgula 5 4 2 3" xfId="7717"/>
    <cellStyle name="Vírgula 5 4 2 3 2" xfId="11229"/>
    <cellStyle name="Vírgula 5 4 2 3 2 2" xfId="34210"/>
    <cellStyle name="Vírgula 5 4 2 3 2 3" xfId="23038"/>
    <cellStyle name="Vírgula 5 4 2 3 3" xfId="30698"/>
    <cellStyle name="Vírgula 5 4 2 3 4" xfId="15377"/>
    <cellStyle name="Vírgula 5 4 2 4" xfId="4841"/>
    <cellStyle name="Vírgula 5 4 2 4 2" xfId="27822"/>
    <cellStyle name="Vírgula 5 4 2 4 3" xfId="18889"/>
    <cellStyle name="Vírgula 5 4 2 5" xfId="24794"/>
    <cellStyle name="Vírgula 5 4 2 6" xfId="13621"/>
    <cellStyle name="Vírgula 5 4 3" xfId="1177"/>
    <cellStyle name="Vírgula 5 4 3 2" xfId="2933"/>
    <cellStyle name="Vírgula 5 4 3 2 2" xfId="8837"/>
    <cellStyle name="Vírgula 5 4 3 2 2 2" xfId="31818"/>
    <cellStyle name="Vírgula 5 4 3 2 2 3" xfId="20009"/>
    <cellStyle name="Vírgula 5 4 3 2 3" xfId="25914"/>
    <cellStyle name="Vírgula 5 4 3 2 4" xfId="16497"/>
    <cellStyle name="Vírgula 5 4 3 3" xfId="7081"/>
    <cellStyle name="Vírgula 5 4 3 3 2" xfId="10593"/>
    <cellStyle name="Vírgula 5 4 3 3 2 2" xfId="33574"/>
    <cellStyle name="Vírgula 5 4 3 3 2 3" xfId="22402"/>
    <cellStyle name="Vírgula 5 4 3 3 3" xfId="30062"/>
    <cellStyle name="Vírgula 5 4 3 3 4" xfId="14741"/>
    <cellStyle name="Vírgula 5 4 3 4" xfId="5885"/>
    <cellStyle name="Vírgula 5 4 3 4 2" xfId="28866"/>
    <cellStyle name="Vírgula 5 4 3 4 3" xfId="18253"/>
    <cellStyle name="Vírgula 5 4 3 5" xfId="24158"/>
    <cellStyle name="Vírgula 5 4 3 6" xfId="12985"/>
    <cellStyle name="Vírgula 5 4 4" xfId="2288"/>
    <cellStyle name="Vírgula 5 4 4 2" xfId="8192"/>
    <cellStyle name="Vírgula 5 4 4 2 2" xfId="31173"/>
    <cellStyle name="Vírgula 5 4 4 2 3" xfId="19364"/>
    <cellStyle name="Vírgula 5 4 4 3" xfId="25269"/>
    <cellStyle name="Vírgula 5 4 4 4" xfId="15852"/>
    <cellStyle name="Vírgula 5 4 5" xfId="6436"/>
    <cellStyle name="Vírgula 5 4 5 2" xfId="9948"/>
    <cellStyle name="Vírgula 5 4 5 2 2" xfId="32929"/>
    <cellStyle name="Vírgula 5 4 5 2 3" xfId="21757"/>
    <cellStyle name="Vírgula 5 4 5 3" xfId="29417"/>
    <cellStyle name="Vírgula 5 4 5 4" xfId="14096"/>
    <cellStyle name="Vírgula 5 4 6" xfId="5316"/>
    <cellStyle name="Vírgula 5 4 6 2" xfId="21120"/>
    <cellStyle name="Vírgula 5 4 6 3" xfId="28297"/>
    <cellStyle name="Vírgula 5 4 6 4" xfId="12340"/>
    <cellStyle name="Vírgula 5 4 7" xfId="4205"/>
    <cellStyle name="Vírgula 5 4 7 2" xfId="27186"/>
    <cellStyle name="Vírgula 5 4 7 3" xfId="17608"/>
    <cellStyle name="Vírgula 5 4 8" xfId="23513"/>
    <cellStyle name="Vírgula 5 4 9" xfId="11865"/>
    <cellStyle name="Vírgula 5 5" xfId="948"/>
    <cellStyle name="Vírgula 5 5 2" xfId="1584"/>
    <cellStyle name="Vírgula 5 5 2 2" xfId="3340"/>
    <cellStyle name="Vírgula 5 5 2 2 2" xfId="9244"/>
    <cellStyle name="Vírgula 5 5 2 2 2 2" xfId="32225"/>
    <cellStyle name="Vírgula 5 5 2 2 2 3" xfId="20416"/>
    <cellStyle name="Vírgula 5 5 2 2 3" xfId="26321"/>
    <cellStyle name="Vírgula 5 5 2 2 4" xfId="16904"/>
    <cellStyle name="Vírgula 5 5 2 3" xfId="7488"/>
    <cellStyle name="Vírgula 5 5 2 3 2" xfId="11000"/>
    <cellStyle name="Vírgula 5 5 2 3 2 2" xfId="33981"/>
    <cellStyle name="Vírgula 5 5 2 3 2 3" xfId="22809"/>
    <cellStyle name="Vírgula 5 5 2 3 3" xfId="30469"/>
    <cellStyle name="Vírgula 5 5 2 3 4" xfId="15148"/>
    <cellStyle name="Vírgula 5 5 2 4" xfId="4612"/>
    <cellStyle name="Vírgula 5 5 2 4 2" xfId="27593"/>
    <cellStyle name="Vírgula 5 5 2 4 3" xfId="18660"/>
    <cellStyle name="Vírgula 5 5 2 5" xfId="24565"/>
    <cellStyle name="Vírgula 5 5 2 6" xfId="13392"/>
    <cellStyle name="Vírgula 5 5 3" xfId="2704"/>
    <cellStyle name="Vírgula 5 5 3 2" xfId="8608"/>
    <cellStyle name="Vírgula 5 5 3 2 2" xfId="31589"/>
    <cellStyle name="Vírgula 5 5 3 2 3" xfId="19780"/>
    <cellStyle name="Vírgula 5 5 3 3" xfId="25685"/>
    <cellStyle name="Vírgula 5 5 3 4" xfId="16268"/>
    <cellStyle name="Vírgula 5 5 4" xfId="6852"/>
    <cellStyle name="Vírgula 5 5 4 2" xfId="10364"/>
    <cellStyle name="Vírgula 5 5 4 2 2" xfId="33345"/>
    <cellStyle name="Vírgula 5 5 4 2 3" xfId="22173"/>
    <cellStyle name="Vírgula 5 5 4 3" xfId="29833"/>
    <cellStyle name="Vírgula 5 5 4 4" xfId="14512"/>
    <cellStyle name="Vírgula 5 5 5" xfId="5656"/>
    <cellStyle name="Vírgula 5 5 5 2" xfId="21290"/>
    <cellStyle name="Vírgula 5 5 5 3" xfId="28637"/>
    <cellStyle name="Vírgula 5 5 5 4" xfId="12756"/>
    <cellStyle name="Vírgula 5 5 6" xfId="3976"/>
    <cellStyle name="Vírgula 5 5 6 2" xfId="26957"/>
    <cellStyle name="Vírgula 5 5 6 3" xfId="18024"/>
    <cellStyle name="Vírgula 5 5 7" xfId="23929"/>
    <cellStyle name="Vírgula 5 5 8" xfId="11636"/>
    <cellStyle name="Vírgula 5 6" xfId="1338"/>
    <cellStyle name="Vírgula 5 6 2" xfId="1974"/>
    <cellStyle name="Vírgula 5 6 2 2" xfId="3730"/>
    <cellStyle name="Vírgula 5 6 2 2 2" xfId="9634"/>
    <cellStyle name="Vírgula 5 6 2 2 2 2" xfId="32615"/>
    <cellStyle name="Vírgula 5 6 2 2 2 3" xfId="20806"/>
    <cellStyle name="Vírgula 5 6 2 2 3" xfId="26711"/>
    <cellStyle name="Vírgula 5 6 2 2 4" xfId="17294"/>
    <cellStyle name="Vírgula 5 6 2 3" xfId="7878"/>
    <cellStyle name="Vírgula 5 6 2 3 2" xfId="11390"/>
    <cellStyle name="Vírgula 5 6 2 3 2 2" xfId="34371"/>
    <cellStyle name="Vírgula 5 6 2 3 2 3" xfId="23199"/>
    <cellStyle name="Vírgula 5 6 2 3 3" xfId="30859"/>
    <cellStyle name="Vírgula 5 6 2 3 4" xfId="15538"/>
    <cellStyle name="Vírgula 5 6 2 4" xfId="5002"/>
    <cellStyle name="Vírgula 5 6 2 4 2" xfId="27983"/>
    <cellStyle name="Vírgula 5 6 2 4 3" xfId="19050"/>
    <cellStyle name="Vírgula 5 6 2 5" xfId="24955"/>
    <cellStyle name="Vírgula 5 6 2 6" xfId="13782"/>
    <cellStyle name="Vírgula 5 6 3" xfId="3094"/>
    <cellStyle name="Vírgula 5 6 3 2" xfId="8998"/>
    <cellStyle name="Vírgula 5 6 3 2 2" xfId="31979"/>
    <cellStyle name="Vírgula 5 6 3 2 3" xfId="20170"/>
    <cellStyle name="Vírgula 5 6 3 3" xfId="26075"/>
    <cellStyle name="Vírgula 5 6 3 4" xfId="16658"/>
    <cellStyle name="Vírgula 5 6 4" xfId="7242"/>
    <cellStyle name="Vírgula 5 6 4 2" xfId="10754"/>
    <cellStyle name="Vírgula 5 6 4 2 2" xfId="33735"/>
    <cellStyle name="Vírgula 5 6 4 2 3" xfId="22563"/>
    <cellStyle name="Vírgula 5 6 4 3" xfId="30223"/>
    <cellStyle name="Vírgula 5 6 4 4" xfId="14902"/>
    <cellStyle name="Vírgula 5 6 5" xfId="6046"/>
    <cellStyle name="Vírgula 5 6 5 2" xfId="21443"/>
    <cellStyle name="Vírgula 5 6 5 3" xfId="29027"/>
    <cellStyle name="Vírgula 5 6 5 4" xfId="13146"/>
    <cellStyle name="Vírgula 5 6 6" xfId="4366"/>
    <cellStyle name="Vírgula 5 6 6 2" xfId="27347"/>
    <cellStyle name="Vírgula 5 6 6 3" xfId="18414"/>
    <cellStyle name="Vírgula 5 6 7" xfId="24319"/>
    <cellStyle name="Vírgula 5 6 8" xfId="12026"/>
    <cellStyle name="Vírgula 5 7" xfId="778"/>
    <cellStyle name="Vírgula 5 7 2" xfId="2534"/>
    <cellStyle name="Vírgula 5 7 2 2" xfId="8438"/>
    <cellStyle name="Vírgula 5 7 2 2 2" xfId="31419"/>
    <cellStyle name="Vírgula 5 7 2 2 3" xfId="19610"/>
    <cellStyle name="Vírgula 5 7 2 3" xfId="25515"/>
    <cellStyle name="Vírgula 5 7 2 4" xfId="16098"/>
    <cellStyle name="Vírgula 5 7 3" xfId="6682"/>
    <cellStyle name="Vírgula 5 7 3 2" xfId="10194"/>
    <cellStyle name="Vírgula 5 7 3 2 2" xfId="33175"/>
    <cellStyle name="Vírgula 5 7 3 2 3" xfId="22003"/>
    <cellStyle name="Vírgula 5 7 3 3" xfId="29663"/>
    <cellStyle name="Vírgula 5 7 3 4" xfId="14342"/>
    <cellStyle name="Vírgula 5 7 4" xfId="4442"/>
    <cellStyle name="Vírgula 5 7 4 2" xfId="27423"/>
    <cellStyle name="Vírgula 5 7 4 3" xfId="17854"/>
    <cellStyle name="Vírgula 5 7 5" xfId="23759"/>
    <cellStyle name="Vírgula 5 7 6" xfId="12586"/>
    <cellStyle name="Vírgula 5 8" xfId="1414"/>
    <cellStyle name="Vírgula 5 8 2" xfId="3170"/>
    <cellStyle name="Vírgula 5 8 2 2" xfId="9074"/>
    <cellStyle name="Vírgula 5 8 2 2 2" xfId="32055"/>
    <cellStyle name="Vírgula 5 8 2 2 3" xfId="20246"/>
    <cellStyle name="Vírgula 5 8 2 3" xfId="26151"/>
    <cellStyle name="Vírgula 5 8 2 4" xfId="16734"/>
    <cellStyle name="Vírgula 5 8 3" xfId="7318"/>
    <cellStyle name="Vírgula 5 8 3 2" xfId="10830"/>
    <cellStyle name="Vírgula 5 8 3 2 2" xfId="33811"/>
    <cellStyle name="Vírgula 5 8 3 2 3" xfId="22639"/>
    <cellStyle name="Vírgula 5 8 3 3" xfId="30299"/>
    <cellStyle name="Vírgula 5 8 3 4" xfId="14978"/>
    <cellStyle name="Vírgula 5 8 4" xfId="6122"/>
    <cellStyle name="Vírgula 5 8 4 2" xfId="29103"/>
    <cellStyle name="Vírgula 5 8 4 3" xfId="18490"/>
    <cellStyle name="Vírgula 5 8 5" xfId="24395"/>
    <cellStyle name="Vírgula 5 8 6" xfId="13222"/>
    <cellStyle name="Vírgula 5 9" xfId="701"/>
    <cellStyle name="Vírgula 5 9 2" xfId="2458"/>
    <cellStyle name="Vírgula 5 9 2 2" xfId="8362"/>
    <cellStyle name="Vírgula 5 9 2 2 2" xfId="31343"/>
    <cellStyle name="Vírgula 5 9 2 2 3" xfId="19534"/>
    <cellStyle name="Vírgula 5 9 2 3" xfId="25439"/>
    <cellStyle name="Vírgula 5 9 2 4" xfId="16022"/>
    <cellStyle name="Vírgula 5 9 3" xfId="6606"/>
    <cellStyle name="Vírgula 5 9 3 2" xfId="10118"/>
    <cellStyle name="Vírgula 5 9 3 2 2" xfId="33099"/>
    <cellStyle name="Vírgula 5 9 3 2 3" xfId="21927"/>
    <cellStyle name="Vírgula 5 9 3 3" xfId="29587"/>
    <cellStyle name="Vírgula 5 9 3 4" xfId="14266"/>
    <cellStyle name="Vírgula 5 9 4" xfId="5486"/>
    <cellStyle name="Vírgula 5 9 4 2" xfId="28467"/>
    <cellStyle name="Vírgula 5 9 4 3" xfId="17778"/>
    <cellStyle name="Vírgula 5 9 5" xfId="23683"/>
    <cellStyle name="Vírgula 5 9 6" xfId="12510"/>
    <cellStyle name="Vírgula 6" xfId="309"/>
    <cellStyle name="Vírgula 6 10" xfId="2068"/>
    <cellStyle name="Vírgula 6 10 2" xfId="7972"/>
    <cellStyle name="Vírgula 6 10 2 2" xfId="30953"/>
    <cellStyle name="Vírgula 6 10 2 3" xfId="19144"/>
    <cellStyle name="Vírgula 6 10 3" xfId="25049"/>
    <cellStyle name="Vírgula 6 10 4" xfId="15632"/>
    <cellStyle name="Vírgula 6 11" xfId="6216"/>
    <cellStyle name="Vírgula 6 11 2" xfId="9728"/>
    <cellStyle name="Vírgula 6 11 2 2" xfId="32709"/>
    <cellStyle name="Vírgula 6 11 2 3" xfId="21537"/>
    <cellStyle name="Vírgula 6 11 3" xfId="29197"/>
    <cellStyle name="Vírgula 6 11 4" xfId="13876"/>
    <cellStyle name="Vírgula 6 12" xfId="5096"/>
    <cellStyle name="Vírgula 6 12 2" xfId="20900"/>
    <cellStyle name="Vírgula 6 12 3" xfId="28077"/>
    <cellStyle name="Vírgula 6 12 4" xfId="12120"/>
    <cellStyle name="Vírgula 6 13" xfId="3815"/>
    <cellStyle name="Vírgula 6 13 2" xfId="26796"/>
    <cellStyle name="Vírgula 6 13 3" xfId="17388"/>
    <cellStyle name="Vírgula 6 14" xfId="23293"/>
    <cellStyle name="Vírgula 6 15" xfId="11475"/>
    <cellStyle name="Vírgula 6 2" xfId="463"/>
    <cellStyle name="Vírgula 6 2 10" xfId="23446"/>
    <cellStyle name="Vírgula 6 2 11" xfId="11560"/>
    <cellStyle name="Vírgula 6 2 2" xfId="624"/>
    <cellStyle name="Vírgula 6 2 2 2" xfId="1907"/>
    <cellStyle name="Vírgula 6 2 2 2 2" xfId="3663"/>
    <cellStyle name="Vírgula 6 2 2 2 2 2" xfId="9567"/>
    <cellStyle name="Vírgula 6 2 2 2 2 2 2" xfId="32548"/>
    <cellStyle name="Vírgula 6 2 2 2 2 2 3" xfId="20739"/>
    <cellStyle name="Vírgula 6 2 2 2 2 3" xfId="26644"/>
    <cellStyle name="Vírgula 6 2 2 2 2 4" xfId="17227"/>
    <cellStyle name="Vírgula 6 2 2 2 3" xfId="7811"/>
    <cellStyle name="Vírgula 6 2 2 2 3 2" xfId="11323"/>
    <cellStyle name="Vírgula 6 2 2 2 3 2 2" xfId="34304"/>
    <cellStyle name="Vírgula 6 2 2 2 3 2 3" xfId="23132"/>
    <cellStyle name="Vírgula 6 2 2 2 3 3" xfId="30792"/>
    <cellStyle name="Vírgula 6 2 2 2 3 4" xfId="15471"/>
    <cellStyle name="Vírgula 6 2 2 2 4" xfId="4935"/>
    <cellStyle name="Vírgula 6 2 2 2 4 2" xfId="27916"/>
    <cellStyle name="Vírgula 6 2 2 2 4 3" xfId="18983"/>
    <cellStyle name="Vírgula 6 2 2 2 5" xfId="24888"/>
    <cellStyle name="Vírgula 6 2 2 2 6" xfId="13715"/>
    <cellStyle name="Vírgula 6 2 2 3" xfId="1271"/>
    <cellStyle name="Vírgula 6 2 2 3 2" xfId="3027"/>
    <cellStyle name="Vírgula 6 2 2 3 2 2" xfId="8931"/>
    <cellStyle name="Vírgula 6 2 2 3 2 2 2" xfId="31912"/>
    <cellStyle name="Vírgula 6 2 2 3 2 2 3" xfId="20103"/>
    <cellStyle name="Vírgula 6 2 2 3 2 3" xfId="26008"/>
    <cellStyle name="Vírgula 6 2 2 3 2 4" xfId="16591"/>
    <cellStyle name="Vírgula 6 2 2 3 3" xfId="7175"/>
    <cellStyle name="Vírgula 6 2 2 3 3 2" xfId="10687"/>
    <cellStyle name="Vírgula 6 2 2 3 3 2 2" xfId="33668"/>
    <cellStyle name="Vírgula 6 2 2 3 3 2 3" xfId="22496"/>
    <cellStyle name="Vírgula 6 2 2 3 3 3" xfId="30156"/>
    <cellStyle name="Vírgula 6 2 2 3 3 4" xfId="14835"/>
    <cellStyle name="Vírgula 6 2 2 3 4" xfId="5979"/>
    <cellStyle name="Vírgula 6 2 2 3 4 2" xfId="28960"/>
    <cellStyle name="Vírgula 6 2 2 3 4 3" xfId="18347"/>
    <cellStyle name="Vírgula 6 2 2 3 5" xfId="24252"/>
    <cellStyle name="Vírgula 6 2 2 3 6" xfId="13079"/>
    <cellStyle name="Vírgula 6 2 2 4" xfId="2382"/>
    <cellStyle name="Vírgula 6 2 2 4 2" xfId="8286"/>
    <cellStyle name="Vírgula 6 2 2 4 2 2" xfId="31267"/>
    <cellStyle name="Vírgula 6 2 2 4 2 3" xfId="19458"/>
    <cellStyle name="Vírgula 6 2 2 4 3" xfId="25363"/>
    <cellStyle name="Vírgula 6 2 2 4 4" xfId="15946"/>
    <cellStyle name="Vírgula 6 2 2 5" xfId="6530"/>
    <cellStyle name="Vírgula 6 2 2 5 2" xfId="10042"/>
    <cellStyle name="Vírgula 6 2 2 5 2 2" xfId="33023"/>
    <cellStyle name="Vírgula 6 2 2 5 2 3" xfId="21851"/>
    <cellStyle name="Vírgula 6 2 2 5 3" xfId="29511"/>
    <cellStyle name="Vírgula 6 2 2 5 4" xfId="14190"/>
    <cellStyle name="Vírgula 6 2 2 6" xfId="5410"/>
    <cellStyle name="Vírgula 6 2 2 6 2" xfId="21214"/>
    <cellStyle name="Vírgula 6 2 2 6 3" xfId="28391"/>
    <cellStyle name="Vírgula 6 2 2 6 4" xfId="12434"/>
    <cellStyle name="Vírgula 6 2 2 7" xfId="4299"/>
    <cellStyle name="Vírgula 6 2 2 7 2" xfId="27280"/>
    <cellStyle name="Vírgula 6 2 2 7 3" xfId="17702"/>
    <cellStyle name="Vírgula 6 2 2 8" xfId="23607"/>
    <cellStyle name="Vírgula 6 2 2 9" xfId="11959"/>
    <cellStyle name="Vírgula 6 2 3" xfId="1110"/>
    <cellStyle name="Vírgula 6 2 3 2" xfId="1746"/>
    <cellStyle name="Vírgula 6 2 3 2 2" xfId="3502"/>
    <cellStyle name="Vírgula 6 2 3 2 2 2" xfId="9406"/>
    <cellStyle name="Vírgula 6 2 3 2 2 2 2" xfId="32387"/>
    <cellStyle name="Vírgula 6 2 3 2 2 2 3" xfId="20578"/>
    <cellStyle name="Vírgula 6 2 3 2 2 3" xfId="26483"/>
    <cellStyle name="Vírgula 6 2 3 2 2 4" xfId="17066"/>
    <cellStyle name="Vírgula 6 2 3 2 3" xfId="7650"/>
    <cellStyle name="Vírgula 6 2 3 2 3 2" xfId="11162"/>
    <cellStyle name="Vírgula 6 2 3 2 3 2 2" xfId="34143"/>
    <cellStyle name="Vírgula 6 2 3 2 3 2 3" xfId="22971"/>
    <cellStyle name="Vírgula 6 2 3 2 3 3" xfId="30631"/>
    <cellStyle name="Vírgula 6 2 3 2 3 4" xfId="15310"/>
    <cellStyle name="Vírgula 6 2 3 2 4" xfId="4774"/>
    <cellStyle name="Vírgula 6 2 3 2 4 2" xfId="27755"/>
    <cellStyle name="Vírgula 6 2 3 2 4 3" xfId="18822"/>
    <cellStyle name="Vírgula 6 2 3 2 5" xfId="24727"/>
    <cellStyle name="Vírgula 6 2 3 2 6" xfId="13554"/>
    <cellStyle name="Vírgula 6 2 3 3" xfId="2866"/>
    <cellStyle name="Vírgula 6 2 3 3 2" xfId="8770"/>
    <cellStyle name="Vírgula 6 2 3 3 2 2" xfId="31751"/>
    <cellStyle name="Vírgula 6 2 3 3 2 3" xfId="19942"/>
    <cellStyle name="Vírgula 6 2 3 3 3" xfId="25847"/>
    <cellStyle name="Vírgula 6 2 3 3 4" xfId="16430"/>
    <cellStyle name="Vírgula 6 2 3 4" xfId="7014"/>
    <cellStyle name="Vírgula 6 2 3 4 2" xfId="10526"/>
    <cellStyle name="Vírgula 6 2 3 4 2 2" xfId="33507"/>
    <cellStyle name="Vírgula 6 2 3 4 2 3" xfId="22335"/>
    <cellStyle name="Vírgula 6 2 3 4 3" xfId="29995"/>
    <cellStyle name="Vírgula 6 2 3 4 4" xfId="14674"/>
    <cellStyle name="Vírgula 6 2 3 5" xfId="5818"/>
    <cellStyle name="Vírgula 6 2 3 5 2" xfId="21376"/>
    <cellStyle name="Vírgula 6 2 3 5 3" xfId="28799"/>
    <cellStyle name="Vírgula 6 2 3 5 4" xfId="12918"/>
    <cellStyle name="Vírgula 6 2 3 6" xfId="4138"/>
    <cellStyle name="Vírgula 6 2 3 6 2" xfId="27119"/>
    <cellStyle name="Vírgula 6 2 3 6 3" xfId="18186"/>
    <cellStyle name="Vírgula 6 2 3 7" xfId="24091"/>
    <cellStyle name="Vírgula 6 2 3 8" xfId="11798"/>
    <cellStyle name="Vírgula 6 2 4" xfId="1508"/>
    <cellStyle name="Vírgula 6 2 4 2" xfId="3264"/>
    <cellStyle name="Vírgula 6 2 4 2 2" xfId="9168"/>
    <cellStyle name="Vírgula 6 2 4 2 2 2" xfId="32149"/>
    <cellStyle name="Vírgula 6 2 4 2 2 3" xfId="20340"/>
    <cellStyle name="Vírgula 6 2 4 2 3" xfId="26245"/>
    <cellStyle name="Vírgula 6 2 4 2 4" xfId="16828"/>
    <cellStyle name="Vírgula 6 2 4 3" xfId="7412"/>
    <cellStyle name="Vírgula 6 2 4 3 2" xfId="10924"/>
    <cellStyle name="Vírgula 6 2 4 3 2 2" xfId="33905"/>
    <cellStyle name="Vírgula 6 2 4 3 2 3" xfId="22733"/>
    <cellStyle name="Vírgula 6 2 4 3 3" xfId="30393"/>
    <cellStyle name="Vírgula 6 2 4 3 4" xfId="15072"/>
    <cellStyle name="Vírgula 6 2 4 4" xfId="4536"/>
    <cellStyle name="Vírgula 6 2 4 4 2" xfId="27517"/>
    <cellStyle name="Vírgula 6 2 4 4 3" xfId="18584"/>
    <cellStyle name="Vírgula 6 2 4 5" xfId="24489"/>
    <cellStyle name="Vírgula 6 2 4 6" xfId="13316"/>
    <cellStyle name="Vírgula 6 2 5" xfId="872"/>
    <cellStyle name="Vírgula 6 2 5 2" xfId="2628"/>
    <cellStyle name="Vírgula 6 2 5 2 2" xfId="8532"/>
    <cellStyle name="Vírgula 6 2 5 2 2 2" xfId="31513"/>
    <cellStyle name="Vírgula 6 2 5 2 2 3" xfId="19704"/>
    <cellStyle name="Vírgula 6 2 5 2 3" xfId="25609"/>
    <cellStyle name="Vírgula 6 2 5 2 4" xfId="16192"/>
    <cellStyle name="Vírgula 6 2 5 3" xfId="6776"/>
    <cellStyle name="Vírgula 6 2 5 3 2" xfId="10288"/>
    <cellStyle name="Vírgula 6 2 5 3 2 2" xfId="33269"/>
    <cellStyle name="Vírgula 6 2 5 3 2 3" xfId="22097"/>
    <cellStyle name="Vírgula 6 2 5 3 3" xfId="29757"/>
    <cellStyle name="Vírgula 6 2 5 3 4" xfId="14436"/>
    <cellStyle name="Vírgula 6 2 5 4" xfId="5580"/>
    <cellStyle name="Vírgula 6 2 5 4 2" xfId="28561"/>
    <cellStyle name="Vírgula 6 2 5 4 3" xfId="17948"/>
    <cellStyle name="Vírgula 6 2 5 5" xfId="23853"/>
    <cellStyle name="Vírgula 6 2 5 6" xfId="12680"/>
    <cellStyle name="Vírgula 6 2 6" xfId="2221"/>
    <cellStyle name="Vírgula 6 2 6 2" xfId="8125"/>
    <cellStyle name="Vírgula 6 2 6 2 2" xfId="31106"/>
    <cellStyle name="Vírgula 6 2 6 2 3" xfId="19297"/>
    <cellStyle name="Vírgula 6 2 6 3" xfId="25202"/>
    <cellStyle name="Vírgula 6 2 6 4" xfId="15785"/>
    <cellStyle name="Vírgula 6 2 7" xfId="6369"/>
    <cellStyle name="Vírgula 6 2 7 2" xfId="9881"/>
    <cellStyle name="Vírgula 6 2 7 2 2" xfId="32862"/>
    <cellStyle name="Vírgula 6 2 7 2 3" xfId="21690"/>
    <cellStyle name="Vírgula 6 2 7 3" xfId="29350"/>
    <cellStyle name="Vírgula 6 2 7 4" xfId="14029"/>
    <cellStyle name="Vírgula 6 2 8" xfId="5249"/>
    <cellStyle name="Vírgula 6 2 8 2" xfId="21053"/>
    <cellStyle name="Vírgula 6 2 8 3" xfId="28230"/>
    <cellStyle name="Vírgula 6 2 8 4" xfId="12273"/>
    <cellStyle name="Vírgula 6 2 9" xfId="3900"/>
    <cellStyle name="Vírgula 6 2 9 2" xfId="26881"/>
    <cellStyle name="Vírgula 6 2 9 3" xfId="17541"/>
    <cellStyle name="Vírgula 6 3" xfId="377"/>
    <cellStyle name="Vírgula 6 3 2" xfId="1661"/>
    <cellStyle name="Vírgula 6 3 2 2" xfId="3417"/>
    <cellStyle name="Vírgula 6 3 2 2 2" xfId="9321"/>
    <cellStyle name="Vírgula 6 3 2 2 2 2" xfId="32302"/>
    <cellStyle name="Vírgula 6 3 2 2 2 3" xfId="20493"/>
    <cellStyle name="Vírgula 6 3 2 2 3" xfId="26398"/>
    <cellStyle name="Vírgula 6 3 2 2 4" xfId="16981"/>
    <cellStyle name="Vírgula 6 3 2 3" xfId="7565"/>
    <cellStyle name="Vírgula 6 3 2 3 2" xfId="11077"/>
    <cellStyle name="Vírgula 6 3 2 3 2 2" xfId="34058"/>
    <cellStyle name="Vírgula 6 3 2 3 2 3" xfId="22886"/>
    <cellStyle name="Vírgula 6 3 2 3 3" xfId="30546"/>
    <cellStyle name="Vírgula 6 3 2 3 4" xfId="15225"/>
    <cellStyle name="Vírgula 6 3 2 4" xfId="4689"/>
    <cellStyle name="Vírgula 6 3 2 4 2" xfId="27670"/>
    <cellStyle name="Vírgula 6 3 2 4 3" xfId="18737"/>
    <cellStyle name="Vírgula 6 3 2 5" xfId="24642"/>
    <cellStyle name="Vírgula 6 3 2 6" xfId="13469"/>
    <cellStyle name="Vírgula 6 3 3" xfId="1025"/>
    <cellStyle name="Vírgula 6 3 3 2" xfId="2781"/>
    <cellStyle name="Vírgula 6 3 3 2 2" xfId="8685"/>
    <cellStyle name="Vírgula 6 3 3 2 2 2" xfId="31666"/>
    <cellStyle name="Vírgula 6 3 3 2 2 3" xfId="19857"/>
    <cellStyle name="Vírgula 6 3 3 2 3" xfId="25762"/>
    <cellStyle name="Vírgula 6 3 3 2 4" xfId="16345"/>
    <cellStyle name="Vírgula 6 3 3 3" xfId="6929"/>
    <cellStyle name="Vírgula 6 3 3 3 2" xfId="10441"/>
    <cellStyle name="Vírgula 6 3 3 3 2 2" xfId="33422"/>
    <cellStyle name="Vírgula 6 3 3 3 2 3" xfId="22250"/>
    <cellStyle name="Vírgula 6 3 3 3 3" xfId="29910"/>
    <cellStyle name="Vírgula 6 3 3 3 4" xfId="14589"/>
    <cellStyle name="Vírgula 6 3 3 4" xfId="5733"/>
    <cellStyle name="Vírgula 6 3 3 4 2" xfId="28714"/>
    <cellStyle name="Vírgula 6 3 3 4 3" xfId="18101"/>
    <cellStyle name="Vírgula 6 3 3 5" xfId="24006"/>
    <cellStyle name="Vírgula 6 3 3 6" xfId="12833"/>
    <cellStyle name="Vírgula 6 3 4" xfId="2136"/>
    <cellStyle name="Vírgula 6 3 4 2" xfId="8040"/>
    <cellStyle name="Vírgula 6 3 4 2 2" xfId="31021"/>
    <cellStyle name="Vírgula 6 3 4 2 3" xfId="19212"/>
    <cellStyle name="Vírgula 6 3 4 3" xfId="25117"/>
    <cellStyle name="Vírgula 6 3 4 4" xfId="15700"/>
    <cellStyle name="Vírgula 6 3 5" xfId="6284"/>
    <cellStyle name="Vírgula 6 3 5 2" xfId="9796"/>
    <cellStyle name="Vírgula 6 3 5 2 2" xfId="32777"/>
    <cellStyle name="Vírgula 6 3 5 2 3" xfId="21605"/>
    <cellStyle name="Vírgula 6 3 5 3" xfId="29265"/>
    <cellStyle name="Vírgula 6 3 5 4" xfId="13944"/>
    <cellStyle name="Vírgula 6 3 6" xfId="5164"/>
    <cellStyle name="Vírgula 6 3 6 2" xfId="20968"/>
    <cellStyle name="Vírgula 6 3 6 3" xfId="28145"/>
    <cellStyle name="Vírgula 6 3 6 4" xfId="12188"/>
    <cellStyle name="Vírgula 6 3 7" xfId="4053"/>
    <cellStyle name="Vírgula 6 3 7 2" xfId="27034"/>
    <cellStyle name="Vírgula 6 3 7 3" xfId="17456"/>
    <cellStyle name="Vírgula 6 3 8" xfId="23361"/>
    <cellStyle name="Vírgula 6 3 9" xfId="11713"/>
    <cellStyle name="Vírgula 6 4" xfId="539"/>
    <cellStyle name="Vírgula 6 4 2" xfId="1822"/>
    <cellStyle name="Vírgula 6 4 2 2" xfId="3578"/>
    <cellStyle name="Vírgula 6 4 2 2 2" xfId="9482"/>
    <cellStyle name="Vírgula 6 4 2 2 2 2" xfId="32463"/>
    <cellStyle name="Vírgula 6 4 2 2 2 3" xfId="20654"/>
    <cellStyle name="Vírgula 6 4 2 2 3" xfId="26559"/>
    <cellStyle name="Vírgula 6 4 2 2 4" xfId="17142"/>
    <cellStyle name="Vírgula 6 4 2 3" xfId="7726"/>
    <cellStyle name="Vírgula 6 4 2 3 2" xfId="11238"/>
    <cellStyle name="Vírgula 6 4 2 3 2 2" xfId="34219"/>
    <cellStyle name="Vírgula 6 4 2 3 2 3" xfId="23047"/>
    <cellStyle name="Vírgula 6 4 2 3 3" xfId="30707"/>
    <cellStyle name="Vírgula 6 4 2 3 4" xfId="15386"/>
    <cellStyle name="Vírgula 6 4 2 4" xfId="4850"/>
    <cellStyle name="Vírgula 6 4 2 4 2" xfId="27831"/>
    <cellStyle name="Vírgula 6 4 2 4 3" xfId="18898"/>
    <cellStyle name="Vírgula 6 4 2 5" xfId="24803"/>
    <cellStyle name="Vírgula 6 4 2 6" xfId="13630"/>
    <cellStyle name="Vírgula 6 4 3" xfId="1186"/>
    <cellStyle name="Vírgula 6 4 3 2" xfId="2942"/>
    <cellStyle name="Vírgula 6 4 3 2 2" xfId="8846"/>
    <cellStyle name="Vírgula 6 4 3 2 2 2" xfId="31827"/>
    <cellStyle name="Vírgula 6 4 3 2 2 3" xfId="20018"/>
    <cellStyle name="Vírgula 6 4 3 2 3" xfId="25923"/>
    <cellStyle name="Vírgula 6 4 3 2 4" xfId="16506"/>
    <cellStyle name="Vírgula 6 4 3 3" xfId="7090"/>
    <cellStyle name="Vírgula 6 4 3 3 2" xfId="10602"/>
    <cellStyle name="Vírgula 6 4 3 3 2 2" xfId="33583"/>
    <cellStyle name="Vírgula 6 4 3 3 2 3" xfId="22411"/>
    <cellStyle name="Vírgula 6 4 3 3 3" xfId="30071"/>
    <cellStyle name="Vírgula 6 4 3 3 4" xfId="14750"/>
    <cellStyle name="Vírgula 6 4 3 4" xfId="5894"/>
    <cellStyle name="Vírgula 6 4 3 4 2" xfId="28875"/>
    <cellStyle name="Vírgula 6 4 3 4 3" xfId="18262"/>
    <cellStyle name="Vírgula 6 4 3 5" xfId="24167"/>
    <cellStyle name="Vírgula 6 4 3 6" xfId="12994"/>
    <cellStyle name="Vírgula 6 4 4" xfId="2297"/>
    <cellStyle name="Vírgula 6 4 4 2" xfId="8201"/>
    <cellStyle name="Vírgula 6 4 4 2 2" xfId="31182"/>
    <cellStyle name="Vírgula 6 4 4 2 3" xfId="19373"/>
    <cellStyle name="Vírgula 6 4 4 3" xfId="25278"/>
    <cellStyle name="Vírgula 6 4 4 4" xfId="15861"/>
    <cellStyle name="Vírgula 6 4 5" xfId="6445"/>
    <cellStyle name="Vírgula 6 4 5 2" xfId="9957"/>
    <cellStyle name="Vírgula 6 4 5 2 2" xfId="32938"/>
    <cellStyle name="Vírgula 6 4 5 2 3" xfId="21766"/>
    <cellStyle name="Vírgula 6 4 5 3" xfId="29426"/>
    <cellStyle name="Vírgula 6 4 5 4" xfId="14105"/>
    <cellStyle name="Vírgula 6 4 6" xfId="5325"/>
    <cellStyle name="Vírgula 6 4 6 2" xfId="21129"/>
    <cellStyle name="Vírgula 6 4 6 3" xfId="28306"/>
    <cellStyle name="Vírgula 6 4 6 4" xfId="12349"/>
    <cellStyle name="Vírgula 6 4 7" xfId="4214"/>
    <cellStyle name="Vírgula 6 4 7 2" xfId="27195"/>
    <cellStyle name="Vírgula 6 4 7 3" xfId="17617"/>
    <cellStyle name="Vírgula 6 4 8" xfId="23522"/>
    <cellStyle name="Vírgula 6 4 9" xfId="11874"/>
    <cellStyle name="Vírgula 6 5" xfId="957"/>
    <cellStyle name="Vírgula 6 5 2" xfId="1593"/>
    <cellStyle name="Vírgula 6 5 2 2" xfId="3349"/>
    <cellStyle name="Vírgula 6 5 2 2 2" xfId="9253"/>
    <cellStyle name="Vírgula 6 5 2 2 2 2" xfId="32234"/>
    <cellStyle name="Vírgula 6 5 2 2 2 3" xfId="20425"/>
    <cellStyle name="Vírgula 6 5 2 2 3" xfId="26330"/>
    <cellStyle name="Vírgula 6 5 2 2 4" xfId="16913"/>
    <cellStyle name="Vírgula 6 5 2 3" xfId="7497"/>
    <cellStyle name="Vírgula 6 5 2 3 2" xfId="11009"/>
    <cellStyle name="Vírgula 6 5 2 3 2 2" xfId="33990"/>
    <cellStyle name="Vírgula 6 5 2 3 2 3" xfId="22818"/>
    <cellStyle name="Vírgula 6 5 2 3 3" xfId="30478"/>
    <cellStyle name="Vírgula 6 5 2 3 4" xfId="15157"/>
    <cellStyle name="Vírgula 6 5 2 4" xfId="4621"/>
    <cellStyle name="Vírgula 6 5 2 4 2" xfId="27602"/>
    <cellStyle name="Vírgula 6 5 2 4 3" xfId="18669"/>
    <cellStyle name="Vírgula 6 5 2 5" xfId="24574"/>
    <cellStyle name="Vírgula 6 5 2 6" xfId="13401"/>
    <cellStyle name="Vírgula 6 5 3" xfId="2713"/>
    <cellStyle name="Vírgula 6 5 3 2" xfId="8617"/>
    <cellStyle name="Vírgula 6 5 3 2 2" xfId="31598"/>
    <cellStyle name="Vírgula 6 5 3 2 3" xfId="19789"/>
    <cellStyle name="Vírgula 6 5 3 3" xfId="25694"/>
    <cellStyle name="Vírgula 6 5 3 4" xfId="16277"/>
    <cellStyle name="Vírgula 6 5 4" xfId="6861"/>
    <cellStyle name="Vírgula 6 5 4 2" xfId="10373"/>
    <cellStyle name="Vírgula 6 5 4 2 2" xfId="33354"/>
    <cellStyle name="Vírgula 6 5 4 2 3" xfId="22182"/>
    <cellStyle name="Vírgula 6 5 4 3" xfId="29842"/>
    <cellStyle name="Vírgula 6 5 4 4" xfId="14521"/>
    <cellStyle name="Vírgula 6 5 5" xfId="5665"/>
    <cellStyle name="Vírgula 6 5 5 2" xfId="21299"/>
    <cellStyle name="Vírgula 6 5 5 3" xfId="28646"/>
    <cellStyle name="Vírgula 6 5 5 4" xfId="12765"/>
    <cellStyle name="Vírgula 6 5 6" xfId="3985"/>
    <cellStyle name="Vírgula 6 5 6 2" xfId="26966"/>
    <cellStyle name="Vírgula 6 5 6 3" xfId="18033"/>
    <cellStyle name="Vírgula 6 5 7" xfId="23938"/>
    <cellStyle name="Vírgula 6 5 8" xfId="11645"/>
    <cellStyle name="Vírgula 6 6" xfId="1347"/>
    <cellStyle name="Vírgula 6 6 2" xfId="1983"/>
    <cellStyle name="Vírgula 6 6 2 2" xfId="3739"/>
    <cellStyle name="Vírgula 6 6 2 2 2" xfId="9643"/>
    <cellStyle name="Vírgula 6 6 2 2 2 2" xfId="32624"/>
    <cellStyle name="Vírgula 6 6 2 2 2 3" xfId="20815"/>
    <cellStyle name="Vírgula 6 6 2 2 3" xfId="26720"/>
    <cellStyle name="Vírgula 6 6 2 2 4" xfId="17303"/>
    <cellStyle name="Vírgula 6 6 2 3" xfId="7887"/>
    <cellStyle name="Vírgula 6 6 2 3 2" xfId="11399"/>
    <cellStyle name="Vírgula 6 6 2 3 2 2" xfId="34380"/>
    <cellStyle name="Vírgula 6 6 2 3 2 3" xfId="23208"/>
    <cellStyle name="Vírgula 6 6 2 3 3" xfId="30868"/>
    <cellStyle name="Vírgula 6 6 2 3 4" xfId="15547"/>
    <cellStyle name="Vírgula 6 6 2 4" xfId="5011"/>
    <cellStyle name="Vírgula 6 6 2 4 2" xfId="27992"/>
    <cellStyle name="Vírgula 6 6 2 4 3" xfId="19059"/>
    <cellStyle name="Vírgula 6 6 2 5" xfId="24964"/>
    <cellStyle name="Vírgula 6 6 2 6" xfId="13791"/>
    <cellStyle name="Vírgula 6 6 3" xfId="3103"/>
    <cellStyle name="Vírgula 6 6 3 2" xfId="9007"/>
    <cellStyle name="Vírgula 6 6 3 2 2" xfId="31988"/>
    <cellStyle name="Vírgula 6 6 3 2 3" xfId="20179"/>
    <cellStyle name="Vírgula 6 6 3 3" xfId="26084"/>
    <cellStyle name="Vírgula 6 6 3 4" xfId="16667"/>
    <cellStyle name="Vírgula 6 6 4" xfId="7251"/>
    <cellStyle name="Vírgula 6 6 4 2" xfId="10763"/>
    <cellStyle name="Vírgula 6 6 4 2 2" xfId="33744"/>
    <cellStyle name="Vírgula 6 6 4 2 3" xfId="22572"/>
    <cellStyle name="Vírgula 6 6 4 3" xfId="30232"/>
    <cellStyle name="Vírgula 6 6 4 4" xfId="14911"/>
    <cellStyle name="Vírgula 6 6 5" xfId="6055"/>
    <cellStyle name="Vírgula 6 6 5 2" xfId="21452"/>
    <cellStyle name="Vírgula 6 6 5 3" xfId="29036"/>
    <cellStyle name="Vírgula 6 6 5 4" xfId="13155"/>
    <cellStyle name="Vírgula 6 6 6" xfId="4375"/>
    <cellStyle name="Vírgula 6 6 6 2" xfId="27356"/>
    <cellStyle name="Vírgula 6 6 6 3" xfId="18423"/>
    <cellStyle name="Vírgula 6 6 7" xfId="24328"/>
    <cellStyle name="Vírgula 6 6 8" xfId="12035"/>
    <cellStyle name="Vírgula 6 7" xfId="787"/>
    <cellStyle name="Vírgula 6 7 2" xfId="2543"/>
    <cellStyle name="Vírgula 6 7 2 2" xfId="8447"/>
    <cellStyle name="Vírgula 6 7 2 2 2" xfId="31428"/>
    <cellStyle name="Vírgula 6 7 2 2 3" xfId="19619"/>
    <cellStyle name="Vírgula 6 7 2 3" xfId="25524"/>
    <cellStyle name="Vírgula 6 7 2 4" xfId="16107"/>
    <cellStyle name="Vírgula 6 7 3" xfId="6691"/>
    <cellStyle name="Vírgula 6 7 3 2" xfId="10203"/>
    <cellStyle name="Vírgula 6 7 3 2 2" xfId="33184"/>
    <cellStyle name="Vírgula 6 7 3 2 3" xfId="22012"/>
    <cellStyle name="Vírgula 6 7 3 3" xfId="29672"/>
    <cellStyle name="Vírgula 6 7 3 4" xfId="14351"/>
    <cellStyle name="Vírgula 6 7 4" xfId="4451"/>
    <cellStyle name="Vírgula 6 7 4 2" xfId="27432"/>
    <cellStyle name="Vírgula 6 7 4 3" xfId="17863"/>
    <cellStyle name="Vírgula 6 7 5" xfId="23768"/>
    <cellStyle name="Vírgula 6 7 6" xfId="12595"/>
    <cellStyle name="Vírgula 6 8" xfId="1423"/>
    <cellStyle name="Vírgula 6 8 2" xfId="3179"/>
    <cellStyle name="Vírgula 6 8 2 2" xfId="9083"/>
    <cellStyle name="Vírgula 6 8 2 2 2" xfId="32064"/>
    <cellStyle name="Vírgula 6 8 2 2 3" xfId="20255"/>
    <cellStyle name="Vírgula 6 8 2 3" xfId="26160"/>
    <cellStyle name="Vírgula 6 8 2 4" xfId="16743"/>
    <cellStyle name="Vírgula 6 8 3" xfId="7327"/>
    <cellStyle name="Vírgula 6 8 3 2" xfId="10839"/>
    <cellStyle name="Vírgula 6 8 3 2 2" xfId="33820"/>
    <cellStyle name="Vírgula 6 8 3 2 3" xfId="22648"/>
    <cellStyle name="Vírgula 6 8 3 3" xfId="30308"/>
    <cellStyle name="Vírgula 6 8 3 4" xfId="14987"/>
    <cellStyle name="Vírgula 6 8 4" xfId="6131"/>
    <cellStyle name="Vírgula 6 8 4 2" xfId="29112"/>
    <cellStyle name="Vírgula 6 8 4 3" xfId="18499"/>
    <cellStyle name="Vírgula 6 8 5" xfId="24404"/>
    <cellStyle name="Vírgula 6 8 6" xfId="13231"/>
    <cellStyle name="Vírgula 6 9" xfId="710"/>
    <cellStyle name="Vírgula 6 9 2" xfId="2467"/>
    <cellStyle name="Vírgula 6 9 2 2" xfId="8371"/>
    <cellStyle name="Vírgula 6 9 2 2 2" xfId="31352"/>
    <cellStyle name="Vírgula 6 9 2 2 3" xfId="19543"/>
    <cellStyle name="Vírgula 6 9 2 3" xfId="25448"/>
    <cellStyle name="Vírgula 6 9 2 4" xfId="16031"/>
    <cellStyle name="Vírgula 6 9 3" xfId="6615"/>
    <cellStyle name="Vírgula 6 9 3 2" xfId="10127"/>
    <cellStyle name="Vírgula 6 9 3 2 2" xfId="33108"/>
    <cellStyle name="Vírgula 6 9 3 2 3" xfId="21936"/>
    <cellStyle name="Vírgula 6 9 3 3" xfId="29596"/>
    <cellStyle name="Vírgula 6 9 3 4" xfId="14275"/>
    <cellStyle name="Vírgula 6 9 4" xfId="5495"/>
    <cellStyle name="Vírgula 6 9 4 2" xfId="28476"/>
    <cellStyle name="Vírgula 6 9 4 3" xfId="17787"/>
    <cellStyle name="Vírgula 6 9 5" xfId="23692"/>
    <cellStyle name="Vírgula 6 9 6" xfId="12519"/>
    <cellStyle name="Vírgula 7" xfId="315"/>
    <cellStyle name="Vírgula 7 10" xfId="2074"/>
    <cellStyle name="Vírgula 7 10 2" xfId="7978"/>
    <cellStyle name="Vírgula 7 10 2 2" xfId="30959"/>
    <cellStyle name="Vírgula 7 10 2 3" xfId="19150"/>
    <cellStyle name="Vírgula 7 10 3" xfId="25055"/>
    <cellStyle name="Vírgula 7 10 4" xfId="15638"/>
    <cellStyle name="Vírgula 7 11" xfId="6222"/>
    <cellStyle name="Vírgula 7 11 2" xfId="9734"/>
    <cellStyle name="Vírgula 7 11 2 2" xfId="32715"/>
    <cellStyle name="Vírgula 7 11 2 3" xfId="21543"/>
    <cellStyle name="Vírgula 7 11 3" xfId="29203"/>
    <cellStyle name="Vírgula 7 11 4" xfId="13882"/>
    <cellStyle name="Vírgula 7 12" xfId="5102"/>
    <cellStyle name="Vírgula 7 12 2" xfId="20906"/>
    <cellStyle name="Vírgula 7 12 3" xfId="28083"/>
    <cellStyle name="Vírgula 7 12 4" xfId="12126"/>
    <cellStyle name="Vírgula 7 13" xfId="3821"/>
    <cellStyle name="Vírgula 7 13 2" xfId="26802"/>
    <cellStyle name="Vírgula 7 13 3" xfId="17394"/>
    <cellStyle name="Vírgula 7 14" xfId="23299"/>
    <cellStyle name="Vírgula 7 15" xfId="11481"/>
    <cellStyle name="Vírgula 7 2" xfId="469"/>
    <cellStyle name="Vírgula 7 2 10" xfId="23452"/>
    <cellStyle name="Vírgula 7 2 11" xfId="11566"/>
    <cellStyle name="Vírgula 7 2 2" xfId="630"/>
    <cellStyle name="Vírgula 7 2 2 2" xfId="1913"/>
    <cellStyle name="Vírgula 7 2 2 2 2" xfId="3669"/>
    <cellStyle name="Vírgula 7 2 2 2 2 2" xfId="9573"/>
    <cellStyle name="Vírgula 7 2 2 2 2 2 2" xfId="32554"/>
    <cellStyle name="Vírgula 7 2 2 2 2 2 3" xfId="20745"/>
    <cellStyle name="Vírgula 7 2 2 2 2 3" xfId="26650"/>
    <cellStyle name="Vírgula 7 2 2 2 2 4" xfId="17233"/>
    <cellStyle name="Vírgula 7 2 2 2 3" xfId="7817"/>
    <cellStyle name="Vírgula 7 2 2 2 3 2" xfId="11329"/>
    <cellStyle name="Vírgula 7 2 2 2 3 2 2" xfId="34310"/>
    <cellStyle name="Vírgula 7 2 2 2 3 2 3" xfId="23138"/>
    <cellStyle name="Vírgula 7 2 2 2 3 3" xfId="30798"/>
    <cellStyle name="Vírgula 7 2 2 2 3 4" xfId="15477"/>
    <cellStyle name="Vírgula 7 2 2 2 4" xfId="4941"/>
    <cellStyle name="Vírgula 7 2 2 2 4 2" xfId="27922"/>
    <cellStyle name="Vírgula 7 2 2 2 4 3" xfId="18989"/>
    <cellStyle name="Vírgula 7 2 2 2 5" xfId="24894"/>
    <cellStyle name="Vírgula 7 2 2 2 6" xfId="13721"/>
    <cellStyle name="Vírgula 7 2 2 3" xfId="1277"/>
    <cellStyle name="Vírgula 7 2 2 3 2" xfId="3033"/>
    <cellStyle name="Vírgula 7 2 2 3 2 2" xfId="8937"/>
    <cellStyle name="Vírgula 7 2 2 3 2 2 2" xfId="31918"/>
    <cellStyle name="Vírgula 7 2 2 3 2 2 3" xfId="20109"/>
    <cellStyle name="Vírgula 7 2 2 3 2 3" xfId="26014"/>
    <cellStyle name="Vírgula 7 2 2 3 2 4" xfId="16597"/>
    <cellStyle name="Vírgula 7 2 2 3 3" xfId="7181"/>
    <cellStyle name="Vírgula 7 2 2 3 3 2" xfId="10693"/>
    <cellStyle name="Vírgula 7 2 2 3 3 2 2" xfId="33674"/>
    <cellStyle name="Vírgula 7 2 2 3 3 2 3" xfId="22502"/>
    <cellStyle name="Vírgula 7 2 2 3 3 3" xfId="30162"/>
    <cellStyle name="Vírgula 7 2 2 3 3 4" xfId="14841"/>
    <cellStyle name="Vírgula 7 2 2 3 4" xfId="5985"/>
    <cellStyle name="Vírgula 7 2 2 3 4 2" xfId="28966"/>
    <cellStyle name="Vírgula 7 2 2 3 4 3" xfId="18353"/>
    <cellStyle name="Vírgula 7 2 2 3 5" xfId="24258"/>
    <cellStyle name="Vírgula 7 2 2 3 6" xfId="13085"/>
    <cellStyle name="Vírgula 7 2 2 4" xfId="2388"/>
    <cellStyle name="Vírgula 7 2 2 4 2" xfId="8292"/>
    <cellStyle name="Vírgula 7 2 2 4 2 2" xfId="31273"/>
    <cellStyle name="Vírgula 7 2 2 4 2 3" xfId="19464"/>
    <cellStyle name="Vírgula 7 2 2 4 3" xfId="25369"/>
    <cellStyle name="Vírgula 7 2 2 4 4" xfId="15952"/>
    <cellStyle name="Vírgula 7 2 2 5" xfId="6536"/>
    <cellStyle name="Vírgula 7 2 2 5 2" xfId="10048"/>
    <cellStyle name="Vírgula 7 2 2 5 2 2" xfId="33029"/>
    <cellStyle name="Vírgula 7 2 2 5 2 3" xfId="21857"/>
    <cellStyle name="Vírgula 7 2 2 5 3" xfId="29517"/>
    <cellStyle name="Vírgula 7 2 2 5 4" xfId="14196"/>
    <cellStyle name="Vírgula 7 2 2 6" xfId="5416"/>
    <cellStyle name="Vírgula 7 2 2 6 2" xfId="21220"/>
    <cellStyle name="Vírgula 7 2 2 6 3" xfId="28397"/>
    <cellStyle name="Vírgula 7 2 2 6 4" xfId="12440"/>
    <cellStyle name="Vírgula 7 2 2 7" xfId="4305"/>
    <cellStyle name="Vírgula 7 2 2 7 2" xfId="27286"/>
    <cellStyle name="Vírgula 7 2 2 7 3" xfId="17708"/>
    <cellStyle name="Vírgula 7 2 2 8" xfId="23613"/>
    <cellStyle name="Vírgula 7 2 2 9" xfId="11965"/>
    <cellStyle name="Vírgula 7 2 3" xfId="1116"/>
    <cellStyle name="Vírgula 7 2 3 2" xfId="1752"/>
    <cellStyle name="Vírgula 7 2 3 2 2" xfId="3508"/>
    <cellStyle name="Vírgula 7 2 3 2 2 2" xfId="9412"/>
    <cellStyle name="Vírgula 7 2 3 2 2 2 2" xfId="32393"/>
    <cellStyle name="Vírgula 7 2 3 2 2 2 3" xfId="20584"/>
    <cellStyle name="Vírgula 7 2 3 2 2 3" xfId="26489"/>
    <cellStyle name="Vírgula 7 2 3 2 2 4" xfId="17072"/>
    <cellStyle name="Vírgula 7 2 3 2 3" xfId="7656"/>
    <cellStyle name="Vírgula 7 2 3 2 3 2" xfId="11168"/>
    <cellStyle name="Vírgula 7 2 3 2 3 2 2" xfId="34149"/>
    <cellStyle name="Vírgula 7 2 3 2 3 2 3" xfId="22977"/>
    <cellStyle name="Vírgula 7 2 3 2 3 3" xfId="30637"/>
    <cellStyle name="Vírgula 7 2 3 2 3 4" xfId="15316"/>
    <cellStyle name="Vírgula 7 2 3 2 4" xfId="4780"/>
    <cellStyle name="Vírgula 7 2 3 2 4 2" xfId="27761"/>
    <cellStyle name="Vírgula 7 2 3 2 4 3" xfId="18828"/>
    <cellStyle name="Vírgula 7 2 3 2 5" xfId="24733"/>
    <cellStyle name="Vírgula 7 2 3 2 6" xfId="13560"/>
    <cellStyle name="Vírgula 7 2 3 3" xfId="2872"/>
    <cellStyle name="Vírgula 7 2 3 3 2" xfId="8776"/>
    <cellStyle name="Vírgula 7 2 3 3 2 2" xfId="31757"/>
    <cellStyle name="Vírgula 7 2 3 3 2 3" xfId="19948"/>
    <cellStyle name="Vírgula 7 2 3 3 3" xfId="25853"/>
    <cellStyle name="Vírgula 7 2 3 3 4" xfId="16436"/>
    <cellStyle name="Vírgula 7 2 3 4" xfId="7020"/>
    <cellStyle name="Vírgula 7 2 3 4 2" xfId="10532"/>
    <cellStyle name="Vírgula 7 2 3 4 2 2" xfId="33513"/>
    <cellStyle name="Vírgula 7 2 3 4 2 3" xfId="22341"/>
    <cellStyle name="Vírgula 7 2 3 4 3" xfId="30001"/>
    <cellStyle name="Vírgula 7 2 3 4 4" xfId="14680"/>
    <cellStyle name="Vírgula 7 2 3 5" xfId="5824"/>
    <cellStyle name="Vírgula 7 2 3 5 2" xfId="21382"/>
    <cellStyle name="Vírgula 7 2 3 5 3" xfId="28805"/>
    <cellStyle name="Vírgula 7 2 3 5 4" xfId="12924"/>
    <cellStyle name="Vírgula 7 2 3 6" xfId="4144"/>
    <cellStyle name="Vírgula 7 2 3 6 2" xfId="27125"/>
    <cellStyle name="Vírgula 7 2 3 6 3" xfId="18192"/>
    <cellStyle name="Vírgula 7 2 3 7" xfId="24097"/>
    <cellStyle name="Vírgula 7 2 3 8" xfId="11804"/>
    <cellStyle name="Vírgula 7 2 4" xfId="1514"/>
    <cellStyle name="Vírgula 7 2 4 2" xfId="3270"/>
    <cellStyle name="Vírgula 7 2 4 2 2" xfId="9174"/>
    <cellStyle name="Vírgula 7 2 4 2 2 2" xfId="32155"/>
    <cellStyle name="Vírgula 7 2 4 2 2 3" xfId="20346"/>
    <cellStyle name="Vírgula 7 2 4 2 3" xfId="26251"/>
    <cellStyle name="Vírgula 7 2 4 2 4" xfId="16834"/>
    <cellStyle name="Vírgula 7 2 4 3" xfId="7418"/>
    <cellStyle name="Vírgula 7 2 4 3 2" xfId="10930"/>
    <cellStyle name="Vírgula 7 2 4 3 2 2" xfId="33911"/>
    <cellStyle name="Vírgula 7 2 4 3 2 3" xfId="22739"/>
    <cellStyle name="Vírgula 7 2 4 3 3" xfId="30399"/>
    <cellStyle name="Vírgula 7 2 4 3 4" xfId="15078"/>
    <cellStyle name="Vírgula 7 2 4 4" xfId="4542"/>
    <cellStyle name="Vírgula 7 2 4 4 2" xfId="27523"/>
    <cellStyle name="Vírgula 7 2 4 4 3" xfId="18590"/>
    <cellStyle name="Vírgula 7 2 4 5" xfId="24495"/>
    <cellStyle name="Vírgula 7 2 4 6" xfId="13322"/>
    <cellStyle name="Vírgula 7 2 5" xfId="878"/>
    <cellStyle name="Vírgula 7 2 5 2" xfId="2634"/>
    <cellStyle name="Vírgula 7 2 5 2 2" xfId="8538"/>
    <cellStyle name="Vírgula 7 2 5 2 2 2" xfId="31519"/>
    <cellStyle name="Vírgula 7 2 5 2 2 3" xfId="19710"/>
    <cellStyle name="Vírgula 7 2 5 2 3" xfId="25615"/>
    <cellStyle name="Vírgula 7 2 5 2 4" xfId="16198"/>
    <cellStyle name="Vírgula 7 2 5 3" xfId="6782"/>
    <cellStyle name="Vírgula 7 2 5 3 2" xfId="10294"/>
    <cellStyle name="Vírgula 7 2 5 3 2 2" xfId="33275"/>
    <cellStyle name="Vírgula 7 2 5 3 2 3" xfId="22103"/>
    <cellStyle name="Vírgula 7 2 5 3 3" xfId="29763"/>
    <cellStyle name="Vírgula 7 2 5 3 4" xfId="14442"/>
    <cellStyle name="Vírgula 7 2 5 4" xfId="5586"/>
    <cellStyle name="Vírgula 7 2 5 4 2" xfId="28567"/>
    <cellStyle name="Vírgula 7 2 5 4 3" xfId="17954"/>
    <cellStyle name="Vírgula 7 2 5 5" xfId="23859"/>
    <cellStyle name="Vírgula 7 2 5 6" xfId="12686"/>
    <cellStyle name="Vírgula 7 2 6" xfId="2227"/>
    <cellStyle name="Vírgula 7 2 6 2" xfId="8131"/>
    <cellStyle name="Vírgula 7 2 6 2 2" xfId="31112"/>
    <cellStyle name="Vírgula 7 2 6 2 3" xfId="19303"/>
    <cellStyle name="Vírgula 7 2 6 3" xfId="25208"/>
    <cellStyle name="Vírgula 7 2 6 4" xfId="15791"/>
    <cellStyle name="Vírgula 7 2 7" xfId="6375"/>
    <cellStyle name="Vírgula 7 2 7 2" xfId="9887"/>
    <cellStyle name="Vírgula 7 2 7 2 2" xfId="32868"/>
    <cellStyle name="Vírgula 7 2 7 2 3" xfId="21696"/>
    <cellStyle name="Vírgula 7 2 7 3" xfId="29356"/>
    <cellStyle name="Vírgula 7 2 7 4" xfId="14035"/>
    <cellStyle name="Vírgula 7 2 8" xfId="5255"/>
    <cellStyle name="Vírgula 7 2 8 2" xfId="21059"/>
    <cellStyle name="Vírgula 7 2 8 3" xfId="28236"/>
    <cellStyle name="Vírgula 7 2 8 4" xfId="12279"/>
    <cellStyle name="Vírgula 7 2 9" xfId="3906"/>
    <cellStyle name="Vírgula 7 2 9 2" xfId="26887"/>
    <cellStyle name="Vírgula 7 2 9 3" xfId="17547"/>
    <cellStyle name="Vírgula 7 3" xfId="383"/>
    <cellStyle name="Vírgula 7 3 2" xfId="1667"/>
    <cellStyle name="Vírgula 7 3 2 2" xfId="3423"/>
    <cellStyle name="Vírgula 7 3 2 2 2" xfId="9327"/>
    <cellStyle name="Vírgula 7 3 2 2 2 2" xfId="32308"/>
    <cellStyle name="Vírgula 7 3 2 2 2 3" xfId="20499"/>
    <cellStyle name="Vírgula 7 3 2 2 3" xfId="26404"/>
    <cellStyle name="Vírgula 7 3 2 2 4" xfId="16987"/>
    <cellStyle name="Vírgula 7 3 2 3" xfId="7571"/>
    <cellStyle name="Vírgula 7 3 2 3 2" xfId="11083"/>
    <cellStyle name="Vírgula 7 3 2 3 2 2" xfId="34064"/>
    <cellStyle name="Vírgula 7 3 2 3 2 3" xfId="22892"/>
    <cellStyle name="Vírgula 7 3 2 3 3" xfId="30552"/>
    <cellStyle name="Vírgula 7 3 2 3 4" xfId="15231"/>
    <cellStyle name="Vírgula 7 3 2 4" xfId="4695"/>
    <cellStyle name="Vírgula 7 3 2 4 2" xfId="27676"/>
    <cellStyle name="Vírgula 7 3 2 4 3" xfId="18743"/>
    <cellStyle name="Vírgula 7 3 2 5" xfId="24648"/>
    <cellStyle name="Vírgula 7 3 2 6" xfId="13475"/>
    <cellStyle name="Vírgula 7 3 3" xfId="1031"/>
    <cellStyle name="Vírgula 7 3 3 2" xfId="2787"/>
    <cellStyle name="Vírgula 7 3 3 2 2" xfId="8691"/>
    <cellStyle name="Vírgula 7 3 3 2 2 2" xfId="31672"/>
    <cellStyle name="Vírgula 7 3 3 2 2 3" xfId="19863"/>
    <cellStyle name="Vírgula 7 3 3 2 3" xfId="25768"/>
    <cellStyle name="Vírgula 7 3 3 2 4" xfId="16351"/>
    <cellStyle name="Vírgula 7 3 3 3" xfId="6935"/>
    <cellStyle name="Vírgula 7 3 3 3 2" xfId="10447"/>
    <cellStyle name="Vírgula 7 3 3 3 2 2" xfId="33428"/>
    <cellStyle name="Vírgula 7 3 3 3 2 3" xfId="22256"/>
    <cellStyle name="Vírgula 7 3 3 3 3" xfId="29916"/>
    <cellStyle name="Vírgula 7 3 3 3 4" xfId="14595"/>
    <cellStyle name="Vírgula 7 3 3 4" xfId="5739"/>
    <cellStyle name="Vírgula 7 3 3 4 2" xfId="28720"/>
    <cellStyle name="Vírgula 7 3 3 4 3" xfId="18107"/>
    <cellStyle name="Vírgula 7 3 3 5" xfId="24012"/>
    <cellStyle name="Vírgula 7 3 3 6" xfId="12839"/>
    <cellStyle name="Vírgula 7 3 4" xfId="2142"/>
    <cellStyle name="Vírgula 7 3 4 2" xfId="8046"/>
    <cellStyle name="Vírgula 7 3 4 2 2" xfId="31027"/>
    <cellStyle name="Vírgula 7 3 4 2 3" xfId="19218"/>
    <cellStyle name="Vírgula 7 3 4 3" xfId="25123"/>
    <cellStyle name="Vírgula 7 3 4 4" xfId="15706"/>
    <cellStyle name="Vírgula 7 3 5" xfId="6290"/>
    <cellStyle name="Vírgula 7 3 5 2" xfId="9802"/>
    <cellStyle name="Vírgula 7 3 5 2 2" xfId="32783"/>
    <cellStyle name="Vírgula 7 3 5 2 3" xfId="21611"/>
    <cellStyle name="Vírgula 7 3 5 3" xfId="29271"/>
    <cellStyle name="Vírgula 7 3 5 4" xfId="13950"/>
    <cellStyle name="Vírgula 7 3 6" xfId="5170"/>
    <cellStyle name="Vírgula 7 3 6 2" xfId="20974"/>
    <cellStyle name="Vírgula 7 3 6 3" xfId="28151"/>
    <cellStyle name="Vírgula 7 3 6 4" xfId="12194"/>
    <cellStyle name="Vírgula 7 3 7" xfId="4059"/>
    <cellStyle name="Vírgula 7 3 7 2" xfId="27040"/>
    <cellStyle name="Vírgula 7 3 7 3" xfId="17462"/>
    <cellStyle name="Vírgula 7 3 8" xfId="23367"/>
    <cellStyle name="Vírgula 7 3 9" xfId="11719"/>
    <cellStyle name="Vírgula 7 4" xfId="545"/>
    <cellStyle name="Vírgula 7 4 2" xfId="1828"/>
    <cellStyle name="Vírgula 7 4 2 2" xfId="3584"/>
    <cellStyle name="Vírgula 7 4 2 2 2" xfId="9488"/>
    <cellStyle name="Vírgula 7 4 2 2 2 2" xfId="32469"/>
    <cellStyle name="Vírgula 7 4 2 2 2 3" xfId="20660"/>
    <cellStyle name="Vírgula 7 4 2 2 3" xfId="26565"/>
    <cellStyle name="Vírgula 7 4 2 2 4" xfId="17148"/>
    <cellStyle name="Vírgula 7 4 2 3" xfId="7732"/>
    <cellStyle name="Vírgula 7 4 2 3 2" xfId="11244"/>
    <cellStyle name="Vírgula 7 4 2 3 2 2" xfId="34225"/>
    <cellStyle name="Vírgula 7 4 2 3 2 3" xfId="23053"/>
    <cellStyle name="Vírgula 7 4 2 3 3" xfId="30713"/>
    <cellStyle name="Vírgula 7 4 2 3 4" xfId="15392"/>
    <cellStyle name="Vírgula 7 4 2 4" xfId="4856"/>
    <cellStyle name="Vírgula 7 4 2 4 2" xfId="27837"/>
    <cellStyle name="Vírgula 7 4 2 4 3" xfId="18904"/>
    <cellStyle name="Vírgula 7 4 2 5" xfId="24809"/>
    <cellStyle name="Vírgula 7 4 2 6" xfId="13636"/>
    <cellStyle name="Vírgula 7 4 3" xfId="1192"/>
    <cellStyle name="Vírgula 7 4 3 2" xfId="2948"/>
    <cellStyle name="Vírgula 7 4 3 2 2" xfId="8852"/>
    <cellStyle name="Vírgula 7 4 3 2 2 2" xfId="31833"/>
    <cellStyle name="Vírgula 7 4 3 2 2 3" xfId="20024"/>
    <cellStyle name="Vírgula 7 4 3 2 3" xfId="25929"/>
    <cellStyle name="Vírgula 7 4 3 2 4" xfId="16512"/>
    <cellStyle name="Vírgula 7 4 3 3" xfId="7096"/>
    <cellStyle name="Vírgula 7 4 3 3 2" xfId="10608"/>
    <cellStyle name="Vírgula 7 4 3 3 2 2" xfId="33589"/>
    <cellStyle name="Vírgula 7 4 3 3 2 3" xfId="22417"/>
    <cellStyle name="Vírgula 7 4 3 3 3" xfId="30077"/>
    <cellStyle name="Vírgula 7 4 3 3 4" xfId="14756"/>
    <cellStyle name="Vírgula 7 4 3 4" xfId="5900"/>
    <cellStyle name="Vírgula 7 4 3 4 2" xfId="28881"/>
    <cellStyle name="Vírgula 7 4 3 4 3" xfId="18268"/>
    <cellStyle name="Vírgula 7 4 3 5" xfId="24173"/>
    <cellStyle name="Vírgula 7 4 3 6" xfId="13000"/>
    <cellStyle name="Vírgula 7 4 4" xfId="2303"/>
    <cellStyle name="Vírgula 7 4 4 2" xfId="8207"/>
    <cellStyle name="Vírgula 7 4 4 2 2" xfId="31188"/>
    <cellStyle name="Vírgula 7 4 4 2 3" xfId="19379"/>
    <cellStyle name="Vírgula 7 4 4 3" xfId="25284"/>
    <cellStyle name="Vírgula 7 4 4 4" xfId="15867"/>
    <cellStyle name="Vírgula 7 4 5" xfId="6451"/>
    <cellStyle name="Vírgula 7 4 5 2" xfId="9963"/>
    <cellStyle name="Vírgula 7 4 5 2 2" xfId="32944"/>
    <cellStyle name="Vírgula 7 4 5 2 3" xfId="21772"/>
    <cellStyle name="Vírgula 7 4 5 3" xfId="29432"/>
    <cellStyle name="Vírgula 7 4 5 4" xfId="14111"/>
    <cellStyle name="Vírgula 7 4 6" xfId="5331"/>
    <cellStyle name="Vírgula 7 4 6 2" xfId="21135"/>
    <cellStyle name="Vírgula 7 4 6 3" xfId="28312"/>
    <cellStyle name="Vírgula 7 4 6 4" xfId="12355"/>
    <cellStyle name="Vírgula 7 4 7" xfId="4220"/>
    <cellStyle name="Vírgula 7 4 7 2" xfId="27201"/>
    <cellStyle name="Vírgula 7 4 7 3" xfId="17623"/>
    <cellStyle name="Vírgula 7 4 8" xfId="23528"/>
    <cellStyle name="Vírgula 7 4 9" xfId="11880"/>
    <cellStyle name="Vírgula 7 5" xfId="963"/>
    <cellStyle name="Vírgula 7 5 2" xfId="1599"/>
    <cellStyle name="Vírgula 7 5 2 2" xfId="3355"/>
    <cellStyle name="Vírgula 7 5 2 2 2" xfId="9259"/>
    <cellStyle name="Vírgula 7 5 2 2 2 2" xfId="32240"/>
    <cellStyle name="Vírgula 7 5 2 2 2 3" xfId="20431"/>
    <cellStyle name="Vírgula 7 5 2 2 3" xfId="26336"/>
    <cellStyle name="Vírgula 7 5 2 2 4" xfId="16919"/>
    <cellStyle name="Vírgula 7 5 2 3" xfId="7503"/>
    <cellStyle name="Vírgula 7 5 2 3 2" xfId="11015"/>
    <cellStyle name="Vírgula 7 5 2 3 2 2" xfId="33996"/>
    <cellStyle name="Vírgula 7 5 2 3 2 3" xfId="22824"/>
    <cellStyle name="Vírgula 7 5 2 3 3" xfId="30484"/>
    <cellStyle name="Vírgula 7 5 2 3 4" xfId="15163"/>
    <cellStyle name="Vírgula 7 5 2 4" xfId="4627"/>
    <cellStyle name="Vírgula 7 5 2 4 2" xfId="27608"/>
    <cellStyle name="Vírgula 7 5 2 4 3" xfId="18675"/>
    <cellStyle name="Vírgula 7 5 2 5" xfId="24580"/>
    <cellStyle name="Vírgula 7 5 2 6" xfId="13407"/>
    <cellStyle name="Vírgula 7 5 3" xfId="2719"/>
    <cellStyle name="Vírgula 7 5 3 2" xfId="8623"/>
    <cellStyle name="Vírgula 7 5 3 2 2" xfId="31604"/>
    <cellStyle name="Vírgula 7 5 3 2 3" xfId="19795"/>
    <cellStyle name="Vírgula 7 5 3 3" xfId="25700"/>
    <cellStyle name="Vírgula 7 5 3 4" xfId="16283"/>
    <cellStyle name="Vírgula 7 5 4" xfId="6867"/>
    <cellStyle name="Vírgula 7 5 4 2" xfId="10379"/>
    <cellStyle name="Vírgula 7 5 4 2 2" xfId="33360"/>
    <cellStyle name="Vírgula 7 5 4 2 3" xfId="22188"/>
    <cellStyle name="Vírgula 7 5 4 3" xfId="29848"/>
    <cellStyle name="Vírgula 7 5 4 4" xfId="14527"/>
    <cellStyle name="Vírgula 7 5 5" xfId="5671"/>
    <cellStyle name="Vírgula 7 5 5 2" xfId="21305"/>
    <cellStyle name="Vírgula 7 5 5 3" xfId="28652"/>
    <cellStyle name="Vírgula 7 5 5 4" xfId="12771"/>
    <cellStyle name="Vírgula 7 5 6" xfId="3991"/>
    <cellStyle name="Vírgula 7 5 6 2" xfId="26972"/>
    <cellStyle name="Vírgula 7 5 6 3" xfId="18039"/>
    <cellStyle name="Vírgula 7 5 7" xfId="23944"/>
    <cellStyle name="Vírgula 7 5 8" xfId="11651"/>
    <cellStyle name="Vírgula 7 6" xfId="1353"/>
    <cellStyle name="Vírgula 7 6 2" xfId="1989"/>
    <cellStyle name="Vírgula 7 6 2 2" xfId="3745"/>
    <cellStyle name="Vírgula 7 6 2 2 2" xfId="9649"/>
    <cellStyle name="Vírgula 7 6 2 2 2 2" xfId="32630"/>
    <cellStyle name="Vírgula 7 6 2 2 2 3" xfId="20821"/>
    <cellStyle name="Vírgula 7 6 2 2 3" xfId="26726"/>
    <cellStyle name="Vírgula 7 6 2 2 4" xfId="17309"/>
    <cellStyle name="Vírgula 7 6 2 3" xfId="7893"/>
    <cellStyle name="Vírgula 7 6 2 3 2" xfId="11405"/>
    <cellStyle name="Vírgula 7 6 2 3 2 2" xfId="34386"/>
    <cellStyle name="Vírgula 7 6 2 3 2 3" xfId="23214"/>
    <cellStyle name="Vírgula 7 6 2 3 3" xfId="30874"/>
    <cellStyle name="Vírgula 7 6 2 3 4" xfId="15553"/>
    <cellStyle name="Vírgula 7 6 2 4" xfId="5017"/>
    <cellStyle name="Vírgula 7 6 2 4 2" xfId="27998"/>
    <cellStyle name="Vírgula 7 6 2 4 3" xfId="19065"/>
    <cellStyle name="Vírgula 7 6 2 5" xfId="24970"/>
    <cellStyle name="Vírgula 7 6 2 6" xfId="13797"/>
    <cellStyle name="Vírgula 7 6 3" xfId="3109"/>
    <cellStyle name="Vírgula 7 6 3 2" xfId="9013"/>
    <cellStyle name="Vírgula 7 6 3 2 2" xfId="31994"/>
    <cellStyle name="Vírgula 7 6 3 2 3" xfId="20185"/>
    <cellStyle name="Vírgula 7 6 3 3" xfId="26090"/>
    <cellStyle name="Vírgula 7 6 3 4" xfId="16673"/>
    <cellStyle name="Vírgula 7 6 4" xfId="7257"/>
    <cellStyle name="Vírgula 7 6 4 2" xfId="10769"/>
    <cellStyle name="Vírgula 7 6 4 2 2" xfId="33750"/>
    <cellStyle name="Vírgula 7 6 4 2 3" xfId="22578"/>
    <cellStyle name="Vírgula 7 6 4 3" xfId="30238"/>
    <cellStyle name="Vírgula 7 6 4 4" xfId="14917"/>
    <cellStyle name="Vírgula 7 6 5" xfId="6061"/>
    <cellStyle name="Vírgula 7 6 5 2" xfId="21458"/>
    <cellStyle name="Vírgula 7 6 5 3" xfId="29042"/>
    <cellStyle name="Vírgula 7 6 5 4" xfId="13161"/>
    <cellStyle name="Vírgula 7 6 6" xfId="4381"/>
    <cellStyle name="Vírgula 7 6 6 2" xfId="27362"/>
    <cellStyle name="Vírgula 7 6 6 3" xfId="18429"/>
    <cellStyle name="Vírgula 7 6 7" xfId="24334"/>
    <cellStyle name="Vírgula 7 6 8" xfId="12041"/>
    <cellStyle name="Vírgula 7 7" xfId="793"/>
    <cellStyle name="Vírgula 7 7 2" xfId="2549"/>
    <cellStyle name="Vírgula 7 7 2 2" xfId="8453"/>
    <cellStyle name="Vírgula 7 7 2 2 2" xfId="31434"/>
    <cellStyle name="Vírgula 7 7 2 2 3" xfId="19625"/>
    <cellStyle name="Vírgula 7 7 2 3" xfId="25530"/>
    <cellStyle name="Vírgula 7 7 2 4" xfId="16113"/>
    <cellStyle name="Vírgula 7 7 3" xfId="6697"/>
    <cellStyle name="Vírgula 7 7 3 2" xfId="10209"/>
    <cellStyle name="Vírgula 7 7 3 2 2" xfId="33190"/>
    <cellStyle name="Vírgula 7 7 3 2 3" xfId="22018"/>
    <cellStyle name="Vírgula 7 7 3 3" xfId="29678"/>
    <cellStyle name="Vírgula 7 7 3 4" xfId="14357"/>
    <cellStyle name="Vírgula 7 7 4" xfId="4457"/>
    <cellStyle name="Vírgula 7 7 4 2" xfId="27438"/>
    <cellStyle name="Vírgula 7 7 4 3" xfId="17869"/>
    <cellStyle name="Vírgula 7 7 5" xfId="23774"/>
    <cellStyle name="Vírgula 7 7 6" xfId="12601"/>
    <cellStyle name="Vírgula 7 8" xfId="1429"/>
    <cellStyle name="Vírgula 7 8 2" xfId="3185"/>
    <cellStyle name="Vírgula 7 8 2 2" xfId="9089"/>
    <cellStyle name="Vírgula 7 8 2 2 2" xfId="32070"/>
    <cellStyle name="Vírgula 7 8 2 2 3" xfId="20261"/>
    <cellStyle name="Vírgula 7 8 2 3" xfId="26166"/>
    <cellStyle name="Vírgula 7 8 2 4" xfId="16749"/>
    <cellStyle name="Vírgula 7 8 3" xfId="7333"/>
    <cellStyle name="Vírgula 7 8 3 2" xfId="10845"/>
    <cellStyle name="Vírgula 7 8 3 2 2" xfId="33826"/>
    <cellStyle name="Vírgula 7 8 3 2 3" xfId="22654"/>
    <cellStyle name="Vírgula 7 8 3 3" xfId="30314"/>
    <cellStyle name="Vírgula 7 8 3 4" xfId="14993"/>
    <cellStyle name="Vírgula 7 8 4" xfId="6137"/>
    <cellStyle name="Vírgula 7 8 4 2" xfId="29118"/>
    <cellStyle name="Vírgula 7 8 4 3" xfId="18505"/>
    <cellStyle name="Vírgula 7 8 5" xfId="24410"/>
    <cellStyle name="Vírgula 7 8 6" xfId="13237"/>
    <cellStyle name="Vírgula 7 9" xfId="716"/>
    <cellStyle name="Vírgula 7 9 2" xfId="2473"/>
    <cellStyle name="Vírgula 7 9 2 2" xfId="8377"/>
    <cellStyle name="Vírgula 7 9 2 2 2" xfId="31358"/>
    <cellStyle name="Vírgula 7 9 2 2 3" xfId="19549"/>
    <cellStyle name="Vírgula 7 9 2 3" xfId="25454"/>
    <cellStyle name="Vírgula 7 9 2 4" xfId="16037"/>
    <cellStyle name="Vírgula 7 9 3" xfId="6621"/>
    <cellStyle name="Vírgula 7 9 3 2" xfId="10133"/>
    <cellStyle name="Vírgula 7 9 3 2 2" xfId="33114"/>
    <cellStyle name="Vírgula 7 9 3 2 3" xfId="21942"/>
    <cellStyle name="Vírgula 7 9 3 3" xfId="29602"/>
    <cellStyle name="Vírgula 7 9 3 4" xfId="14281"/>
    <cellStyle name="Vírgula 7 9 4" xfId="5501"/>
    <cellStyle name="Vírgula 7 9 4 2" xfId="28482"/>
    <cellStyle name="Vírgula 7 9 4 3" xfId="17793"/>
    <cellStyle name="Vírgula 7 9 5" xfId="23698"/>
    <cellStyle name="Vírgula 7 9 6" xfId="12525"/>
    <cellStyle name="Vírgula 8" xfId="320"/>
    <cellStyle name="Vírgula 8 10" xfId="2079"/>
    <cellStyle name="Vírgula 8 10 2" xfId="7983"/>
    <cellStyle name="Vírgula 8 10 2 2" xfId="30964"/>
    <cellStyle name="Vírgula 8 10 2 3" xfId="19155"/>
    <cellStyle name="Vírgula 8 10 3" xfId="25060"/>
    <cellStyle name="Vírgula 8 10 4" xfId="15643"/>
    <cellStyle name="Vírgula 8 11" xfId="6227"/>
    <cellStyle name="Vírgula 8 11 2" xfId="9739"/>
    <cellStyle name="Vírgula 8 11 2 2" xfId="32720"/>
    <cellStyle name="Vírgula 8 11 2 3" xfId="21548"/>
    <cellStyle name="Vírgula 8 11 3" xfId="29208"/>
    <cellStyle name="Vírgula 8 11 4" xfId="13887"/>
    <cellStyle name="Vírgula 8 12" xfId="5107"/>
    <cellStyle name="Vírgula 8 12 2" xfId="20911"/>
    <cellStyle name="Vírgula 8 12 3" xfId="28088"/>
    <cellStyle name="Vírgula 8 12 4" xfId="12131"/>
    <cellStyle name="Vírgula 8 13" xfId="3826"/>
    <cellStyle name="Vírgula 8 13 2" xfId="26807"/>
    <cellStyle name="Vírgula 8 13 3" xfId="17399"/>
    <cellStyle name="Vírgula 8 14" xfId="23304"/>
    <cellStyle name="Vírgula 8 15" xfId="11486"/>
    <cellStyle name="Vírgula 8 2" xfId="474"/>
    <cellStyle name="Vírgula 8 2 10" xfId="23457"/>
    <cellStyle name="Vírgula 8 2 11" xfId="11571"/>
    <cellStyle name="Vírgula 8 2 2" xfId="635"/>
    <cellStyle name="Vírgula 8 2 2 2" xfId="1918"/>
    <cellStyle name="Vírgula 8 2 2 2 2" xfId="3674"/>
    <cellStyle name="Vírgula 8 2 2 2 2 2" xfId="9578"/>
    <cellStyle name="Vírgula 8 2 2 2 2 2 2" xfId="32559"/>
    <cellStyle name="Vírgula 8 2 2 2 2 2 3" xfId="20750"/>
    <cellStyle name="Vírgula 8 2 2 2 2 3" xfId="26655"/>
    <cellStyle name="Vírgula 8 2 2 2 2 4" xfId="17238"/>
    <cellStyle name="Vírgula 8 2 2 2 3" xfId="7822"/>
    <cellStyle name="Vírgula 8 2 2 2 3 2" xfId="11334"/>
    <cellStyle name="Vírgula 8 2 2 2 3 2 2" xfId="34315"/>
    <cellStyle name="Vírgula 8 2 2 2 3 2 3" xfId="23143"/>
    <cellStyle name="Vírgula 8 2 2 2 3 3" xfId="30803"/>
    <cellStyle name="Vírgula 8 2 2 2 3 4" xfId="15482"/>
    <cellStyle name="Vírgula 8 2 2 2 4" xfId="4946"/>
    <cellStyle name="Vírgula 8 2 2 2 4 2" xfId="27927"/>
    <cellStyle name="Vírgula 8 2 2 2 4 3" xfId="18994"/>
    <cellStyle name="Vírgula 8 2 2 2 5" xfId="24899"/>
    <cellStyle name="Vírgula 8 2 2 2 6" xfId="13726"/>
    <cellStyle name="Vírgula 8 2 2 3" xfId="1282"/>
    <cellStyle name="Vírgula 8 2 2 3 2" xfId="3038"/>
    <cellStyle name="Vírgula 8 2 2 3 2 2" xfId="8942"/>
    <cellStyle name="Vírgula 8 2 2 3 2 2 2" xfId="31923"/>
    <cellStyle name="Vírgula 8 2 2 3 2 2 3" xfId="20114"/>
    <cellStyle name="Vírgula 8 2 2 3 2 3" xfId="26019"/>
    <cellStyle name="Vírgula 8 2 2 3 2 4" xfId="16602"/>
    <cellStyle name="Vírgula 8 2 2 3 3" xfId="7186"/>
    <cellStyle name="Vírgula 8 2 2 3 3 2" xfId="10698"/>
    <cellStyle name="Vírgula 8 2 2 3 3 2 2" xfId="33679"/>
    <cellStyle name="Vírgula 8 2 2 3 3 2 3" xfId="22507"/>
    <cellStyle name="Vírgula 8 2 2 3 3 3" xfId="30167"/>
    <cellStyle name="Vírgula 8 2 2 3 3 4" xfId="14846"/>
    <cellStyle name="Vírgula 8 2 2 3 4" xfId="5990"/>
    <cellStyle name="Vírgula 8 2 2 3 4 2" xfId="28971"/>
    <cellStyle name="Vírgula 8 2 2 3 4 3" xfId="18358"/>
    <cellStyle name="Vírgula 8 2 2 3 5" xfId="24263"/>
    <cellStyle name="Vírgula 8 2 2 3 6" xfId="13090"/>
    <cellStyle name="Vírgula 8 2 2 4" xfId="2393"/>
    <cellStyle name="Vírgula 8 2 2 4 2" xfId="8297"/>
    <cellStyle name="Vírgula 8 2 2 4 2 2" xfId="31278"/>
    <cellStyle name="Vírgula 8 2 2 4 2 3" xfId="19469"/>
    <cellStyle name="Vírgula 8 2 2 4 3" xfId="25374"/>
    <cellStyle name="Vírgula 8 2 2 4 4" xfId="15957"/>
    <cellStyle name="Vírgula 8 2 2 5" xfId="6541"/>
    <cellStyle name="Vírgula 8 2 2 5 2" xfId="10053"/>
    <cellStyle name="Vírgula 8 2 2 5 2 2" xfId="33034"/>
    <cellStyle name="Vírgula 8 2 2 5 2 3" xfId="21862"/>
    <cellStyle name="Vírgula 8 2 2 5 3" xfId="29522"/>
    <cellStyle name="Vírgula 8 2 2 5 4" xfId="14201"/>
    <cellStyle name="Vírgula 8 2 2 6" xfId="5421"/>
    <cellStyle name="Vírgula 8 2 2 6 2" xfId="21225"/>
    <cellStyle name="Vírgula 8 2 2 6 3" xfId="28402"/>
    <cellStyle name="Vírgula 8 2 2 6 4" xfId="12445"/>
    <cellStyle name="Vírgula 8 2 2 7" xfId="4310"/>
    <cellStyle name="Vírgula 8 2 2 7 2" xfId="27291"/>
    <cellStyle name="Vírgula 8 2 2 7 3" xfId="17713"/>
    <cellStyle name="Vírgula 8 2 2 8" xfId="23618"/>
    <cellStyle name="Vírgula 8 2 2 9" xfId="11970"/>
    <cellStyle name="Vírgula 8 2 3" xfId="1121"/>
    <cellStyle name="Vírgula 8 2 3 2" xfId="1757"/>
    <cellStyle name="Vírgula 8 2 3 2 2" xfId="3513"/>
    <cellStyle name="Vírgula 8 2 3 2 2 2" xfId="9417"/>
    <cellStyle name="Vírgula 8 2 3 2 2 2 2" xfId="32398"/>
    <cellStyle name="Vírgula 8 2 3 2 2 2 3" xfId="20589"/>
    <cellStyle name="Vírgula 8 2 3 2 2 3" xfId="26494"/>
    <cellStyle name="Vírgula 8 2 3 2 2 4" xfId="17077"/>
    <cellStyle name="Vírgula 8 2 3 2 3" xfId="7661"/>
    <cellStyle name="Vírgula 8 2 3 2 3 2" xfId="11173"/>
    <cellStyle name="Vírgula 8 2 3 2 3 2 2" xfId="34154"/>
    <cellStyle name="Vírgula 8 2 3 2 3 2 3" xfId="22982"/>
    <cellStyle name="Vírgula 8 2 3 2 3 3" xfId="30642"/>
    <cellStyle name="Vírgula 8 2 3 2 3 4" xfId="15321"/>
    <cellStyle name="Vírgula 8 2 3 2 4" xfId="4785"/>
    <cellStyle name="Vírgula 8 2 3 2 4 2" xfId="27766"/>
    <cellStyle name="Vírgula 8 2 3 2 4 3" xfId="18833"/>
    <cellStyle name="Vírgula 8 2 3 2 5" xfId="24738"/>
    <cellStyle name="Vírgula 8 2 3 2 6" xfId="13565"/>
    <cellStyle name="Vírgula 8 2 3 3" xfId="2877"/>
    <cellStyle name="Vírgula 8 2 3 3 2" xfId="8781"/>
    <cellStyle name="Vírgula 8 2 3 3 2 2" xfId="31762"/>
    <cellStyle name="Vírgula 8 2 3 3 2 3" xfId="19953"/>
    <cellStyle name="Vírgula 8 2 3 3 3" xfId="25858"/>
    <cellStyle name="Vírgula 8 2 3 3 4" xfId="16441"/>
    <cellStyle name="Vírgula 8 2 3 4" xfId="7025"/>
    <cellStyle name="Vírgula 8 2 3 4 2" xfId="10537"/>
    <cellStyle name="Vírgula 8 2 3 4 2 2" xfId="33518"/>
    <cellStyle name="Vírgula 8 2 3 4 2 3" xfId="22346"/>
    <cellStyle name="Vírgula 8 2 3 4 3" xfId="30006"/>
    <cellStyle name="Vírgula 8 2 3 4 4" xfId="14685"/>
    <cellStyle name="Vírgula 8 2 3 5" xfId="5829"/>
    <cellStyle name="Vírgula 8 2 3 5 2" xfId="21387"/>
    <cellStyle name="Vírgula 8 2 3 5 3" xfId="28810"/>
    <cellStyle name="Vírgula 8 2 3 5 4" xfId="12929"/>
    <cellStyle name="Vírgula 8 2 3 6" xfId="4149"/>
    <cellStyle name="Vírgula 8 2 3 6 2" xfId="27130"/>
    <cellStyle name="Vírgula 8 2 3 6 3" xfId="18197"/>
    <cellStyle name="Vírgula 8 2 3 7" xfId="24102"/>
    <cellStyle name="Vírgula 8 2 3 8" xfId="11809"/>
    <cellStyle name="Vírgula 8 2 4" xfId="1519"/>
    <cellStyle name="Vírgula 8 2 4 2" xfId="3275"/>
    <cellStyle name="Vírgula 8 2 4 2 2" xfId="9179"/>
    <cellStyle name="Vírgula 8 2 4 2 2 2" xfId="32160"/>
    <cellStyle name="Vírgula 8 2 4 2 2 3" xfId="20351"/>
    <cellStyle name="Vírgula 8 2 4 2 3" xfId="26256"/>
    <cellStyle name="Vírgula 8 2 4 2 4" xfId="16839"/>
    <cellStyle name="Vírgula 8 2 4 3" xfId="7423"/>
    <cellStyle name="Vírgula 8 2 4 3 2" xfId="10935"/>
    <cellStyle name="Vírgula 8 2 4 3 2 2" xfId="33916"/>
    <cellStyle name="Vírgula 8 2 4 3 2 3" xfId="22744"/>
    <cellStyle name="Vírgula 8 2 4 3 3" xfId="30404"/>
    <cellStyle name="Vírgula 8 2 4 3 4" xfId="15083"/>
    <cellStyle name="Vírgula 8 2 4 4" xfId="4547"/>
    <cellStyle name="Vírgula 8 2 4 4 2" xfId="27528"/>
    <cellStyle name="Vírgula 8 2 4 4 3" xfId="18595"/>
    <cellStyle name="Vírgula 8 2 4 5" xfId="24500"/>
    <cellStyle name="Vírgula 8 2 4 6" xfId="13327"/>
    <cellStyle name="Vírgula 8 2 5" xfId="883"/>
    <cellStyle name="Vírgula 8 2 5 2" xfId="2639"/>
    <cellStyle name="Vírgula 8 2 5 2 2" xfId="8543"/>
    <cellStyle name="Vírgula 8 2 5 2 2 2" xfId="31524"/>
    <cellStyle name="Vírgula 8 2 5 2 2 3" xfId="19715"/>
    <cellStyle name="Vírgula 8 2 5 2 3" xfId="25620"/>
    <cellStyle name="Vírgula 8 2 5 2 4" xfId="16203"/>
    <cellStyle name="Vírgula 8 2 5 3" xfId="6787"/>
    <cellStyle name="Vírgula 8 2 5 3 2" xfId="10299"/>
    <cellStyle name="Vírgula 8 2 5 3 2 2" xfId="33280"/>
    <cellStyle name="Vírgula 8 2 5 3 2 3" xfId="22108"/>
    <cellStyle name="Vírgula 8 2 5 3 3" xfId="29768"/>
    <cellStyle name="Vírgula 8 2 5 3 4" xfId="14447"/>
    <cellStyle name="Vírgula 8 2 5 4" xfId="5591"/>
    <cellStyle name="Vírgula 8 2 5 4 2" xfId="28572"/>
    <cellStyle name="Vírgula 8 2 5 4 3" xfId="17959"/>
    <cellStyle name="Vírgula 8 2 5 5" xfId="23864"/>
    <cellStyle name="Vírgula 8 2 5 6" xfId="12691"/>
    <cellStyle name="Vírgula 8 2 6" xfId="2232"/>
    <cellStyle name="Vírgula 8 2 6 2" xfId="8136"/>
    <cellStyle name="Vírgula 8 2 6 2 2" xfId="31117"/>
    <cellStyle name="Vírgula 8 2 6 2 3" xfId="19308"/>
    <cellStyle name="Vírgula 8 2 6 3" xfId="25213"/>
    <cellStyle name="Vírgula 8 2 6 4" xfId="15796"/>
    <cellStyle name="Vírgula 8 2 7" xfId="6380"/>
    <cellStyle name="Vírgula 8 2 7 2" xfId="9892"/>
    <cellStyle name="Vírgula 8 2 7 2 2" xfId="32873"/>
    <cellStyle name="Vírgula 8 2 7 2 3" xfId="21701"/>
    <cellStyle name="Vírgula 8 2 7 3" xfId="29361"/>
    <cellStyle name="Vírgula 8 2 7 4" xfId="14040"/>
    <cellStyle name="Vírgula 8 2 8" xfId="5260"/>
    <cellStyle name="Vírgula 8 2 8 2" xfId="21064"/>
    <cellStyle name="Vírgula 8 2 8 3" xfId="28241"/>
    <cellStyle name="Vírgula 8 2 8 4" xfId="12284"/>
    <cellStyle name="Vírgula 8 2 9" xfId="3911"/>
    <cellStyle name="Vírgula 8 2 9 2" xfId="26892"/>
    <cellStyle name="Vírgula 8 2 9 3" xfId="17552"/>
    <cellStyle name="Vírgula 8 3" xfId="388"/>
    <cellStyle name="Vírgula 8 3 2" xfId="1672"/>
    <cellStyle name="Vírgula 8 3 2 2" xfId="3428"/>
    <cellStyle name="Vírgula 8 3 2 2 2" xfId="9332"/>
    <cellStyle name="Vírgula 8 3 2 2 2 2" xfId="32313"/>
    <cellStyle name="Vírgula 8 3 2 2 2 3" xfId="20504"/>
    <cellStyle name="Vírgula 8 3 2 2 3" xfId="26409"/>
    <cellStyle name="Vírgula 8 3 2 2 4" xfId="16992"/>
    <cellStyle name="Vírgula 8 3 2 3" xfId="7576"/>
    <cellStyle name="Vírgula 8 3 2 3 2" xfId="11088"/>
    <cellStyle name="Vírgula 8 3 2 3 2 2" xfId="34069"/>
    <cellStyle name="Vírgula 8 3 2 3 2 3" xfId="22897"/>
    <cellStyle name="Vírgula 8 3 2 3 3" xfId="30557"/>
    <cellStyle name="Vírgula 8 3 2 3 4" xfId="15236"/>
    <cellStyle name="Vírgula 8 3 2 4" xfId="4700"/>
    <cellStyle name="Vírgula 8 3 2 4 2" xfId="27681"/>
    <cellStyle name="Vírgula 8 3 2 4 3" xfId="18748"/>
    <cellStyle name="Vírgula 8 3 2 5" xfId="24653"/>
    <cellStyle name="Vírgula 8 3 2 6" xfId="13480"/>
    <cellStyle name="Vírgula 8 3 3" xfId="1036"/>
    <cellStyle name="Vírgula 8 3 3 2" xfId="2792"/>
    <cellStyle name="Vírgula 8 3 3 2 2" xfId="8696"/>
    <cellStyle name="Vírgula 8 3 3 2 2 2" xfId="31677"/>
    <cellStyle name="Vírgula 8 3 3 2 2 3" xfId="19868"/>
    <cellStyle name="Vírgula 8 3 3 2 3" xfId="25773"/>
    <cellStyle name="Vírgula 8 3 3 2 4" xfId="16356"/>
    <cellStyle name="Vírgula 8 3 3 3" xfId="6940"/>
    <cellStyle name="Vírgula 8 3 3 3 2" xfId="10452"/>
    <cellStyle name="Vírgula 8 3 3 3 2 2" xfId="33433"/>
    <cellStyle name="Vírgula 8 3 3 3 2 3" xfId="22261"/>
    <cellStyle name="Vírgula 8 3 3 3 3" xfId="29921"/>
    <cellStyle name="Vírgula 8 3 3 3 4" xfId="14600"/>
    <cellStyle name="Vírgula 8 3 3 4" xfId="5744"/>
    <cellStyle name="Vírgula 8 3 3 4 2" xfId="28725"/>
    <cellStyle name="Vírgula 8 3 3 4 3" xfId="18112"/>
    <cellStyle name="Vírgula 8 3 3 5" xfId="24017"/>
    <cellStyle name="Vírgula 8 3 3 6" xfId="12844"/>
    <cellStyle name="Vírgula 8 3 4" xfId="2147"/>
    <cellStyle name="Vírgula 8 3 4 2" xfId="8051"/>
    <cellStyle name="Vírgula 8 3 4 2 2" xfId="31032"/>
    <cellStyle name="Vírgula 8 3 4 2 3" xfId="19223"/>
    <cellStyle name="Vírgula 8 3 4 3" xfId="25128"/>
    <cellStyle name="Vírgula 8 3 4 4" xfId="15711"/>
    <cellStyle name="Vírgula 8 3 5" xfId="6295"/>
    <cellStyle name="Vírgula 8 3 5 2" xfId="9807"/>
    <cellStyle name="Vírgula 8 3 5 2 2" xfId="32788"/>
    <cellStyle name="Vírgula 8 3 5 2 3" xfId="21616"/>
    <cellStyle name="Vírgula 8 3 5 3" xfId="29276"/>
    <cellStyle name="Vírgula 8 3 5 4" xfId="13955"/>
    <cellStyle name="Vírgula 8 3 6" xfId="5175"/>
    <cellStyle name="Vírgula 8 3 6 2" xfId="20979"/>
    <cellStyle name="Vírgula 8 3 6 3" xfId="28156"/>
    <cellStyle name="Vírgula 8 3 6 4" xfId="12199"/>
    <cellStyle name="Vírgula 8 3 7" xfId="4064"/>
    <cellStyle name="Vírgula 8 3 7 2" xfId="27045"/>
    <cellStyle name="Vírgula 8 3 7 3" xfId="17467"/>
    <cellStyle name="Vírgula 8 3 8" xfId="23372"/>
    <cellStyle name="Vírgula 8 3 9" xfId="11724"/>
    <cellStyle name="Vírgula 8 4" xfId="550"/>
    <cellStyle name="Vírgula 8 4 2" xfId="1833"/>
    <cellStyle name="Vírgula 8 4 2 2" xfId="3589"/>
    <cellStyle name="Vírgula 8 4 2 2 2" xfId="9493"/>
    <cellStyle name="Vírgula 8 4 2 2 2 2" xfId="32474"/>
    <cellStyle name="Vírgula 8 4 2 2 2 3" xfId="20665"/>
    <cellStyle name="Vírgula 8 4 2 2 3" xfId="26570"/>
    <cellStyle name="Vírgula 8 4 2 2 4" xfId="17153"/>
    <cellStyle name="Vírgula 8 4 2 3" xfId="7737"/>
    <cellStyle name="Vírgula 8 4 2 3 2" xfId="11249"/>
    <cellStyle name="Vírgula 8 4 2 3 2 2" xfId="34230"/>
    <cellStyle name="Vírgula 8 4 2 3 2 3" xfId="23058"/>
    <cellStyle name="Vírgula 8 4 2 3 3" xfId="30718"/>
    <cellStyle name="Vírgula 8 4 2 3 4" xfId="15397"/>
    <cellStyle name="Vírgula 8 4 2 4" xfId="4861"/>
    <cellStyle name="Vírgula 8 4 2 4 2" xfId="27842"/>
    <cellStyle name="Vírgula 8 4 2 4 3" xfId="18909"/>
    <cellStyle name="Vírgula 8 4 2 5" xfId="24814"/>
    <cellStyle name="Vírgula 8 4 2 6" xfId="13641"/>
    <cellStyle name="Vírgula 8 4 3" xfId="1197"/>
    <cellStyle name="Vírgula 8 4 3 2" xfId="2953"/>
    <cellStyle name="Vírgula 8 4 3 2 2" xfId="8857"/>
    <cellStyle name="Vírgula 8 4 3 2 2 2" xfId="31838"/>
    <cellStyle name="Vírgula 8 4 3 2 2 3" xfId="20029"/>
    <cellStyle name="Vírgula 8 4 3 2 3" xfId="25934"/>
    <cellStyle name="Vírgula 8 4 3 2 4" xfId="16517"/>
    <cellStyle name="Vírgula 8 4 3 3" xfId="7101"/>
    <cellStyle name="Vírgula 8 4 3 3 2" xfId="10613"/>
    <cellStyle name="Vírgula 8 4 3 3 2 2" xfId="33594"/>
    <cellStyle name="Vírgula 8 4 3 3 2 3" xfId="22422"/>
    <cellStyle name="Vírgula 8 4 3 3 3" xfId="30082"/>
    <cellStyle name="Vírgula 8 4 3 3 4" xfId="14761"/>
    <cellStyle name="Vírgula 8 4 3 4" xfId="5905"/>
    <cellStyle name="Vírgula 8 4 3 4 2" xfId="28886"/>
    <cellStyle name="Vírgula 8 4 3 4 3" xfId="18273"/>
    <cellStyle name="Vírgula 8 4 3 5" xfId="24178"/>
    <cellStyle name="Vírgula 8 4 3 6" xfId="13005"/>
    <cellStyle name="Vírgula 8 4 4" xfId="2308"/>
    <cellStyle name="Vírgula 8 4 4 2" xfId="8212"/>
    <cellStyle name="Vírgula 8 4 4 2 2" xfId="31193"/>
    <cellStyle name="Vírgula 8 4 4 2 3" xfId="19384"/>
    <cellStyle name="Vírgula 8 4 4 3" xfId="25289"/>
    <cellStyle name="Vírgula 8 4 4 4" xfId="15872"/>
    <cellStyle name="Vírgula 8 4 5" xfId="6456"/>
    <cellStyle name="Vírgula 8 4 5 2" xfId="9968"/>
    <cellStyle name="Vírgula 8 4 5 2 2" xfId="32949"/>
    <cellStyle name="Vírgula 8 4 5 2 3" xfId="21777"/>
    <cellStyle name="Vírgula 8 4 5 3" xfId="29437"/>
    <cellStyle name="Vírgula 8 4 5 4" xfId="14116"/>
    <cellStyle name="Vírgula 8 4 6" xfId="5336"/>
    <cellStyle name="Vírgula 8 4 6 2" xfId="21140"/>
    <cellStyle name="Vírgula 8 4 6 3" xfId="28317"/>
    <cellStyle name="Vírgula 8 4 6 4" xfId="12360"/>
    <cellStyle name="Vírgula 8 4 7" xfId="4225"/>
    <cellStyle name="Vírgula 8 4 7 2" xfId="27206"/>
    <cellStyle name="Vírgula 8 4 7 3" xfId="17628"/>
    <cellStyle name="Vírgula 8 4 8" xfId="23533"/>
    <cellStyle name="Vírgula 8 4 9" xfId="11885"/>
    <cellStyle name="Vírgula 8 5" xfId="968"/>
    <cellStyle name="Vírgula 8 5 2" xfId="1604"/>
    <cellStyle name="Vírgula 8 5 2 2" xfId="3360"/>
    <cellStyle name="Vírgula 8 5 2 2 2" xfId="9264"/>
    <cellStyle name="Vírgula 8 5 2 2 2 2" xfId="32245"/>
    <cellStyle name="Vírgula 8 5 2 2 2 3" xfId="20436"/>
    <cellStyle name="Vírgula 8 5 2 2 3" xfId="26341"/>
    <cellStyle name="Vírgula 8 5 2 2 4" xfId="16924"/>
    <cellStyle name="Vírgula 8 5 2 3" xfId="7508"/>
    <cellStyle name="Vírgula 8 5 2 3 2" xfId="11020"/>
    <cellStyle name="Vírgula 8 5 2 3 2 2" xfId="34001"/>
    <cellStyle name="Vírgula 8 5 2 3 2 3" xfId="22829"/>
    <cellStyle name="Vírgula 8 5 2 3 3" xfId="30489"/>
    <cellStyle name="Vírgula 8 5 2 3 4" xfId="15168"/>
    <cellStyle name="Vírgula 8 5 2 4" xfId="4632"/>
    <cellStyle name="Vírgula 8 5 2 4 2" xfId="27613"/>
    <cellStyle name="Vírgula 8 5 2 4 3" xfId="18680"/>
    <cellStyle name="Vírgula 8 5 2 5" xfId="24585"/>
    <cellStyle name="Vírgula 8 5 2 6" xfId="13412"/>
    <cellStyle name="Vírgula 8 5 3" xfId="2724"/>
    <cellStyle name="Vírgula 8 5 3 2" xfId="8628"/>
    <cellStyle name="Vírgula 8 5 3 2 2" xfId="31609"/>
    <cellStyle name="Vírgula 8 5 3 2 3" xfId="19800"/>
    <cellStyle name="Vírgula 8 5 3 3" xfId="25705"/>
    <cellStyle name="Vírgula 8 5 3 4" xfId="16288"/>
    <cellStyle name="Vírgula 8 5 4" xfId="6872"/>
    <cellStyle name="Vírgula 8 5 4 2" xfId="10384"/>
    <cellStyle name="Vírgula 8 5 4 2 2" xfId="33365"/>
    <cellStyle name="Vírgula 8 5 4 2 3" xfId="22193"/>
    <cellStyle name="Vírgula 8 5 4 3" xfId="29853"/>
    <cellStyle name="Vírgula 8 5 4 4" xfId="14532"/>
    <cellStyle name="Vírgula 8 5 5" xfId="5676"/>
    <cellStyle name="Vírgula 8 5 5 2" xfId="21310"/>
    <cellStyle name="Vírgula 8 5 5 3" xfId="28657"/>
    <cellStyle name="Vírgula 8 5 5 4" xfId="12776"/>
    <cellStyle name="Vírgula 8 5 6" xfId="3996"/>
    <cellStyle name="Vírgula 8 5 6 2" xfId="26977"/>
    <cellStyle name="Vírgula 8 5 6 3" xfId="18044"/>
    <cellStyle name="Vírgula 8 5 7" xfId="23949"/>
    <cellStyle name="Vírgula 8 5 8" xfId="11656"/>
    <cellStyle name="Vírgula 8 6" xfId="1358"/>
    <cellStyle name="Vírgula 8 6 2" xfId="1994"/>
    <cellStyle name="Vírgula 8 6 2 2" xfId="3750"/>
    <cellStyle name="Vírgula 8 6 2 2 2" xfId="9654"/>
    <cellStyle name="Vírgula 8 6 2 2 2 2" xfId="32635"/>
    <cellStyle name="Vírgula 8 6 2 2 2 3" xfId="20826"/>
    <cellStyle name="Vírgula 8 6 2 2 3" xfId="26731"/>
    <cellStyle name="Vírgula 8 6 2 2 4" xfId="17314"/>
    <cellStyle name="Vírgula 8 6 2 3" xfId="7898"/>
    <cellStyle name="Vírgula 8 6 2 3 2" xfId="11410"/>
    <cellStyle name="Vírgula 8 6 2 3 2 2" xfId="34391"/>
    <cellStyle name="Vírgula 8 6 2 3 2 3" xfId="23219"/>
    <cellStyle name="Vírgula 8 6 2 3 3" xfId="30879"/>
    <cellStyle name="Vírgula 8 6 2 3 4" xfId="15558"/>
    <cellStyle name="Vírgula 8 6 2 4" xfId="5022"/>
    <cellStyle name="Vírgula 8 6 2 4 2" xfId="28003"/>
    <cellStyle name="Vírgula 8 6 2 4 3" xfId="19070"/>
    <cellStyle name="Vírgula 8 6 2 5" xfId="24975"/>
    <cellStyle name="Vírgula 8 6 2 6" xfId="13802"/>
    <cellStyle name="Vírgula 8 6 3" xfId="3114"/>
    <cellStyle name="Vírgula 8 6 3 2" xfId="9018"/>
    <cellStyle name="Vírgula 8 6 3 2 2" xfId="31999"/>
    <cellStyle name="Vírgula 8 6 3 2 3" xfId="20190"/>
    <cellStyle name="Vírgula 8 6 3 3" xfId="26095"/>
    <cellStyle name="Vírgula 8 6 3 4" xfId="16678"/>
    <cellStyle name="Vírgula 8 6 4" xfId="7262"/>
    <cellStyle name="Vírgula 8 6 4 2" xfId="10774"/>
    <cellStyle name="Vírgula 8 6 4 2 2" xfId="33755"/>
    <cellStyle name="Vírgula 8 6 4 2 3" xfId="22583"/>
    <cellStyle name="Vírgula 8 6 4 3" xfId="30243"/>
    <cellStyle name="Vírgula 8 6 4 4" xfId="14922"/>
    <cellStyle name="Vírgula 8 6 5" xfId="6066"/>
    <cellStyle name="Vírgula 8 6 5 2" xfId="21463"/>
    <cellStyle name="Vírgula 8 6 5 3" xfId="29047"/>
    <cellStyle name="Vírgula 8 6 5 4" xfId="13166"/>
    <cellStyle name="Vírgula 8 6 6" xfId="4386"/>
    <cellStyle name="Vírgula 8 6 6 2" xfId="27367"/>
    <cellStyle name="Vírgula 8 6 6 3" xfId="18434"/>
    <cellStyle name="Vírgula 8 6 7" xfId="24339"/>
    <cellStyle name="Vírgula 8 6 8" xfId="12046"/>
    <cellStyle name="Vírgula 8 7" xfId="798"/>
    <cellStyle name="Vírgula 8 7 2" xfId="2554"/>
    <cellStyle name="Vírgula 8 7 2 2" xfId="8458"/>
    <cellStyle name="Vírgula 8 7 2 2 2" xfId="31439"/>
    <cellStyle name="Vírgula 8 7 2 2 3" xfId="19630"/>
    <cellStyle name="Vírgula 8 7 2 3" xfId="25535"/>
    <cellStyle name="Vírgula 8 7 2 4" xfId="16118"/>
    <cellStyle name="Vírgula 8 7 3" xfId="6702"/>
    <cellStyle name="Vírgula 8 7 3 2" xfId="10214"/>
    <cellStyle name="Vírgula 8 7 3 2 2" xfId="33195"/>
    <cellStyle name="Vírgula 8 7 3 2 3" xfId="22023"/>
    <cellStyle name="Vírgula 8 7 3 3" xfId="29683"/>
    <cellStyle name="Vírgula 8 7 3 4" xfId="14362"/>
    <cellStyle name="Vírgula 8 7 4" xfId="4462"/>
    <cellStyle name="Vírgula 8 7 4 2" xfId="27443"/>
    <cellStyle name="Vírgula 8 7 4 3" xfId="17874"/>
    <cellStyle name="Vírgula 8 7 5" xfId="23779"/>
    <cellStyle name="Vírgula 8 7 6" xfId="12606"/>
    <cellStyle name="Vírgula 8 8" xfId="1434"/>
    <cellStyle name="Vírgula 8 8 2" xfId="3190"/>
    <cellStyle name="Vírgula 8 8 2 2" xfId="9094"/>
    <cellStyle name="Vírgula 8 8 2 2 2" xfId="32075"/>
    <cellStyle name="Vírgula 8 8 2 2 3" xfId="20266"/>
    <cellStyle name="Vírgula 8 8 2 3" xfId="26171"/>
    <cellStyle name="Vírgula 8 8 2 4" xfId="16754"/>
    <cellStyle name="Vírgula 8 8 3" xfId="7338"/>
    <cellStyle name="Vírgula 8 8 3 2" xfId="10850"/>
    <cellStyle name="Vírgula 8 8 3 2 2" xfId="33831"/>
    <cellStyle name="Vírgula 8 8 3 2 3" xfId="22659"/>
    <cellStyle name="Vírgula 8 8 3 3" xfId="30319"/>
    <cellStyle name="Vírgula 8 8 3 4" xfId="14998"/>
    <cellStyle name="Vírgula 8 8 4" xfId="6142"/>
    <cellStyle name="Vírgula 8 8 4 2" xfId="29123"/>
    <cellStyle name="Vírgula 8 8 4 3" xfId="18510"/>
    <cellStyle name="Vírgula 8 8 5" xfId="24415"/>
    <cellStyle name="Vírgula 8 8 6" xfId="13242"/>
    <cellStyle name="Vírgula 8 9" xfId="721"/>
    <cellStyle name="Vírgula 8 9 2" xfId="2478"/>
    <cellStyle name="Vírgula 8 9 2 2" xfId="8382"/>
    <cellStyle name="Vírgula 8 9 2 2 2" xfId="31363"/>
    <cellStyle name="Vírgula 8 9 2 2 3" xfId="19554"/>
    <cellStyle name="Vírgula 8 9 2 3" xfId="25459"/>
    <cellStyle name="Vírgula 8 9 2 4" xfId="16042"/>
    <cellStyle name="Vírgula 8 9 3" xfId="6626"/>
    <cellStyle name="Vírgula 8 9 3 2" xfId="10138"/>
    <cellStyle name="Vírgula 8 9 3 2 2" xfId="33119"/>
    <cellStyle name="Vírgula 8 9 3 2 3" xfId="21947"/>
    <cellStyle name="Vírgula 8 9 3 3" xfId="29607"/>
    <cellStyle name="Vírgula 8 9 3 4" xfId="14286"/>
    <cellStyle name="Vírgula 8 9 4" xfId="5506"/>
    <cellStyle name="Vírgula 8 9 4 2" xfId="28487"/>
    <cellStyle name="Vírgula 8 9 4 3" xfId="17798"/>
    <cellStyle name="Vírgula 8 9 5" xfId="23703"/>
    <cellStyle name="Vírgula 8 9 6" xfId="12530"/>
    <cellStyle name="Vírgula 9" xfId="26"/>
    <cellStyle name="Vírgula 9 10" xfId="3836"/>
    <cellStyle name="Vírgula 9 10 2" xfId="26817"/>
    <cellStyle name="Vírgula 9 10 3" xfId="17324"/>
    <cellStyle name="Vírgula 9 11" xfId="23229"/>
    <cellStyle name="Vírgula 9 12" xfId="11496"/>
    <cellStyle name="Vírgula 9 2" xfId="398"/>
    <cellStyle name="Vírgula 9 2 2" xfId="1682"/>
    <cellStyle name="Vírgula 9 2 2 2" xfId="3438"/>
    <cellStyle name="Vírgula 9 2 2 2 2" xfId="9342"/>
    <cellStyle name="Vírgula 9 2 2 2 2 2" xfId="32323"/>
    <cellStyle name="Vírgula 9 2 2 2 2 3" xfId="20514"/>
    <cellStyle name="Vírgula 9 2 2 2 3" xfId="26419"/>
    <cellStyle name="Vírgula 9 2 2 2 4" xfId="17002"/>
    <cellStyle name="Vírgula 9 2 2 3" xfId="7586"/>
    <cellStyle name="Vírgula 9 2 2 3 2" xfId="11098"/>
    <cellStyle name="Vírgula 9 2 2 3 2 2" xfId="34079"/>
    <cellStyle name="Vírgula 9 2 2 3 2 3" xfId="22907"/>
    <cellStyle name="Vírgula 9 2 2 3 3" xfId="30567"/>
    <cellStyle name="Vírgula 9 2 2 3 4" xfId="15246"/>
    <cellStyle name="Vírgula 9 2 2 4" xfId="4710"/>
    <cellStyle name="Vírgula 9 2 2 4 2" xfId="27691"/>
    <cellStyle name="Vírgula 9 2 2 4 3" xfId="18758"/>
    <cellStyle name="Vírgula 9 2 2 5" xfId="24663"/>
    <cellStyle name="Vírgula 9 2 2 6" xfId="13490"/>
    <cellStyle name="Vírgula 9 2 3" xfId="1046"/>
    <cellStyle name="Vírgula 9 2 3 2" xfId="2802"/>
    <cellStyle name="Vírgula 9 2 3 2 2" xfId="8706"/>
    <cellStyle name="Vírgula 9 2 3 2 2 2" xfId="31687"/>
    <cellStyle name="Vírgula 9 2 3 2 2 3" xfId="19878"/>
    <cellStyle name="Vírgula 9 2 3 2 3" xfId="25783"/>
    <cellStyle name="Vírgula 9 2 3 2 4" xfId="16366"/>
    <cellStyle name="Vírgula 9 2 3 3" xfId="6950"/>
    <cellStyle name="Vírgula 9 2 3 3 2" xfId="10462"/>
    <cellStyle name="Vírgula 9 2 3 3 2 2" xfId="33443"/>
    <cellStyle name="Vírgula 9 2 3 3 2 3" xfId="22271"/>
    <cellStyle name="Vírgula 9 2 3 3 3" xfId="29931"/>
    <cellStyle name="Vírgula 9 2 3 3 4" xfId="14610"/>
    <cellStyle name="Vírgula 9 2 3 4" xfId="5754"/>
    <cellStyle name="Vírgula 9 2 3 4 2" xfId="28735"/>
    <cellStyle name="Vírgula 9 2 3 4 3" xfId="18122"/>
    <cellStyle name="Vírgula 9 2 3 5" xfId="24027"/>
    <cellStyle name="Vírgula 9 2 3 6" xfId="12854"/>
    <cellStyle name="Vírgula 9 2 4" xfId="2157"/>
    <cellStyle name="Vírgula 9 2 4 2" xfId="8061"/>
    <cellStyle name="Vírgula 9 2 4 2 2" xfId="31042"/>
    <cellStyle name="Vírgula 9 2 4 2 3" xfId="19233"/>
    <cellStyle name="Vírgula 9 2 4 3" xfId="25138"/>
    <cellStyle name="Vírgula 9 2 4 4" xfId="15721"/>
    <cellStyle name="Vírgula 9 2 5" xfId="6305"/>
    <cellStyle name="Vírgula 9 2 5 2" xfId="9817"/>
    <cellStyle name="Vírgula 9 2 5 2 2" xfId="32798"/>
    <cellStyle name="Vírgula 9 2 5 2 3" xfId="21626"/>
    <cellStyle name="Vírgula 9 2 5 3" xfId="29286"/>
    <cellStyle name="Vírgula 9 2 5 4" xfId="13965"/>
    <cellStyle name="Vírgula 9 2 6" xfId="5185"/>
    <cellStyle name="Vírgula 9 2 6 2" xfId="20989"/>
    <cellStyle name="Vírgula 9 2 6 3" xfId="28166"/>
    <cellStyle name="Vírgula 9 2 6 4" xfId="12209"/>
    <cellStyle name="Vírgula 9 2 7" xfId="4074"/>
    <cellStyle name="Vírgula 9 2 7 2" xfId="27055"/>
    <cellStyle name="Vírgula 9 2 7 3" xfId="17477"/>
    <cellStyle name="Vírgula 9 2 8" xfId="23382"/>
    <cellStyle name="Vírgula 9 2 9" xfId="11734"/>
    <cellStyle name="Vírgula 9 3" xfId="560"/>
    <cellStyle name="Vírgula 9 3 2" xfId="1843"/>
    <cellStyle name="Vírgula 9 3 2 2" xfId="3599"/>
    <cellStyle name="Vírgula 9 3 2 2 2" xfId="9503"/>
    <cellStyle name="Vírgula 9 3 2 2 2 2" xfId="32484"/>
    <cellStyle name="Vírgula 9 3 2 2 2 3" xfId="20675"/>
    <cellStyle name="Vírgula 9 3 2 2 3" xfId="26580"/>
    <cellStyle name="Vírgula 9 3 2 2 4" xfId="17163"/>
    <cellStyle name="Vírgula 9 3 2 3" xfId="7747"/>
    <cellStyle name="Vírgula 9 3 2 3 2" xfId="11259"/>
    <cellStyle name="Vírgula 9 3 2 3 2 2" xfId="34240"/>
    <cellStyle name="Vírgula 9 3 2 3 2 3" xfId="23068"/>
    <cellStyle name="Vírgula 9 3 2 3 3" xfId="30728"/>
    <cellStyle name="Vírgula 9 3 2 3 4" xfId="15407"/>
    <cellStyle name="Vírgula 9 3 2 4" xfId="4871"/>
    <cellStyle name="Vírgula 9 3 2 4 2" xfId="27852"/>
    <cellStyle name="Vírgula 9 3 2 4 3" xfId="18919"/>
    <cellStyle name="Vírgula 9 3 2 5" xfId="24824"/>
    <cellStyle name="Vírgula 9 3 2 6" xfId="13651"/>
    <cellStyle name="Vírgula 9 3 3" xfId="1207"/>
    <cellStyle name="Vírgula 9 3 3 2" xfId="2963"/>
    <cellStyle name="Vírgula 9 3 3 2 2" xfId="8867"/>
    <cellStyle name="Vírgula 9 3 3 2 2 2" xfId="31848"/>
    <cellStyle name="Vírgula 9 3 3 2 2 3" xfId="20039"/>
    <cellStyle name="Vírgula 9 3 3 2 3" xfId="25944"/>
    <cellStyle name="Vírgula 9 3 3 2 4" xfId="16527"/>
    <cellStyle name="Vírgula 9 3 3 3" xfId="7111"/>
    <cellStyle name="Vírgula 9 3 3 3 2" xfId="10623"/>
    <cellStyle name="Vírgula 9 3 3 3 2 2" xfId="33604"/>
    <cellStyle name="Vírgula 9 3 3 3 2 3" xfId="22432"/>
    <cellStyle name="Vírgula 9 3 3 3 3" xfId="30092"/>
    <cellStyle name="Vírgula 9 3 3 3 4" xfId="14771"/>
    <cellStyle name="Vírgula 9 3 3 4" xfId="5915"/>
    <cellStyle name="Vírgula 9 3 3 4 2" xfId="28896"/>
    <cellStyle name="Vírgula 9 3 3 4 3" xfId="18283"/>
    <cellStyle name="Vírgula 9 3 3 5" xfId="24188"/>
    <cellStyle name="Vírgula 9 3 3 6" xfId="13015"/>
    <cellStyle name="Vírgula 9 3 4" xfId="2318"/>
    <cellStyle name="Vírgula 9 3 4 2" xfId="8222"/>
    <cellStyle name="Vírgula 9 3 4 2 2" xfId="31203"/>
    <cellStyle name="Vírgula 9 3 4 2 3" xfId="19394"/>
    <cellStyle name="Vírgula 9 3 4 3" xfId="25299"/>
    <cellStyle name="Vírgula 9 3 4 4" xfId="15882"/>
    <cellStyle name="Vírgula 9 3 5" xfId="6466"/>
    <cellStyle name="Vírgula 9 3 5 2" xfId="9978"/>
    <cellStyle name="Vírgula 9 3 5 2 2" xfId="32959"/>
    <cellStyle name="Vírgula 9 3 5 2 3" xfId="21787"/>
    <cellStyle name="Vírgula 9 3 5 3" xfId="29447"/>
    <cellStyle name="Vírgula 9 3 5 4" xfId="14126"/>
    <cellStyle name="Vírgula 9 3 6" xfId="5346"/>
    <cellStyle name="Vírgula 9 3 6 2" xfId="21150"/>
    <cellStyle name="Vírgula 9 3 6 3" xfId="28327"/>
    <cellStyle name="Vírgula 9 3 6 4" xfId="12370"/>
    <cellStyle name="Vírgula 9 3 7" xfId="4235"/>
    <cellStyle name="Vírgula 9 3 7 2" xfId="27216"/>
    <cellStyle name="Vírgula 9 3 7 3" xfId="17638"/>
    <cellStyle name="Vírgula 9 3 8" xfId="23543"/>
    <cellStyle name="Vírgula 9 3 9" xfId="11895"/>
    <cellStyle name="Vírgula 9 4" xfId="893"/>
    <cellStyle name="Vírgula 9 4 2" xfId="1529"/>
    <cellStyle name="Vírgula 9 4 2 2" xfId="3285"/>
    <cellStyle name="Vírgula 9 4 2 2 2" xfId="9189"/>
    <cellStyle name="Vírgula 9 4 2 2 2 2" xfId="32170"/>
    <cellStyle name="Vírgula 9 4 2 2 2 3" xfId="20361"/>
    <cellStyle name="Vírgula 9 4 2 2 3" xfId="26266"/>
    <cellStyle name="Vírgula 9 4 2 2 4" xfId="16849"/>
    <cellStyle name="Vírgula 9 4 2 3" xfId="7433"/>
    <cellStyle name="Vírgula 9 4 2 3 2" xfId="10945"/>
    <cellStyle name="Vírgula 9 4 2 3 2 2" xfId="33926"/>
    <cellStyle name="Vírgula 9 4 2 3 2 3" xfId="22754"/>
    <cellStyle name="Vírgula 9 4 2 3 3" xfId="30414"/>
    <cellStyle name="Vírgula 9 4 2 3 4" xfId="15093"/>
    <cellStyle name="Vírgula 9 4 2 4" xfId="4557"/>
    <cellStyle name="Vírgula 9 4 2 4 2" xfId="27538"/>
    <cellStyle name="Vírgula 9 4 2 4 3" xfId="18605"/>
    <cellStyle name="Vírgula 9 4 2 5" xfId="24510"/>
    <cellStyle name="Vírgula 9 4 2 6" xfId="13337"/>
    <cellStyle name="Vírgula 9 4 3" xfId="2649"/>
    <cellStyle name="Vírgula 9 4 3 2" xfId="8553"/>
    <cellStyle name="Vírgula 9 4 3 2 2" xfId="31534"/>
    <cellStyle name="Vírgula 9 4 3 2 3" xfId="19725"/>
    <cellStyle name="Vírgula 9 4 3 3" xfId="25630"/>
    <cellStyle name="Vírgula 9 4 3 4" xfId="16213"/>
    <cellStyle name="Vírgula 9 4 4" xfId="6797"/>
    <cellStyle name="Vírgula 9 4 4 2" xfId="10309"/>
    <cellStyle name="Vírgula 9 4 4 2 2" xfId="33290"/>
    <cellStyle name="Vírgula 9 4 4 2 3" xfId="22118"/>
    <cellStyle name="Vírgula 9 4 4 3" xfId="29778"/>
    <cellStyle name="Vírgula 9 4 4 4" xfId="14457"/>
    <cellStyle name="Vírgula 9 4 5" xfId="5601"/>
    <cellStyle name="Vírgula 9 4 5 2" xfId="21235"/>
    <cellStyle name="Vírgula 9 4 5 3" xfId="28582"/>
    <cellStyle name="Vírgula 9 4 5 4" xfId="12701"/>
    <cellStyle name="Vírgula 9 4 6" xfId="3921"/>
    <cellStyle name="Vírgula 9 4 6 2" xfId="26902"/>
    <cellStyle name="Vírgula 9 4 6 3" xfId="17969"/>
    <cellStyle name="Vírgula 9 4 7" xfId="23874"/>
    <cellStyle name="Vírgula 9 4 8" xfId="11581"/>
    <cellStyle name="Vírgula 9 5" xfId="1444"/>
    <cellStyle name="Vírgula 9 5 2" xfId="3200"/>
    <cellStyle name="Vírgula 9 5 2 2" xfId="9104"/>
    <cellStyle name="Vírgula 9 5 2 2 2" xfId="32085"/>
    <cellStyle name="Vírgula 9 5 2 2 3" xfId="20276"/>
    <cellStyle name="Vírgula 9 5 2 3" xfId="26181"/>
    <cellStyle name="Vírgula 9 5 2 4" xfId="16764"/>
    <cellStyle name="Vírgula 9 5 3" xfId="7348"/>
    <cellStyle name="Vírgula 9 5 3 2" xfId="10860"/>
    <cellStyle name="Vírgula 9 5 3 2 2" xfId="33841"/>
    <cellStyle name="Vírgula 9 5 3 2 3" xfId="22669"/>
    <cellStyle name="Vírgula 9 5 3 3" xfId="30329"/>
    <cellStyle name="Vírgula 9 5 3 4" xfId="15008"/>
    <cellStyle name="Vírgula 9 5 4" xfId="4472"/>
    <cellStyle name="Vírgula 9 5 4 2" xfId="27453"/>
    <cellStyle name="Vírgula 9 5 4 3" xfId="18520"/>
    <cellStyle name="Vírgula 9 5 5" xfId="24425"/>
    <cellStyle name="Vírgula 9 5 6" xfId="13252"/>
    <cellStyle name="Vírgula 9 6" xfId="808"/>
    <cellStyle name="Vírgula 9 6 2" xfId="2564"/>
    <cellStyle name="Vírgula 9 6 2 2" xfId="8468"/>
    <cellStyle name="Vírgula 9 6 2 2 2" xfId="31449"/>
    <cellStyle name="Vírgula 9 6 2 2 3" xfId="19640"/>
    <cellStyle name="Vírgula 9 6 2 3" xfId="25545"/>
    <cellStyle name="Vírgula 9 6 2 4" xfId="16128"/>
    <cellStyle name="Vírgula 9 6 3" xfId="6712"/>
    <cellStyle name="Vírgula 9 6 3 2" xfId="10224"/>
    <cellStyle name="Vírgula 9 6 3 2 2" xfId="33205"/>
    <cellStyle name="Vírgula 9 6 3 2 3" xfId="22033"/>
    <cellStyle name="Vírgula 9 6 3 3" xfId="29693"/>
    <cellStyle name="Vírgula 9 6 3 4" xfId="14372"/>
    <cellStyle name="Vírgula 9 6 4" xfId="5516"/>
    <cellStyle name="Vírgula 9 6 4 2" xfId="28497"/>
    <cellStyle name="Vírgula 9 6 4 3" xfId="17884"/>
    <cellStyle name="Vírgula 9 6 5" xfId="23789"/>
    <cellStyle name="Vírgula 9 6 6" xfId="12616"/>
    <cellStyle name="Vírgula 9 7" xfId="2004"/>
    <cellStyle name="Vírgula 9 7 2" xfId="7908"/>
    <cellStyle name="Vírgula 9 7 2 2" xfId="30889"/>
    <cellStyle name="Vírgula 9 7 2 3" xfId="19080"/>
    <cellStyle name="Vírgula 9 7 3" xfId="24985"/>
    <cellStyle name="Vírgula 9 7 4" xfId="15568"/>
    <cellStyle name="Vírgula 9 8" xfId="6152"/>
    <cellStyle name="Vírgula 9 8 2" xfId="9664"/>
    <cellStyle name="Vírgula 9 8 2 2" xfId="32645"/>
    <cellStyle name="Vírgula 9 8 2 3" xfId="21473"/>
    <cellStyle name="Vírgula 9 8 3" xfId="29133"/>
    <cellStyle name="Vírgula 9 8 4" xfId="13812"/>
    <cellStyle name="Vírgula 9 9" xfId="5032"/>
    <cellStyle name="Vírgula 9 9 2" xfId="20836"/>
    <cellStyle name="Vírgula 9 9 3" xfId="28013"/>
    <cellStyle name="Vírgula 9 9 4" xfId="12056"/>
  </cellStyles>
  <dxfs count="17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C08DD7"/>
      <color rgb="FFFFFF99"/>
      <color rgb="FFB477CF"/>
      <color rgb="FFFFE5FD"/>
      <color rgb="FFFECAFA"/>
      <color rgb="FFFEA4F8"/>
      <color rgb="FFC3059A"/>
      <color rgb="FF996633"/>
      <color rgb="FF16EA48"/>
      <color rgb="FF379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theme" Target="theme/theme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1609725</xdr:colOff>
      <xdr:row>0</xdr:row>
      <xdr:rowOff>619125</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09725" cy="61912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1314450</xdr:colOff>
      <xdr:row>0</xdr:row>
      <xdr:rowOff>0</xdr:rowOff>
    </xdr:from>
    <xdr:to>
      <xdr:col>1</xdr:col>
      <xdr:colOff>1238250</xdr:colOff>
      <xdr:row>1</xdr:row>
      <xdr:rowOff>133726</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4450" y="0"/>
          <a:ext cx="1457325" cy="619501"/>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1276350</xdr:colOff>
      <xdr:row>0</xdr:row>
      <xdr:rowOff>9525</xdr:rowOff>
    </xdr:from>
    <xdr:to>
      <xdr:col>2</xdr:col>
      <xdr:colOff>238125</xdr:colOff>
      <xdr:row>1</xdr:row>
      <xdr:rowOff>162301</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76350" y="9525"/>
          <a:ext cx="1457325" cy="619501"/>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2</xdr:rowOff>
    </xdr:from>
    <xdr:to>
      <xdr:col>0</xdr:col>
      <xdr:colOff>1495425</xdr:colOff>
      <xdr:row>0</xdr:row>
      <xdr:rowOff>542926</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
          <a:ext cx="1457325" cy="542924"/>
        </a:xfrm>
        <a:prstGeom prst="rect">
          <a:avLst/>
        </a:prstGeom>
        <a:solidFill>
          <a:srgbClr val="FFFFFF"/>
        </a:solid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xdr:rowOff>
    </xdr:from>
    <xdr:to>
      <xdr:col>0</xdr:col>
      <xdr:colOff>1657351</xdr:colOff>
      <xdr:row>0</xdr:row>
      <xdr:rowOff>619125</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1"/>
          <a:ext cx="1657350" cy="619124"/>
        </a:xfrm>
        <a:prstGeom prst="rect">
          <a:avLst/>
        </a:prstGeom>
        <a:solidFill>
          <a:srgbClr val="FFFFFF"/>
        </a:solid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B10"/>
  <sheetViews>
    <sheetView tabSelected="1" workbookViewId="0">
      <selection activeCell="B3" sqref="B3"/>
    </sheetView>
  </sheetViews>
  <sheetFormatPr defaultRowHeight="12.75"/>
  <cols>
    <col min="1" max="1" width="22.5703125" customWidth="1"/>
    <col min="2" max="2" width="163.28515625" customWidth="1"/>
  </cols>
  <sheetData>
    <row r="1" spans="1:2" ht="31.5" customHeight="1">
      <c r="A1" s="475" t="s">
        <v>0</v>
      </c>
      <c r="B1" s="475"/>
    </row>
    <row r="2" spans="1:2">
      <c r="A2" s="448" t="s">
        <v>1</v>
      </c>
      <c r="B2" s="448" t="s">
        <v>1</v>
      </c>
    </row>
    <row r="3" spans="1:2" ht="213.75">
      <c r="A3" s="449" t="s">
        <v>2</v>
      </c>
      <c r="B3" s="465" t="s">
        <v>3</v>
      </c>
    </row>
    <row r="4" spans="1:2" ht="14.25">
      <c r="A4" s="446" t="s">
        <v>1</v>
      </c>
      <c r="B4" s="447" t="s">
        <v>1</v>
      </c>
    </row>
    <row r="5" spans="1:2" ht="83.25" customHeight="1">
      <c r="A5" s="449" t="s">
        <v>4</v>
      </c>
      <c r="B5" s="464" t="s">
        <v>5</v>
      </c>
    </row>
    <row r="6" spans="1:2" ht="114" customHeight="1">
      <c r="A6" s="449" t="s">
        <v>6</v>
      </c>
      <c r="B6" s="464" t="s">
        <v>7</v>
      </c>
    </row>
    <row r="7" spans="1:2" ht="21.75" customHeight="1">
      <c r="A7" s="84"/>
      <c r="B7" s="84"/>
    </row>
    <row r="8" spans="1:2" ht="36" customHeight="1">
      <c r="A8" s="476" t="s">
        <v>8</v>
      </c>
      <c r="B8" s="477"/>
    </row>
    <row r="9" spans="1:2" ht="163.5" customHeight="1">
      <c r="A9" s="449" t="s">
        <v>9</v>
      </c>
      <c r="B9" s="464" t="s">
        <v>10</v>
      </c>
    </row>
    <row r="10" spans="1:2" ht="164.25" customHeight="1">
      <c r="A10" s="449" t="s">
        <v>11</v>
      </c>
      <c r="B10" s="464" t="s">
        <v>12</v>
      </c>
    </row>
  </sheetData>
  <mergeCells count="2">
    <mergeCell ref="A1:B1"/>
    <mergeCell ref="A8: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0" tint="-0.14999847407452621"/>
  </sheetPr>
  <dimension ref="A1:L12"/>
  <sheetViews>
    <sheetView showGridLines="0" topLeftCell="A7" zoomScale="85" zoomScaleNormal="85" workbookViewId="0">
      <selection activeCell="E15" sqref="E15"/>
    </sheetView>
  </sheetViews>
  <sheetFormatPr defaultColWidth="9.140625" defaultRowHeight="12.75"/>
  <cols>
    <col min="1" max="1" width="47.5703125" style="30" customWidth="1"/>
    <col min="2" max="2" width="8.7109375" style="30" customWidth="1"/>
    <col min="3" max="3" width="10.28515625" style="30" bestFit="1" customWidth="1"/>
    <col min="4" max="4" width="18.5703125" style="30" customWidth="1"/>
    <col min="5" max="5" width="8.7109375" style="30" customWidth="1"/>
    <col min="6" max="6" width="14.28515625" style="30" customWidth="1"/>
    <col min="7" max="7" width="12.42578125" style="30" customWidth="1"/>
    <col min="8" max="8" width="13.85546875" style="30" customWidth="1"/>
    <col min="9" max="9" width="11.140625" style="30" customWidth="1"/>
    <col min="10" max="10" width="16.42578125" style="30" customWidth="1"/>
    <col min="11" max="11" width="15.7109375" style="30" customWidth="1"/>
    <col min="12" max="12" width="15.5703125" style="30" bestFit="1" customWidth="1"/>
    <col min="13" max="16384" width="9.140625" style="30"/>
  </cols>
  <sheetData>
    <row r="1" spans="1:12" ht="72.75" customHeight="1">
      <c r="A1" s="29"/>
      <c r="B1" s="29"/>
      <c r="C1" s="454"/>
      <c r="D1" s="454"/>
      <c r="E1" s="454"/>
      <c r="F1" s="454"/>
      <c r="G1" s="454"/>
      <c r="H1" s="454"/>
      <c r="I1" s="29"/>
      <c r="J1" s="29"/>
    </row>
    <row r="2" spans="1:12" ht="12.75" customHeight="1">
      <c r="A2" s="35"/>
      <c r="B2" s="35"/>
      <c r="C2" s="454"/>
      <c r="D2" s="454"/>
      <c r="E2" s="454"/>
      <c r="F2" s="454"/>
      <c r="G2" s="454"/>
      <c r="H2" s="454"/>
      <c r="I2" s="35"/>
      <c r="J2" s="35"/>
    </row>
    <row r="3" spans="1:12" ht="12.75" customHeight="1">
      <c r="A3" s="35"/>
      <c r="B3" s="35"/>
      <c r="C3" s="454"/>
      <c r="D3" s="454"/>
      <c r="E3" s="454"/>
      <c r="F3" s="454"/>
      <c r="G3" s="454"/>
      <c r="H3" s="454"/>
      <c r="I3" s="35"/>
      <c r="J3" s="35"/>
    </row>
    <row r="4" spans="1:12" ht="44.25" customHeight="1">
      <c r="A4" s="483" t="s">
        <v>13</v>
      </c>
      <c r="B4" s="484"/>
      <c r="C4" s="484"/>
      <c r="D4" s="484"/>
      <c r="E4" s="484"/>
      <c r="F4" s="484"/>
      <c r="G4" s="484"/>
      <c r="H4" s="484"/>
      <c r="I4" s="35"/>
      <c r="J4" s="35"/>
    </row>
    <row r="5" spans="1:12" ht="25.5" customHeight="1" thickBot="1">
      <c r="A5" s="31"/>
      <c r="B5" s="31"/>
      <c r="C5" s="31"/>
      <c r="D5" s="31"/>
      <c r="E5" s="31"/>
      <c r="F5" s="31"/>
      <c r="G5" s="31"/>
      <c r="H5" s="31"/>
      <c r="I5" s="31"/>
      <c r="J5" s="31"/>
    </row>
    <row r="6" spans="1:12" ht="12.75" customHeight="1" thickBot="1">
      <c r="A6" s="485" t="s">
        <v>14</v>
      </c>
      <c r="B6" s="488" t="s">
        <v>15</v>
      </c>
      <c r="C6" s="491" t="s">
        <v>16</v>
      </c>
      <c r="D6" s="492"/>
      <c r="E6" s="493" t="s">
        <v>17</v>
      </c>
      <c r="F6" s="492"/>
      <c r="G6" s="498" t="s">
        <v>18</v>
      </c>
      <c r="H6" s="492"/>
      <c r="I6" s="491" t="s">
        <v>19</v>
      </c>
      <c r="J6" s="492"/>
      <c r="K6" s="478" t="s">
        <v>20</v>
      </c>
      <c r="L6" s="478" t="s">
        <v>21</v>
      </c>
    </row>
    <row r="7" spans="1:12" ht="177.75" customHeight="1" thickBot="1">
      <c r="A7" s="486"/>
      <c r="B7" s="489"/>
      <c r="C7" s="73" t="s">
        <v>22</v>
      </c>
      <c r="D7" s="494" t="s">
        <v>23</v>
      </c>
      <c r="E7" s="73" t="s">
        <v>24</v>
      </c>
      <c r="F7" s="496" t="s">
        <v>25</v>
      </c>
      <c r="G7" s="74" t="s">
        <v>26</v>
      </c>
      <c r="H7" s="496" t="s">
        <v>25</v>
      </c>
      <c r="I7" s="425" t="s">
        <v>27</v>
      </c>
      <c r="J7" s="481" t="s">
        <v>23</v>
      </c>
      <c r="K7" s="479"/>
      <c r="L7" s="479"/>
    </row>
    <row r="8" spans="1:12" ht="57.75" customHeight="1">
      <c r="A8" s="487"/>
      <c r="B8" s="490"/>
      <c r="C8" s="466">
        <v>76</v>
      </c>
      <c r="D8" s="495"/>
      <c r="E8" s="467">
        <v>69.73</v>
      </c>
      <c r="F8" s="497"/>
      <c r="G8" s="467">
        <v>163.22999999999999</v>
      </c>
      <c r="H8" s="497"/>
      <c r="I8" s="468">
        <v>84.92</v>
      </c>
      <c r="J8" s="482"/>
      <c r="K8" s="480"/>
      <c r="L8" s="480"/>
    </row>
    <row r="9" spans="1:12">
      <c r="A9" s="458" t="s">
        <v>28</v>
      </c>
      <c r="B9" s="178">
        <v>1</v>
      </c>
      <c r="C9" s="170">
        <v>4</v>
      </c>
      <c r="D9" s="171">
        <f>($C$8*C9)*B9</f>
        <v>304</v>
      </c>
      <c r="E9" s="172">
        <v>6</v>
      </c>
      <c r="F9" s="173">
        <f>($E$8*E9)*B9</f>
        <v>418.38</v>
      </c>
      <c r="G9" s="172">
        <v>1</v>
      </c>
      <c r="H9" s="174">
        <f>($G$8*G9)*B9</f>
        <v>163.22999999999999</v>
      </c>
      <c r="I9" s="175">
        <v>2</v>
      </c>
      <c r="J9" s="173">
        <f>($I$8*I9)*B9</f>
        <v>169.84</v>
      </c>
      <c r="K9" s="176">
        <f>D9+F9+H9+J9</f>
        <v>1055.45</v>
      </c>
      <c r="L9" s="287">
        <f>K9/12/B9</f>
        <v>87.954166666666666</v>
      </c>
    </row>
    <row r="10" spans="1:12">
      <c r="A10" s="458" t="s">
        <v>29</v>
      </c>
      <c r="B10" s="178">
        <v>151</v>
      </c>
      <c r="C10" s="170">
        <v>4</v>
      </c>
      <c r="D10" s="171">
        <f>($C$8*C10)*B10</f>
        <v>45904</v>
      </c>
      <c r="E10" s="172">
        <v>6</v>
      </c>
      <c r="F10" s="173">
        <f>($E$8*E10)*B10</f>
        <v>63175.38</v>
      </c>
      <c r="G10" s="172">
        <v>1</v>
      </c>
      <c r="H10" s="174">
        <f>($G$8*G10)*B10</f>
        <v>24647.73</v>
      </c>
      <c r="I10" s="175">
        <v>2</v>
      </c>
      <c r="J10" s="173">
        <f>($I$8*I10)*B10</f>
        <v>25645.84</v>
      </c>
      <c r="K10" s="176">
        <f>D10+F10+H10+J10</f>
        <v>159372.95000000001</v>
      </c>
      <c r="L10" s="287">
        <f>K10/12/B10</f>
        <v>87.95416666666668</v>
      </c>
    </row>
    <row r="11" spans="1:12" ht="12.75" customHeight="1" thickBot="1">
      <c r="A11" s="75" t="s">
        <v>30</v>
      </c>
      <c r="B11" s="36">
        <f>SUM(B9:B10)</f>
        <v>152</v>
      </c>
      <c r="C11" s="177">
        <f>SUM(C9*$B9,C10*$B10)</f>
        <v>608</v>
      </c>
      <c r="D11" s="37">
        <f>SUM(D9:D10)</f>
        <v>46208</v>
      </c>
      <c r="E11" s="177">
        <f>SUM(E9*$B9,E10*$B10)</f>
        <v>912</v>
      </c>
      <c r="F11" s="37">
        <f>SUM(F9:F10)</f>
        <v>63593.759999999995</v>
      </c>
      <c r="G11" s="177">
        <f>SUM(G9*$B9,G10*$B10)</f>
        <v>152</v>
      </c>
      <c r="H11" s="37">
        <f>SUM(H9:H10)</f>
        <v>24810.959999999999</v>
      </c>
      <c r="I11" s="177">
        <f>SUM(I9*$B9,I10*$B10)</f>
        <v>304</v>
      </c>
      <c r="J11" s="37">
        <f t="shared" ref="J11:K11" si="0">SUM(J9:J10)</f>
        <v>25815.68</v>
      </c>
      <c r="K11" s="37">
        <f t="shared" si="0"/>
        <v>160428.40000000002</v>
      </c>
      <c r="L11" s="287">
        <f>K11/12</f>
        <v>13369.033333333335</v>
      </c>
    </row>
    <row r="12" spans="1:12">
      <c r="B12" s="34"/>
      <c r="K12" s="32"/>
      <c r="L12" s="32"/>
    </row>
  </sheetData>
  <autoFilter ref="A8:L12"/>
  <mergeCells count="13">
    <mergeCell ref="K6:K8"/>
    <mergeCell ref="L6:L8"/>
    <mergeCell ref="J7:J8"/>
    <mergeCell ref="A4:H4"/>
    <mergeCell ref="A6:A8"/>
    <mergeCell ref="B6:B8"/>
    <mergeCell ref="C6:D6"/>
    <mergeCell ref="E6:F6"/>
    <mergeCell ref="I6:J6"/>
    <mergeCell ref="D7:D8"/>
    <mergeCell ref="F7:F8"/>
    <mergeCell ref="H7:H8"/>
    <mergeCell ref="G6:H6"/>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N186"/>
  <sheetViews>
    <sheetView showGridLines="0" topLeftCell="A97" zoomScale="130" zoomScaleNormal="130" workbookViewId="0">
      <selection activeCell="D116" sqref="D116"/>
    </sheetView>
  </sheetViews>
  <sheetFormatPr defaultRowHeight="12.75"/>
  <cols>
    <col min="1" max="1" width="23" bestFit="1" customWidth="1"/>
    <col min="2" max="2" width="22.5703125" customWidth="1"/>
    <col min="3" max="3" width="20.140625" customWidth="1"/>
  </cols>
  <sheetData>
    <row r="1" spans="1:12" ht="31.5" customHeight="1"/>
    <row r="2" spans="1:12" ht="36.75" customHeight="1">
      <c r="A2" s="500" t="s">
        <v>31</v>
      </c>
      <c r="B2" s="500"/>
      <c r="C2" s="500"/>
    </row>
    <row r="3" spans="1:12">
      <c r="A3" s="499"/>
      <c r="B3" s="499"/>
    </row>
    <row r="4" spans="1:12" ht="25.5">
      <c r="A4" s="179" t="s">
        <v>32</v>
      </c>
      <c r="B4" s="179" t="s">
        <v>33</v>
      </c>
      <c r="C4" s="180" t="s">
        <v>34</v>
      </c>
    </row>
    <row r="5" spans="1:12">
      <c r="A5" s="181" t="s">
        <v>35</v>
      </c>
      <c r="B5" s="182">
        <v>2.5000000000000001E-2</v>
      </c>
      <c r="C5" s="28">
        <f>(1/(1-(B5+'BASE PLANILHAS'!$C$113%+'BASE PLANILHAS'!$C$114%)))-1</f>
        <v>0.13314447592067991</v>
      </c>
    </row>
    <row r="6" spans="1:12">
      <c r="A6" s="181" t="s">
        <v>36</v>
      </c>
      <c r="B6" s="182">
        <v>0.03</v>
      </c>
      <c r="C6" s="28">
        <f>(1/(1-(B6+'BASE PLANILHAS'!$C$113%+'BASE PLANILHAS'!$C$114%)))-1</f>
        <v>0.13960113960113962</v>
      </c>
      <c r="F6" s="501" t="s">
        <v>37</v>
      </c>
      <c r="G6" s="501"/>
      <c r="H6" s="501"/>
      <c r="I6" s="501"/>
      <c r="J6" s="501"/>
      <c r="K6" s="501"/>
      <c r="L6" s="501"/>
    </row>
    <row r="7" spans="1:12">
      <c r="A7" s="181" t="s">
        <v>38</v>
      </c>
      <c r="B7" s="182">
        <v>0.05</v>
      </c>
      <c r="C7" s="28">
        <f>(1/(1-(B7+'BASE PLANILHAS'!$C$113%+'BASE PLANILHAS'!$C$114%)))-1</f>
        <v>0.16618075801749277</v>
      </c>
      <c r="F7" s="501"/>
      <c r="G7" s="501"/>
      <c r="H7" s="501"/>
      <c r="I7" s="501"/>
      <c r="J7" s="501"/>
      <c r="K7" s="501"/>
      <c r="L7" s="501"/>
    </row>
    <row r="8" spans="1:12">
      <c r="A8" s="181" t="s">
        <v>39</v>
      </c>
      <c r="B8" s="182">
        <v>0.03</v>
      </c>
      <c r="C8" s="28">
        <f>(1/(1-(B8+'BASE PLANILHAS'!$C$113%+'BASE PLANILHAS'!$C$114%)))-1</f>
        <v>0.13960113960113962</v>
      </c>
      <c r="F8" s="501"/>
      <c r="G8" s="501"/>
      <c r="H8" s="501"/>
      <c r="I8" s="501"/>
      <c r="J8" s="501"/>
      <c r="K8" s="501"/>
      <c r="L8" s="501"/>
    </row>
    <row r="9" spans="1:12">
      <c r="A9" s="181" t="s">
        <v>40</v>
      </c>
      <c r="B9" s="182">
        <v>0.02</v>
      </c>
      <c r="C9" s="28">
        <f>(1/(1-(B9+'BASE PLANILHAS'!$C$113%+'BASE PLANILHAS'!$C$114%)))-1</f>
        <v>0.12676056338028174</v>
      </c>
      <c r="F9" s="501"/>
      <c r="G9" s="501"/>
      <c r="H9" s="501"/>
      <c r="I9" s="501"/>
      <c r="J9" s="501"/>
      <c r="K9" s="501"/>
      <c r="L9" s="501"/>
    </row>
    <row r="10" spans="1:12">
      <c r="A10" s="181" t="s">
        <v>41</v>
      </c>
      <c r="B10" s="182">
        <v>0.02</v>
      </c>
      <c r="C10" s="28">
        <f>(1/(1-(B10+'BASE PLANILHAS'!$C$113%+'BASE PLANILHAS'!$C$114%)))-1</f>
        <v>0.12676056338028174</v>
      </c>
      <c r="F10" s="501"/>
      <c r="G10" s="501"/>
      <c r="H10" s="501"/>
      <c r="I10" s="501"/>
      <c r="J10" s="501"/>
      <c r="K10" s="501"/>
      <c r="L10" s="501"/>
    </row>
    <row r="11" spans="1:12">
      <c r="A11" s="181" t="s">
        <v>42</v>
      </c>
      <c r="B11" s="182">
        <v>0.03</v>
      </c>
      <c r="C11" s="28">
        <f>(1/(1-(B11+'BASE PLANILHAS'!$C$113%+'BASE PLANILHAS'!$C$114%)))-1</f>
        <v>0.13960113960113962</v>
      </c>
      <c r="F11" s="501"/>
      <c r="G11" s="501"/>
      <c r="H11" s="501"/>
      <c r="I11" s="501"/>
      <c r="J11" s="501"/>
      <c r="K11" s="501"/>
      <c r="L11" s="501"/>
    </row>
    <row r="12" spans="1:12">
      <c r="A12" s="181" t="s">
        <v>43</v>
      </c>
      <c r="B12" s="182">
        <v>0.02</v>
      </c>
      <c r="C12" s="28">
        <f>(1/(1-(B12+'BASE PLANILHAS'!$C$113%+'BASE PLANILHAS'!$C$114%)))-1</f>
        <v>0.12676056338028174</v>
      </c>
      <c r="F12" s="501"/>
      <c r="G12" s="501"/>
      <c r="H12" s="501"/>
      <c r="I12" s="501"/>
      <c r="J12" s="501"/>
      <c r="K12" s="501"/>
      <c r="L12" s="501"/>
    </row>
    <row r="13" spans="1:12">
      <c r="A13" s="181" t="s">
        <v>44</v>
      </c>
      <c r="B13" s="182">
        <v>0.03</v>
      </c>
      <c r="C13" s="28">
        <f>(1/(1-(B13+'BASE PLANILHAS'!$C$113%+'BASE PLANILHAS'!$C$114%)))-1</f>
        <v>0.13960113960113962</v>
      </c>
      <c r="F13" s="501"/>
      <c r="G13" s="501"/>
      <c r="H13" s="501"/>
      <c r="I13" s="501"/>
      <c r="J13" s="501"/>
      <c r="K13" s="501"/>
      <c r="L13" s="501"/>
    </row>
    <row r="14" spans="1:12">
      <c r="A14" s="181" t="s">
        <v>45</v>
      </c>
      <c r="B14" s="182">
        <v>0.05</v>
      </c>
      <c r="C14" s="28">
        <f>(1/(1-(B14+'BASE PLANILHAS'!$C$113%+'BASE PLANILHAS'!$C$114%)))-1</f>
        <v>0.16618075801749277</v>
      </c>
      <c r="F14" s="501"/>
      <c r="G14" s="501"/>
      <c r="H14" s="501"/>
      <c r="I14" s="501"/>
      <c r="J14" s="501"/>
      <c r="K14" s="501"/>
      <c r="L14" s="501"/>
    </row>
    <row r="15" spans="1:12">
      <c r="A15" s="181" t="s">
        <v>46</v>
      </c>
      <c r="B15" s="182">
        <v>0.03</v>
      </c>
      <c r="C15" s="28">
        <f>(1/(1-(B15+'BASE PLANILHAS'!$C$113%+'BASE PLANILHAS'!$C$114%)))-1</f>
        <v>0.13960113960113962</v>
      </c>
    </row>
    <row r="16" spans="1:12">
      <c r="A16" s="181" t="s">
        <v>47</v>
      </c>
      <c r="B16" s="182">
        <v>0.02</v>
      </c>
      <c r="C16" s="28">
        <f>(1/(1-(B16+'BASE PLANILHAS'!$C$113%+'BASE PLANILHAS'!$C$114%)))-1</f>
        <v>0.12676056338028174</v>
      </c>
    </row>
    <row r="17" spans="1:14">
      <c r="A17" s="181" t="s">
        <v>48</v>
      </c>
      <c r="B17" s="182">
        <v>0.02</v>
      </c>
      <c r="C17" s="28">
        <f>(1/(1-(B17+'BASE PLANILHAS'!$C$113%+'BASE PLANILHAS'!$C$114%)))-1</f>
        <v>0.12676056338028174</v>
      </c>
    </row>
    <row r="18" spans="1:14">
      <c r="A18" s="181" t="s">
        <v>49</v>
      </c>
      <c r="B18" s="182">
        <v>0.04</v>
      </c>
      <c r="C18" s="28">
        <f>(1/(1-(B18+'BASE PLANILHAS'!$C$113%+'BASE PLANILHAS'!$C$114%)))-1</f>
        <v>0.1527377521613833</v>
      </c>
    </row>
    <row r="19" spans="1:14">
      <c r="A19" s="181" t="s">
        <v>50</v>
      </c>
      <c r="B19" s="182">
        <v>0.03</v>
      </c>
      <c r="C19" s="28">
        <f>(1/(1-(B19+'BASE PLANILHAS'!$C$113%+'BASE PLANILHAS'!$C$114%)))-1</f>
        <v>0.13960113960113962</v>
      </c>
    </row>
    <row r="20" spans="1:14">
      <c r="A20" s="181" t="s">
        <v>51</v>
      </c>
      <c r="B20" s="182">
        <v>0.03</v>
      </c>
      <c r="C20" s="28">
        <f>(1/(1-(B20+'BASE PLANILHAS'!$C$113%+'BASE PLANILHAS'!$C$114%)))-1</f>
        <v>0.13960113960113962</v>
      </c>
    </row>
    <row r="21" spans="1:14">
      <c r="A21" s="181" t="s">
        <v>52</v>
      </c>
      <c r="B21" s="182">
        <v>0.05</v>
      </c>
      <c r="C21" s="28">
        <f>(1/(1-(B21+'BASE PLANILHAS'!$C$113%+'BASE PLANILHAS'!$C$114%)))-1</f>
        <v>0.16618075801749277</v>
      </c>
      <c r="N21" s="84"/>
    </row>
    <row r="22" spans="1:14">
      <c r="A22" s="181" t="s">
        <v>53</v>
      </c>
      <c r="B22" s="182">
        <v>3.5000000000000003E-2</v>
      </c>
      <c r="C22" s="28">
        <f>(1/(1-(B22+'BASE PLANILHAS'!$C$113%+'BASE PLANILHAS'!$C$114%)))-1</f>
        <v>0.14613180515759305</v>
      </c>
    </row>
    <row r="23" spans="1:14">
      <c r="A23" s="181" t="s">
        <v>54</v>
      </c>
      <c r="B23" s="182">
        <v>0.05</v>
      </c>
      <c r="C23" s="28">
        <f>(1/(1-(B23+'BASE PLANILHAS'!$C$113%+'BASE PLANILHAS'!$C$114%)))-1</f>
        <v>0.16618075801749277</v>
      </c>
    </row>
    <row r="24" spans="1:14">
      <c r="A24" s="181" t="s">
        <v>55</v>
      </c>
      <c r="B24" s="182">
        <v>0.05</v>
      </c>
      <c r="C24" s="28">
        <f>(1/(1-(B24+'BASE PLANILHAS'!$C$113%+'BASE PLANILHAS'!$C$114%)))-1</f>
        <v>0.16618075801749277</v>
      </c>
    </row>
    <row r="25" spans="1:14">
      <c r="A25" s="181" t="s">
        <v>56</v>
      </c>
      <c r="B25" s="182">
        <v>3.7999999999999999E-2</v>
      </c>
      <c r="C25" s="28">
        <f>(1/(1-(B25+'BASE PLANILHAS'!$C$113%+'BASE PLANILHAS'!$C$114%)))-1</f>
        <v>0.15008625646923535</v>
      </c>
    </row>
    <row r="26" spans="1:14">
      <c r="A26" s="181" t="s">
        <v>57</v>
      </c>
      <c r="B26" s="182">
        <v>0.03</v>
      </c>
      <c r="C26" s="28">
        <f>(1/(1-(B26+'BASE PLANILHAS'!$C$113%+'BASE PLANILHAS'!$C$114%)))-1</f>
        <v>0.13960113960113962</v>
      </c>
    </row>
    <row r="27" spans="1:14">
      <c r="A27" s="181" t="s">
        <v>58</v>
      </c>
      <c r="B27" s="182">
        <v>0.03</v>
      </c>
      <c r="C27" s="28">
        <f>(1/(1-(B27+'BASE PLANILHAS'!$C$113%+'BASE PLANILHAS'!$C$114%)))-1</f>
        <v>0.13960113960113962</v>
      </c>
    </row>
    <row r="28" spans="1:14">
      <c r="A28" s="181" t="s">
        <v>59</v>
      </c>
      <c r="B28" s="182">
        <v>0.03</v>
      </c>
      <c r="C28" s="28">
        <f>(1/(1-(B28+'BASE PLANILHAS'!$C$113%+'BASE PLANILHAS'!$C$114%)))-1</f>
        <v>0.13960113960113962</v>
      </c>
    </row>
    <row r="29" spans="1:14">
      <c r="A29" s="181" t="s">
        <v>60</v>
      </c>
      <c r="B29" s="182">
        <v>0.03</v>
      </c>
      <c r="C29" s="28">
        <f>(1/(1-(B29+'BASE PLANILHAS'!$C$113%+'BASE PLANILHAS'!$C$114%)))-1</f>
        <v>0.13960113960113962</v>
      </c>
    </row>
    <row r="30" spans="1:14">
      <c r="A30" s="181" t="s">
        <v>61</v>
      </c>
      <c r="B30" s="182">
        <v>0.02</v>
      </c>
      <c r="C30" s="28">
        <f>(1/(1-(B30+'BASE PLANILHAS'!$C$113%+'BASE PLANILHAS'!$C$114%)))-1</f>
        <v>0.12676056338028174</v>
      </c>
    </row>
    <row r="31" spans="1:14">
      <c r="A31" s="181" t="s">
        <v>62</v>
      </c>
      <c r="B31" s="182">
        <v>0.03</v>
      </c>
      <c r="C31" s="28">
        <f>(1/(1-(B31+'BASE PLANILHAS'!$C$113%+'BASE PLANILHAS'!$C$114%)))-1</f>
        <v>0.13960113960113962</v>
      </c>
    </row>
    <row r="32" spans="1:14">
      <c r="A32" s="181" t="s">
        <v>63</v>
      </c>
      <c r="B32" s="182">
        <v>0.05</v>
      </c>
      <c r="C32" s="28">
        <f>(1/(1-(B32+'BASE PLANILHAS'!$C$113%+'BASE PLANILHAS'!$C$114%)))-1</f>
        <v>0.16618075801749277</v>
      </c>
    </row>
    <row r="33" spans="1:3">
      <c r="A33" s="181" t="s">
        <v>64</v>
      </c>
      <c r="B33" s="182">
        <v>0.02</v>
      </c>
      <c r="C33" s="28">
        <f>(1/(1-(B33+'BASE PLANILHAS'!$C$113%+'BASE PLANILHAS'!$C$114%)))-1</f>
        <v>0.12676056338028174</v>
      </c>
    </row>
    <row r="34" spans="1:3">
      <c r="A34" s="181" t="s">
        <v>65</v>
      </c>
      <c r="B34" s="182">
        <v>0.03</v>
      </c>
      <c r="C34" s="28">
        <f>(1/(1-(B34+'BASE PLANILHAS'!$C$113%+'BASE PLANILHAS'!$C$114%)))-1</f>
        <v>0.13960113960113962</v>
      </c>
    </row>
    <row r="35" spans="1:3">
      <c r="A35" s="181" t="s">
        <v>66</v>
      </c>
      <c r="B35" s="182">
        <v>0.02</v>
      </c>
      <c r="C35" s="28">
        <f>(1/(1-(B35+'BASE PLANILHAS'!$C$113%+'BASE PLANILHAS'!$C$114%)))-1</f>
        <v>0.12676056338028174</v>
      </c>
    </row>
    <row r="36" spans="1:3">
      <c r="A36" s="181" t="s">
        <v>67</v>
      </c>
      <c r="B36" s="182">
        <v>0.03</v>
      </c>
      <c r="C36" s="28">
        <f>(1/(1-(B36+'BASE PLANILHAS'!$C$113%+'BASE PLANILHAS'!$C$114%)))-1</f>
        <v>0.13960113960113962</v>
      </c>
    </row>
    <row r="37" spans="1:3">
      <c r="A37" s="181" t="s">
        <v>68</v>
      </c>
      <c r="B37" s="182">
        <v>0.03</v>
      </c>
      <c r="C37" s="28">
        <f>(1/(1-(B37+'BASE PLANILHAS'!$C$113%+'BASE PLANILHAS'!$C$114%)))-1</f>
        <v>0.13960113960113962</v>
      </c>
    </row>
    <row r="38" spans="1:3">
      <c r="A38" s="181" t="s">
        <v>69</v>
      </c>
      <c r="B38" s="182">
        <v>0.02</v>
      </c>
      <c r="C38" s="28">
        <f>(1/(1-(B38+'BASE PLANILHAS'!$C$113%+'BASE PLANILHAS'!$C$114%)))-1</f>
        <v>0.12676056338028174</v>
      </c>
    </row>
    <row r="39" spans="1:3">
      <c r="A39" s="181" t="s">
        <v>70</v>
      </c>
      <c r="B39" s="182">
        <v>0.02</v>
      </c>
      <c r="C39" s="28">
        <f>(1/(1-(B39+'BASE PLANILHAS'!$C$113%+'BASE PLANILHAS'!$C$114%)))-1</f>
        <v>0.12676056338028174</v>
      </c>
    </row>
    <row r="40" spans="1:3">
      <c r="A40" s="181" t="s">
        <v>71</v>
      </c>
      <c r="B40" s="182">
        <v>0.02</v>
      </c>
      <c r="C40" s="28">
        <f>(1/(1-(B40+'BASE PLANILHAS'!$C$113%+'BASE PLANILHAS'!$C$114%)))-1</f>
        <v>0.12676056338028174</v>
      </c>
    </row>
    <row r="41" spans="1:3">
      <c r="A41" s="181" t="s">
        <v>72</v>
      </c>
      <c r="B41" s="182">
        <v>0.03</v>
      </c>
      <c r="C41" s="28">
        <f>(1/(1-(B41+'BASE PLANILHAS'!$C$113%+'BASE PLANILHAS'!$C$114%)))-1</f>
        <v>0.13960113960113962</v>
      </c>
    </row>
    <row r="42" spans="1:3">
      <c r="A42" s="181" t="s">
        <v>73</v>
      </c>
      <c r="B42" s="182">
        <v>0.03</v>
      </c>
      <c r="C42" s="28">
        <f>(1/(1-(B42+'BASE PLANILHAS'!$C$113%+'BASE PLANILHAS'!$C$114%)))-1</f>
        <v>0.13960113960113962</v>
      </c>
    </row>
    <row r="43" spans="1:3">
      <c r="A43" s="181" t="s">
        <v>74</v>
      </c>
      <c r="B43" s="182">
        <v>0.03</v>
      </c>
      <c r="C43" s="28">
        <f>(1/(1-(B43+'BASE PLANILHAS'!$C$113%+'BASE PLANILHAS'!$C$114%)))-1</f>
        <v>0.13960113960113962</v>
      </c>
    </row>
    <row r="44" spans="1:3">
      <c r="A44" s="181" t="s">
        <v>75</v>
      </c>
      <c r="B44" s="182">
        <v>0.05</v>
      </c>
      <c r="C44" s="28">
        <f>(1/(1-(B44+'BASE PLANILHAS'!$C$113%+'BASE PLANILHAS'!$C$114%)))-1</f>
        <v>0.16618075801749277</v>
      </c>
    </row>
    <row r="45" spans="1:3">
      <c r="A45" s="181" t="s">
        <v>76</v>
      </c>
      <c r="B45" s="182">
        <v>0.02</v>
      </c>
      <c r="C45" s="28">
        <f>(1/(1-(B45+'BASE PLANILHAS'!$C$113%+'BASE PLANILHAS'!$C$114%)))-1</f>
        <v>0.12676056338028174</v>
      </c>
    </row>
    <row r="46" spans="1:3">
      <c r="A46" s="181" t="s">
        <v>77</v>
      </c>
      <c r="B46" s="182">
        <v>0.03</v>
      </c>
      <c r="C46" s="28">
        <f>(1/(1-(B46+'BASE PLANILHAS'!$C$113%+'BASE PLANILHAS'!$C$114%)))-1</f>
        <v>0.13960113960113962</v>
      </c>
    </row>
    <row r="47" spans="1:3">
      <c r="A47" s="181" t="s">
        <v>78</v>
      </c>
      <c r="B47" s="182">
        <v>0.05</v>
      </c>
      <c r="C47" s="28">
        <f>(1/(1-(B47+'BASE PLANILHAS'!$C$113%+'BASE PLANILHAS'!$C$114%)))-1</f>
        <v>0.16618075801749277</v>
      </c>
    </row>
    <row r="48" spans="1:3">
      <c r="A48" s="181" t="s">
        <v>79</v>
      </c>
      <c r="B48" s="182">
        <v>0.05</v>
      </c>
      <c r="C48" s="28">
        <f>(1/(1-(B48+'BASE PLANILHAS'!$C$113%+'BASE PLANILHAS'!$C$114%)))-1</f>
        <v>0.16618075801749277</v>
      </c>
    </row>
    <row r="49" spans="1:3">
      <c r="A49" s="181" t="s">
        <v>80</v>
      </c>
      <c r="B49" s="182">
        <v>0.03</v>
      </c>
      <c r="C49" s="28">
        <f>(1/(1-(B49+'BASE PLANILHAS'!$C$113%+'BASE PLANILHAS'!$C$114%)))-1</f>
        <v>0.13960113960113962</v>
      </c>
    </row>
    <row r="50" spans="1:3">
      <c r="A50" s="181" t="s">
        <v>81</v>
      </c>
      <c r="B50" s="182">
        <v>0.02</v>
      </c>
      <c r="C50" s="28">
        <f>(1/(1-(B50+'BASE PLANILHAS'!$C$113%+'BASE PLANILHAS'!$C$114%)))-1</f>
        <v>0.12676056338028174</v>
      </c>
    </row>
    <row r="51" spans="1:3">
      <c r="A51" s="181" t="s">
        <v>82</v>
      </c>
      <c r="B51" s="182">
        <v>0.03</v>
      </c>
      <c r="C51" s="28">
        <f>(1/(1-(B51+'BASE PLANILHAS'!$C$113%+'BASE PLANILHAS'!$C$114%)))-1</f>
        <v>0.13960113960113962</v>
      </c>
    </row>
    <row r="52" spans="1:3">
      <c r="A52" s="181" t="s">
        <v>83</v>
      </c>
      <c r="B52" s="182">
        <v>0.02</v>
      </c>
      <c r="C52" s="28">
        <f>(1/(1-(B52+'BASE PLANILHAS'!$C$113%+'BASE PLANILHAS'!$C$114%)))-1</f>
        <v>0.12676056338028174</v>
      </c>
    </row>
    <row r="53" spans="1:3">
      <c r="A53" s="181" t="s">
        <v>84</v>
      </c>
      <c r="B53" s="182">
        <v>0.05</v>
      </c>
      <c r="C53" s="28">
        <f>(1/(1-(B53+'BASE PLANILHAS'!$C$113%+'BASE PLANILHAS'!$C$114%)))-1</f>
        <v>0.16618075801749277</v>
      </c>
    </row>
    <row r="54" spans="1:3">
      <c r="A54" s="181" t="s">
        <v>85</v>
      </c>
      <c r="B54" s="182">
        <v>0.03</v>
      </c>
      <c r="C54" s="28">
        <f>(1/(1-(B54+'BASE PLANILHAS'!$C$113%+'BASE PLANILHAS'!$C$114%)))-1</f>
        <v>0.13960113960113962</v>
      </c>
    </row>
    <row r="55" spans="1:3">
      <c r="A55" s="181" t="s">
        <v>86</v>
      </c>
      <c r="B55" s="182">
        <v>0.02</v>
      </c>
      <c r="C55" s="28">
        <f>(1/(1-(B55+'BASE PLANILHAS'!$C$113%+'BASE PLANILHAS'!$C$114%)))-1</f>
        <v>0.12676056338028174</v>
      </c>
    </row>
    <row r="56" spans="1:3">
      <c r="A56" s="181" t="s">
        <v>87</v>
      </c>
      <c r="B56" s="182">
        <v>0.03</v>
      </c>
      <c r="C56" s="28">
        <f>(1/(1-(B56+'BASE PLANILHAS'!$C$113%+'BASE PLANILHAS'!$C$114%)))-1</f>
        <v>0.13960113960113962</v>
      </c>
    </row>
    <row r="57" spans="1:3">
      <c r="A57" s="181" t="s">
        <v>88</v>
      </c>
      <c r="B57" s="182">
        <v>0.02</v>
      </c>
      <c r="C57" s="28">
        <f>(1/(1-(B57+'BASE PLANILHAS'!$C$113%+'BASE PLANILHAS'!$C$114%)))-1</f>
        <v>0.12676056338028174</v>
      </c>
    </row>
    <row r="58" spans="1:3">
      <c r="A58" s="181" t="s">
        <v>89</v>
      </c>
      <c r="B58" s="182">
        <v>0.04</v>
      </c>
      <c r="C58" s="28">
        <f>(1/(1-(B58+'BASE PLANILHAS'!$C$113%+'BASE PLANILHAS'!$C$114%)))-1</f>
        <v>0.1527377521613833</v>
      </c>
    </row>
    <row r="59" spans="1:3">
      <c r="A59" s="181" t="s">
        <v>90</v>
      </c>
      <c r="B59" s="182">
        <v>0.03</v>
      </c>
      <c r="C59" s="28">
        <f>(1/(1-(B59+'BASE PLANILHAS'!$C$113%+'BASE PLANILHAS'!$C$114%)))-1</f>
        <v>0.13960113960113962</v>
      </c>
    </row>
    <row r="60" spans="1:3">
      <c r="A60" s="181" t="s">
        <v>91</v>
      </c>
      <c r="B60" s="182">
        <v>0.03</v>
      </c>
      <c r="C60" s="28">
        <f>(1/(1-(B60+'BASE PLANILHAS'!$C$113%+'BASE PLANILHAS'!$C$114%)))-1</f>
        <v>0.13960113960113962</v>
      </c>
    </row>
    <row r="61" spans="1:3">
      <c r="A61" s="181" t="s">
        <v>92</v>
      </c>
      <c r="B61" s="182">
        <v>0.03</v>
      </c>
      <c r="C61" s="28">
        <f>(1/(1-(B61+'BASE PLANILHAS'!$C$113%+'BASE PLANILHAS'!$C$114%)))-1</f>
        <v>0.13960113960113962</v>
      </c>
    </row>
    <row r="62" spans="1:3">
      <c r="A62" s="181" t="s">
        <v>93</v>
      </c>
      <c r="B62" s="182">
        <v>0.03</v>
      </c>
      <c r="C62" s="28">
        <f>(1/(1-(B62+'BASE PLANILHAS'!$C$113%+'BASE PLANILHAS'!$C$114%)))-1</f>
        <v>0.13960113960113962</v>
      </c>
    </row>
    <row r="63" spans="1:3">
      <c r="A63" s="181" t="s">
        <v>94</v>
      </c>
      <c r="B63" s="182">
        <v>0.05</v>
      </c>
      <c r="C63" s="28">
        <f>(1/(1-(B63+'BASE PLANILHAS'!$C$113%+'BASE PLANILHAS'!$C$114%)))-1</f>
        <v>0.16618075801749277</v>
      </c>
    </row>
    <row r="64" spans="1:3">
      <c r="A64" s="181" t="s">
        <v>95</v>
      </c>
      <c r="B64" s="182">
        <v>0.03</v>
      </c>
      <c r="C64" s="28">
        <f>(1/(1-(B64+'BASE PLANILHAS'!$C$113%+'BASE PLANILHAS'!$C$114%)))-1</f>
        <v>0.13960113960113962</v>
      </c>
    </row>
    <row r="65" spans="1:3">
      <c r="A65" s="181" t="s">
        <v>96</v>
      </c>
      <c r="B65" s="182">
        <v>0.05</v>
      </c>
      <c r="C65" s="28">
        <f>(1/(1-(B65+'BASE PLANILHAS'!$C$113%+'BASE PLANILHAS'!$C$114%)))-1</f>
        <v>0.16618075801749277</v>
      </c>
    </row>
    <row r="66" spans="1:3">
      <c r="A66" s="181" t="s">
        <v>97</v>
      </c>
      <c r="B66" s="182">
        <v>0.02</v>
      </c>
      <c r="C66" s="28">
        <f>(1/(1-(B66+'BASE PLANILHAS'!$C$113%+'BASE PLANILHAS'!$C$114%)))-1</f>
        <v>0.12676056338028174</v>
      </c>
    </row>
    <row r="67" spans="1:3">
      <c r="A67" s="181" t="s">
        <v>98</v>
      </c>
      <c r="B67" s="182">
        <v>0.02</v>
      </c>
      <c r="C67" s="28">
        <f>(1/(1-(B67+'BASE PLANILHAS'!$C$113%+'BASE PLANILHAS'!$C$114%)))-1</f>
        <v>0.12676056338028174</v>
      </c>
    </row>
    <row r="68" spans="1:3">
      <c r="A68" s="181" t="s">
        <v>99</v>
      </c>
      <c r="B68" s="182">
        <v>0.03</v>
      </c>
      <c r="C68" s="28">
        <f>(1/(1-(B68+'BASE PLANILHAS'!$C$113%+'BASE PLANILHAS'!$C$114%)))-1</f>
        <v>0.13960113960113962</v>
      </c>
    </row>
    <row r="69" spans="1:3">
      <c r="A69" s="181" t="s">
        <v>100</v>
      </c>
      <c r="B69" s="182">
        <v>0.02</v>
      </c>
      <c r="C69" s="28">
        <f>(1/(1-(B69+'BASE PLANILHAS'!$C$113%+'BASE PLANILHAS'!$C$114%)))-1</f>
        <v>0.12676056338028174</v>
      </c>
    </row>
    <row r="70" spans="1:3">
      <c r="A70" s="181" t="s">
        <v>101</v>
      </c>
      <c r="B70" s="182">
        <v>0.03</v>
      </c>
      <c r="C70" s="28">
        <f>(1/(1-(B70+'BASE PLANILHAS'!$C$113%+'BASE PLANILHAS'!$C$114%)))-1</f>
        <v>0.13960113960113962</v>
      </c>
    </row>
    <row r="71" spans="1:3">
      <c r="A71" s="181" t="s">
        <v>102</v>
      </c>
      <c r="B71" s="182">
        <v>0.03</v>
      </c>
      <c r="C71" s="28">
        <f>(1/(1-(B71+'BASE PLANILHAS'!$C$113%+'BASE PLANILHAS'!$C$114%)))-1</f>
        <v>0.13960113960113962</v>
      </c>
    </row>
    <row r="72" spans="1:3">
      <c r="A72" s="181" t="s">
        <v>103</v>
      </c>
      <c r="B72" s="182">
        <v>0.02</v>
      </c>
      <c r="C72" s="28">
        <f>(1/(1-(B72+'BASE PLANILHAS'!$C$113%+'BASE PLANILHAS'!$C$114%)))-1</f>
        <v>0.12676056338028174</v>
      </c>
    </row>
    <row r="73" spans="1:3">
      <c r="A73" s="181" t="s">
        <v>104</v>
      </c>
      <c r="B73" s="182">
        <v>0.02</v>
      </c>
      <c r="C73" s="28">
        <f>(1/(1-(B73+'BASE PLANILHAS'!$C$113%+'BASE PLANILHAS'!$C$114%)))-1</f>
        <v>0.12676056338028174</v>
      </c>
    </row>
    <row r="74" spans="1:3">
      <c r="A74" s="181" t="s">
        <v>105</v>
      </c>
      <c r="B74" s="182">
        <v>0.02</v>
      </c>
      <c r="C74" s="28">
        <f>(1/(1-(B74+'BASE PLANILHAS'!$C$113%+'BASE PLANILHAS'!$C$114%)))-1</f>
        <v>0.12676056338028174</v>
      </c>
    </row>
    <row r="75" spans="1:3">
      <c r="A75" s="181" t="s">
        <v>106</v>
      </c>
      <c r="B75" s="182">
        <v>0.04</v>
      </c>
      <c r="C75" s="28">
        <f>(1/(1-(B75+'BASE PLANILHAS'!$C$113%+'BASE PLANILHAS'!$C$114%)))-1</f>
        <v>0.1527377521613833</v>
      </c>
    </row>
    <row r="76" spans="1:3">
      <c r="A76" s="181" t="s">
        <v>107</v>
      </c>
      <c r="B76" s="182">
        <v>0.02</v>
      </c>
      <c r="C76" s="28">
        <f>(1/(1-(B76+'BASE PLANILHAS'!$C$113%+'BASE PLANILHAS'!$C$114%)))-1</f>
        <v>0.12676056338028174</v>
      </c>
    </row>
    <row r="77" spans="1:3">
      <c r="A77" s="181" t="s">
        <v>108</v>
      </c>
      <c r="B77" s="182">
        <v>0.03</v>
      </c>
      <c r="C77" s="28">
        <f>(1/(1-(B77+'BASE PLANILHAS'!$C$113%+'BASE PLANILHAS'!$C$114%)))-1</f>
        <v>0.13960113960113962</v>
      </c>
    </row>
    <row r="78" spans="1:3">
      <c r="A78" s="181" t="s">
        <v>109</v>
      </c>
      <c r="B78" s="182">
        <v>0.05</v>
      </c>
      <c r="C78" s="28">
        <f>(1/(1-(B78+'BASE PLANILHAS'!$C$113%+'BASE PLANILHAS'!$C$114%)))-1</f>
        <v>0.16618075801749277</v>
      </c>
    </row>
    <row r="79" spans="1:3">
      <c r="A79" s="181" t="s">
        <v>110</v>
      </c>
      <c r="B79" s="182">
        <v>3.5000000000000003E-2</v>
      </c>
      <c r="C79" s="28">
        <f>(1/(1-(B79+'BASE PLANILHAS'!$C$113%+'BASE PLANILHAS'!$C$114%)))-1</f>
        <v>0.14613180515759305</v>
      </c>
    </row>
    <row r="80" spans="1:3">
      <c r="A80" s="181" t="s">
        <v>111</v>
      </c>
      <c r="B80" s="182">
        <v>0.02</v>
      </c>
      <c r="C80" s="28">
        <f>(1/(1-(B80+'BASE PLANILHAS'!$C$113%+'BASE PLANILHAS'!$C$114%)))-1</f>
        <v>0.12676056338028174</v>
      </c>
    </row>
    <row r="81" spans="1:3">
      <c r="A81" s="181" t="s">
        <v>112</v>
      </c>
      <c r="B81" s="182">
        <v>0.02</v>
      </c>
      <c r="C81" s="28">
        <f>(1/(1-(B81+'BASE PLANILHAS'!$C$113%+'BASE PLANILHAS'!$C$114%)))-1</f>
        <v>0.12676056338028174</v>
      </c>
    </row>
    <row r="82" spans="1:3">
      <c r="A82" s="181" t="s">
        <v>113</v>
      </c>
      <c r="B82" s="182">
        <v>0.02</v>
      </c>
      <c r="C82" s="28">
        <f>(1/(1-(B82+'BASE PLANILHAS'!$C$113%+'BASE PLANILHAS'!$C$114%)))-1</f>
        <v>0.12676056338028174</v>
      </c>
    </row>
    <row r="83" spans="1:3">
      <c r="A83" s="181" t="s">
        <v>114</v>
      </c>
      <c r="B83" s="182">
        <v>0.02</v>
      </c>
      <c r="C83" s="28">
        <f>(1/(1-(B83+'BASE PLANILHAS'!$C$113%+'BASE PLANILHAS'!$C$114%)))-1</f>
        <v>0.12676056338028174</v>
      </c>
    </row>
    <row r="84" spans="1:3">
      <c r="A84" s="181" t="s">
        <v>115</v>
      </c>
      <c r="B84" s="182">
        <v>0.03</v>
      </c>
      <c r="C84" s="28">
        <f>(1/(1-(B84+'BASE PLANILHAS'!$C$113%+'BASE PLANILHAS'!$C$114%)))-1</f>
        <v>0.13960113960113962</v>
      </c>
    </row>
    <row r="85" spans="1:3">
      <c r="A85" s="181" t="s">
        <v>116</v>
      </c>
      <c r="B85" s="182">
        <v>0.05</v>
      </c>
      <c r="C85" s="28">
        <f>(1/(1-(B85+'BASE PLANILHAS'!$C$113%+'BASE PLANILHAS'!$C$114%)))-1</f>
        <v>0.16618075801749277</v>
      </c>
    </row>
    <row r="86" spans="1:3">
      <c r="A86" s="181" t="s">
        <v>117</v>
      </c>
      <c r="B86" s="182">
        <v>0.03</v>
      </c>
      <c r="C86" s="28">
        <f>(1/(1-(B86+'BASE PLANILHAS'!$C$113%+'BASE PLANILHAS'!$C$114%)))-1</f>
        <v>0.13960113960113962</v>
      </c>
    </row>
    <row r="87" spans="1:3">
      <c r="A87" s="181" t="s">
        <v>118</v>
      </c>
      <c r="B87" s="182">
        <v>0.03</v>
      </c>
      <c r="C87" s="28">
        <f>(1/(1-(B87+'BASE PLANILHAS'!$C$113%+'BASE PLANILHAS'!$C$114%)))-1</f>
        <v>0.13960113960113962</v>
      </c>
    </row>
    <row r="88" spans="1:3">
      <c r="A88" s="181" t="s">
        <v>119</v>
      </c>
      <c r="B88" s="182">
        <v>0.04</v>
      </c>
      <c r="C88" s="28">
        <f>(1/(1-(B88+'BASE PLANILHAS'!$C$113%+'BASE PLANILHAS'!$C$114%)))-1</f>
        <v>0.1527377521613833</v>
      </c>
    </row>
    <row r="89" spans="1:3">
      <c r="A89" s="181" t="s">
        <v>120</v>
      </c>
      <c r="B89" s="182">
        <v>0.02</v>
      </c>
      <c r="C89" s="28">
        <f>(1/(1-(B89+'BASE PLANILHAS'!$C$113%+'BASE PLANILHAS'!$C$114%)))-1</f>
        <v>0.12676056338028174</v>
      </c>
    </row>
    <row r="90" spans="1:3">
      <c r="A90" s="181" t="s">
        <v>121</v>
      </c>
      <c r="B90" s="182">
        <v>0.05</v>
      </c>
      <c r="C90" s="28">
        <f>(1/(1-(B90+'BASE PLANILHAS'!$C$113%+'BASE PLANILHAS'!$C$114%)))-1</f>
        <v>0.16618075801749277</v>
      </c>
    </row>
    <row r="91" spans="1:3">
      <c r="A91" s="181" t="s">
        <v>122</v>
      </c>
      <c r="B91" s="182">
        <v>0.03</v>
      </c>
      <c r="C91" s="28">
        <f>(1/(1-(B91+'BASE PLANILHAS'!$C$113%+'BASE PLANILHAS'!$C$114%)))-1</f>
        <v>0.13960113960113962</v>
      </c>
    </row>
    <row r="92" spans="1:3">
      <c r="A92" s="181" t="s">
        <v>123</v>
      </c>
      <c r="B92" s="182">
        <v>0.02</v>
      </c>
      <c r="C92" s="28">
        <f>(1/(1-(B92+'BASE PLANILHAS'!$C$113%+'BASE PLANILHAS'!$C$114%)))-1</f>
        <v>0.12676056338028174</v>
      </c>
    </row>
    <row r="93" spans="1:3">
      <c r="A93" s="181" t="s">
        <v>124</v>
      </c>
      <c r="B93" s="182">
        <v>0.03</v>
      </c>
      <c r="C93" s="28">
        <f>(1/(1-(B93+'BASE PLANILHAS'!$C$113%+'BASE PLANILHAS'!$C$114%)))-1</f>
        <v>0.13960113960113962</v>
      </c>
    </row>
    <row r="94" spans="1:3">
      <c r="A94" s="181" t="s">
        <v>125</v>
      </c>
      <c r="B94" s="182">
        <v>0.03</v>
      </c>
      <c r="C94" s="28">
        <f>(1/(1-(B94+'BASE PLANILHAS'!$C$113%+'BASE PLANILHAS'!$C$114%)))-1</f>
        <v>0.13960113960113962</v>
      </c>
    </row>
    <row r="95" spans="1:3">
      <c r="A95" s="181" t="s">
        <v>126</v>
      </c>
      <c r="B95" s="182">
        <v>0.02</v>
      </c>
      <c r="C95" s="28">
        <f>(1/(1-(B95+'BASE PLANILHAS'!$C$113%+'BASE PLANILHAS'!$C$114%)))-1</f>
        <v>0.12676056338028174</v>
      </c>
    </row>
    <row r="96" spans="1:3">
      <c r="A96" s="181" t="s">
        <v>127</v>
      </c>
      <c r="B96" s="182">
        <v>0.04</v>
      </c>
      <c r="C96" s="28">
        <f>(1/(1-(B96+'BASE PLANILHAS'!$C$113%+'BASE PLANILHAS'!$C$114%)))-1</f>
        <v>0.1527377521613833</v>
      </c>
    </row>
    <row r="97" spans="1:3">
      <c r="A97" s="181" t="s">
        <v>128</v>
      </c>
      <c r="B97" s="182">
        <v>0.03</v>
      </c>
      <c r="C97" s="28">
        <f>(1/(1-(B97+'BASE PLANILHAS'!$C$113%+'BASE PLANILHAS'!$C$114%)))-1</f>
        <v>0.13960113960113962</v>
      </c>
    </row>
    <row r="98" spans="1:3">
      <c r="A98" s="181" t="s">
        <v>129</v>
      </c>
      <c r="B98" s="182">
        <v>0.03</v>
      </c>
      <c r="C98" s="28">
        <f>(1/(1-(B98+'BASE PLANILHAS'!$C$113%+'BASE PLANILHAS'!$C$114%)))-1</f>
        <v>0.13960113960113962</v>
      </c>
    </row>
    <row r="99" spans="1:3">
      <c r="A99" s="181" t="s">
        <v>130</v>
      </c>
      <c r="B99" s="182">
        <v>0.03</v>
      </c>
      <c r="C99" s="28">
        <f>(1/(1-(B99+'BASE PLANILHAS'!$C$113%+'BASE PLANILHAS'!$C$114%)))-1</f>
        <v>0.13960113960113962</v>
      </c>
    </row>
    <row r="100" spans="1:3">
      <c r="A100" s="181" t="s">
        <v>131</v>
      </c>
      <c r="B100" s="182">
        <v>0.04</v>
      </c>
      <c r="C100" s="28">
        <f>(1/(1-(B100+'BASE PLANILHAS'!$C$113%+'BASE PLANILHAS'!$C$114%)))-1</f>
        <v>0.1527377521613833</v>
      </c>
    </row>
    <row r="101" spans="1:3">
      <c r="A101" s="181" t="s">
        <v>132</v>
      </c>
      <c r="B101" s="182">
        <v>0.03</v>
      </c>
      <c r="C101" s="28">
        <f>(1/(1-(B101+'BASE PLANILHAS'!$C$113%+'BASE PLANILHAS'!$C$114%)))-1</f>
        <v>0.13960113960113962</v>
      </c>
    </row>
    <row r="102" spans="1:3">
      <c r="A102" s="181" t="s">
        <v>133</v>
      </c>
      <c r="B102" s="182">
        <v>0.03</v>
      </c>
      <c r="C102" s="28">
        <f>(1/(1-(B102+'BASE PLANILHAS'!$C$113%+'BASE PLANILHAS'!$C$114%)))-1</f>
        <v>0.13960113960113962</v>
      </c>
    </row>
    <row r="103" spans="1:3">
      <c r="A103" s="181" t="s">
        <v>134</v>
      </c>
      <c r="B103" s="182">
        <v>0.05</v>
      </c>
      <c r="C103" s="28">
        <f>(1/(1-(B103+'BASE PLANILHAS'!$C$113%+'BASE PLANILHAS'!$C$114%)))-1</f>
        <v>0.16618075801749277</v>
      </c>
    </row>
    <row r="104" spans="1:3">
      <c r="A104" s="181" t="s">
        <v>135</v>
      </c>
      <c r="B104" s="182">
        <v>0.02</v>
      </c>
      <c r="C104" s="28">
        <f>(1/(1-(B104+'BASE PLANILHAS'!$C$113%+'BASE PLANILHAS'!$C$114%)))-1</f>
        <v>0.12676056338028174</v>
      </c>
    </row>
    <row r="105" spans="1:3">
      <c r="A105" s="181" t="s">
        <v>136</v>
      </c>
      <c r="B105" s="182">
        <v>0.03</v>
      </c>
      <c r="C105" s="28">
        <f>(1/(1-(B105+'BASE PLANILHAS'!$C$113%+'BASE PLANILHAS'!$C$114%)))-1</f>
        <v>0.13960113960113962</v>
      </c>
    </row>
    <row r="106" spans="1:3">
      <c r="A106" s="181" t="s">
        <v>137</v>
      </c>
      <c r="B106" s="182">
        <v>0.05</v>
      </c>
      <c r="C106" s="28">
        <f>(1/(1-(B106+'BASE PLANILHAS'!$C$113%+'BASE PLANILHAS'!$C$114%)))-1</f>
        <v>0.16618075801749277</v>
      </c>
    </row>
    <row r="107" spans="1:3">
      <c r="A107" s="181" t="s">
        <v>138</v>
      </c>
      <c r="B107" s="182">
        <v>0.03</v>
      </c>
      <c r="C107" s="28">
        <f>(1/(1-(B107+'BASE PLANILHAS'!$C$113%+'BASE PLANILHAS'!$C$114%)))-1</f>
        <v>0.13960113960113962</v>
      </c>
    </row>
    <row r="108" spans="1:3">
      <c r="A108" s="181" t="s">
        <v>139</v>
      </c>
      <c r="B108" s="182">
        <v>0.02</v>
      </c>
      <c r="C108" s="28">
        <f>(1/(1-(B108+'BASE PLANILHAS'!$C$113%+'BASE PLANILHAS'!$C$114%)))-1</f>
        <v>0.12676056338028174</v>
      </c>
    </row>
    <row r="109" spans="1:3">
      <c r="A109" s="181" t="s">
        <v>140</v>
      </c>
      <c r="B109" s="182">
        <v>0.03</v>
      </c>
      <c r="C109" s="28">
        <f>(1/(1-(B109+'BASE PLANILHAS'!$C$113%+'BASE PLANILHAS'!$C$114%)))-1</f>
        <v>0.13960113960113962</v>
      </c>
    </row>
    <row r="110" spans="1:3">
      <c r="A110" s="181" t="s">
        <v>141</v>
      </c>
      <c r="B110" s="182">
        <v>0.02</v>
      </c>
      <c r="C110" s="28">
        <f>(1/(1-(B110+'BASE PLANILHAS'!$C$113%+'BASE PLANILHAS'!$C$114%)))-1</f>
        <v>0.12676056338028174</v>
      </c>
    </row>
    <row r="111" spans="1:3">
      <c r="A111" s="181" t="s">
        <v>142</v>
      </c>
      <c r="B111" s="182">
        <v>0.03</v>
      </c>
      <c r="C111" s="28">
        <f>(1/(1-(B111+'BASE PLANILHAS'!$C$113%+'BASE PLANILHAS'!$C$114%)))-1</f>
        <v>0.13960113960113962</v>
      </c>
    </row>
    <row r="112" spans="1:3">
      <c r="A112" s="181" t="s">
        <v>143</v>
      </c>
      <c r="B112" s="182">
        <v>0.03</v>
      </c>
      <c r="C112" s="28">
        <f>(1/(1-(B112+'BASE PLANILHAS'!$C$113%+'BASE PLANILHAS'!$C$114%)))-1</f>
        <v>0.13960113960113962</v>
      </c>
    </row>
    <row r="113" spans="1:3">
      <c r="A113" s="181" t="s">
        <v>144</v>
      </c>
      <c r="B113" s="182">
        <v>0.05</v>
      </c>
      <c r="C113" s="28">
        <f>(1/(1-(B113+'BASE PLANILHAS'!$C$113%+'BASE PLANILHAS'!$C$114%)))-1</f>
        <v>0.16618075801749277</v>
      </c>
    </row>
    <row r="114" spans="1:3">
      <c r="A114" s="181" t="s">
        <v>145</v>
      </c>
      <c r="B114" s="182">
        <v>0.03</v>
      </c>
      <c r="C114" s="28">
        <f>(1/(1-(B114+'BASE PLANILHAS'!$C$113%+'BASE PLANILHAS'!$C$114%)))-1</f>
        <v>0.13960113960113962</v>
      </c>
    </row>
    <row r="115" spans="1:3">
      <c r="A115" s="181" t="s">
        <v>146</v>
      </c>
      <c r="B115" s="182">
        <v>0.02</v>
      </c>
      <c r="C115" s="28">
        <f>(1/(1-(B115+'BASE PLANILHAS'!$C$113%+'BASE PLANILHAS'!$C$114%)))-1</f>
        <v>0.12676056338028174</v>
      </c>
    </row>
    <row r="116" spans="1:3">
      <c r="A116" s="181" t="s">
        <v>147</v>
      </c>
      <c r="B116" s="182">
        <v>0.03</v>
      </c>
      <c r="C116" s="28">
        <f>(1/(1-(B116+'BASE PLANILHAS'!$C$113%+'BASE PLANILHAS'!$C$114%)))-1</f>
        <v>0.13960113960113962</v>
      </c>
    </row>
    <row r="117" spans="1:3">
      <c r="A117" s="181" t="s">
        <v>148</v>
      </c>
      <c r="B117" s="182">
        <v>0.03</v>
      </c>
      <c r="C117" s="28">
        <f>(1/(1-(B117+'BASE PLANILHAS'!$C$113%+'BASE PLANILHAS'!$C$114%)))-1</f>
        <v>0.13960113960113962</v>
      </c>
    </row>
    <row r="118" spans="1:3">
      <c r="A118" s="181" t="s">
        <v>149</v>
      </c>
      <c r="B118" s="182">
        <v>0.03</v>
      </c>
      <c r="C118" s="28">
        <f>(1/(1-(B118+'BASE PLANILHAS'!$C$113%+'BASE PLANILHAS'!$C$114%)))-1</f>
        <v>0.13960113960113962</v>
      </c>
    </row>
    <row r="119" spans="1:3">
      <c r="A119" s="181" t="s">
        <v>150</v>
      </c>
      <c r="B119" s="182">
        <v>0.03</v>
      </c>
      <c r="C119" s="28">
        <f>(1/(1-(B119+'BASE PLANILHAS'!$C$113%+'BASE PLANILHAS'!$C$114%)))-1</f>
        <v>0.13960113960113962</v>
      </c>
    </row>
    <row r="120" spans="1:3">
      <c r="A120" s="181" t="s">
        <v>151</v>
      </c>
      <c r="B120" s="182">
        <v>0.02</v>
      </c>
      <c r="C120" s="28">
        <f>(1/(1-(B120+'BASE PLANILHAS'!$C$113%+'BASE PLANILHAS'!$C$114%)))-1</f>
        <v>0.12676056338028174</v>
      </c>
    </row>
    <row r="121" spans="1:3">
      <c r="A121" s="181" t="s">
        <v>152</v>
      </c>
      <c r="B121" s="182">
        <v>0.03</v>
      </c>
      <c r="C121" s="28">
        <f>(1/(1-(B121+'BASE PLANILHAS'!$C$113%+'BASE PLANILHAS'!$C$114%)))-1</f>
        <v>0.13960113960113962</v>
      </c>
    </row>
    <row r="122" spans="1:3">
      <c r="A122" s="181" t="s">
        <v>153</v>
      </c>
      <c r="B122" s="182">
        <v>0.03</v>
      </c>
      <c r="C122" s="28">
        <f>(1/(1-(B122+'BASE PLANILHAS'!$C$113%+'BASE PLANILHAS'!$C$114%)))-1</f>
        <v>0.13960113960113962</v>
      </c>
    </row>
    <row r="123" spans="1:3">
      <c r="A123" s="181" t="s">
        <v>154</v>
      </c>
      <c r="B123" s="182">
        <v>0.03</v>
      </c>
      <c r="C123" s="28">
        <f>(1/(1-(B123+'BASE PLANILHAS'!$C$113%+'BASE PLANILHAS'!$C$114%)))-1</f>
        <v>0.13960113960113962</v>
      </c>
    </row>
    <row r="124" spans="1:3">
      <c r="A124" s="181" t="s">
        <v>155</v>
      </c>
      <c r="B124" s="182">
        <v>0.03</v>
      </c>
      <c r="C124" s="28">
        <f>(1/(1-(B124+'BASE PLANILHAS'!$C$113%+'BASE PLANILHAS'!$C$114%)))-1</f>
        <v>0.13960113960113962</v>
      </c>
    </row>
    <row r="125" spans="1:3">
      <c r="A125" s="181" t="s">
        <v>156</v>
      </c>
      <c r="B125" s="182">
        <v>0.03</v>
      </c>
      <c r="C125" s="28">
        <f>(1/(1-(B125+'BASE PLANILHAS'!$C$113%+'BASE PLANILHAS'!$C$114%)))-1</f>
        <v>0.13960113960113962</v>
      </c>
    </row>
    <row r="126" spans="1:3">
      <c r="A126" s="181" t="s">
        <v>157</v>
      </c>
      <c r="B126" s="182">
        <v>2.5000000000000001E-2</v>
      </c>
      <c r="C126" s="28">
        <f>(1/(1-(B126+'BASE PLANILHAS'!$C$113%+'BASE PLANILHAS'!$C$114%)))-1</f>
        <v>0.13314447592067991</v>
      </c>
    </row>
    <row r="127" spans="1:3">
      <c r="A127" s="181" t="s">
        <v>158</v>
      </c>
      <c r="B127" s="182">
        <v>0.03</v>
      </c>
      <c r="C127" s="28">
        <f>(1/(1-(B127+'BASE PLANILHAS'!$C$113%+'BASE PLANILHAS'!$C$114%)))-1</f>
        <v>0.13960113960113962</v>
      </c>
    </row>
    <row r="128" spans="1:3">
      <c r="A128" s="181" t="s">
        <v>159</v>
      </c>
      <c r="B128" s="182">
        <v>0.03</v>
      </c>
      <c r="C128" s="28">
        <f>(1/(1-(B128+'BASE PLANILHAS'!$C$113%+'BASE PLANILHAS'!$C$114%)))-1</f>
        <v>0.13960113960113962</v>
      </c>
    </row>
    <row r="129" spans="1:3">
      <c r="A129" s="181" t="s">
        <v>160</v>
      </c>
      <c r="B129" s="182">
        <v>0.03</v>
      </c>
      <c r="C129" s="28">
        <f>(1/(1-(B129+'BASE PLANILHAS'!$C$113%+'BASE PLANILHAS'!$C$114%)))-1</f>
        <v>0.13960113960113962</v>
      </c>
    </row>
    <row r="130" spans="1:3">
      <c r="A130" s="181" t="s">
        <v>161</v>
      </c>
      <c r="B130" s="182">
        <v>0.03</v>
      </c>
      <c r="C130" s="28">
        <f>(1/(1-(B130+'BASE PLANILHAS'!$C$113%+'BASE PLANILHAS'!$C$114%)))-1</f>
        <v>0.13960113960113962</v>
      </c>
    </row>
    <row r="131" spans="1:3">
      <c r="A131" s="181" t="s">
        <v>162</v>
      </c>
      <c r="B131" s="182">
        <v>0.03</v>
      </c>
      <c r="C131" s="28">
        <f>(1/(1-(B131+'BASE PLANILHAS'!$C$113%+'BASE PLANILHAS'!$C$114%)))-1</f>
        <v>0.13960113960113962</v>
      </c>
    </row>
    <row r="132" spans="1:3">
      <c r="A132" s="181" t="s">
        <v>163</v>
      </c>
      <c r="B132" s="182">
        <v>0.03</v>
      </c>
      <c r="C132" s="28">
        <f>(1/(1-(B132+'BASE PLANILHAS'!$C$113%+'BASE PLANILHAS'!$C$114%)))-1</f>
        <v>0.13960113960113962</v>
      </c>
    </row>
    <row r="133" spans="1:3">
      <c r="A133" s="181" t="s">
        <v>164</v>
      </c>
      <c r="B133" s="182">
        <v>0.02</v>
      </c>
      <c r="C133" s="28">
        <f>(1/(1-(B133+'BASE PLANILHAS'!$C$113%+'BASE PLANILHAS'!$C$114%)))-1</f>
        <v>0.12676056338028174</v>
      </c>
    </row>
    <row r="134" spans="1:3">
      <c r="A134" s="181" t="s">
        <v>165</v>
      </c>
      <c r="B134" s="182">
        <v>0.05</v>
      </c>
      <c r="C134" s="28">
        <f>(1/(1-(B134+'BASE PLANILHAS'!$C$113%+'BASE PLANILHAS'!$C$114%)))-1</f>
        <v>0.16618075801749277</v>
      </c>
    </row>
    <row r="135" spans="1:3">
      <c r="A135" s="181" t="s">
        <v>166</v>
      </c>
      <c r="B135" s="182">
        <v>2.5000000000000001E-2</v>
      </c>
      <c r="C135" s="28">
        <f>(1/(1-(B135+'BASE PLANILHAS'!$C$113%+'BASE PLANILHAS'!$C$114%)))-1</f>
        <v>0.13314447592067991</v>
      </c>
    </row>
    <row r="136" spans="1:3">
      <c r="A136" s="181" t="s">
        <v>167</v>
      </c>
      <c r="B136" s="182">
        <v>0.03</v>
      </c>
      <c r="C136" s="28">
        <f>(1/(1-(B136+'BASE PLANILHAS'!$C$113%+'BASE PLANILHAS'!$C$114%)))-1</f>
        <v>0.13960113960113962</v>
      </c>
    </row>
    <row r="137" spans="1:3">
      <c r="A137" s="181" t="s">
        <v>168</v>
      </c>
      <c r="B137" s="182">
        <v>0.03</v>
      </c>
      <c r="C137" s="28">
        <f>(1/(1-(B137+'BASE PLANILHAS'!$C$113%+'BASE PLANILHAS'!$C$114%)))-1</f>
        <v>0.13960113960113962</v>
      </c>
    </row>
    <row r="138" spans="1:3">
      <c r="A138" s="181" t="s">
        <v>169</v>
      </c>
      <c r="B138" s="182">
        <v>0.02</v>
      </c>
      <c r="C138" s="28">
        <f>(1/(1-(B138+'BASE PLANILHAS'!$C$113%+'BASE PLANILHAS'!$C$114%)))-1</f>
        <v>0.12676056338028174</v>
      </c>
    </row>
    <row r="139" spans="1:3">
      <c r="A139" s="181" t="s">
        <v>170</v>
      </c>
      <c r="B139" s="182">
        <v>0.02</v>
      </c>
      <c r="C139" s="28">
        <f>(1/(1-(B139+'BASE PLANILHAS'!$C$113%+'BASE PLANILHAS'!$C$114%)))-1</f>
        <v>0.12676056338028174</v>
      </c>
    </row>
    <row r="140" spans="1:3">
      <c r="A140" s="181" t="s">
        <v>171</v>
      </c>
      <c r="B140" s="182">
        <v>0.02</v>
      </c>
      <c r="C140" s="28">
        <f>(1/(1-(B140+'BASE PLANILHAS'!$C$113%+'BASE PLANILHAS'!$C$114%)))-1</f>
        <v>0.12676056338028174</v>
      </c>
    </row>
    <row r="141" spans="1:3">
      <c r="A141" s="181" t="s">
        <v>172</v>
      </c>
      <c r="B141" s="182">
        <v>0.03</v>
      </c>
      <c r="C141" s="28">
        <f>(1/(1-(B141+'BASE PLANILHAS'!$C$113%+'BASE PLANILHAS'!$C$114%)))-1</f>
        <v>0.13960113960113962</v>
      </c>
    </row>
    <row r="142" spans="1:3">
      <c r="A142" s="181" t="s">
        <v>173</v>
      </c>
      <c r="B142" s="182">
        <v>0.02</v>
      </c>
      <c r="C142" s="28">
        <f>(1/(1-(B142+'BASE PLANILHAS'!$C$113%+'BASE PLANILHAS'!$C$114%)))-1</f>
        <v>0.12676056338028174</v>
      </c>
    </row>
    <row r="143" spans="1:3">
      <c r="A143" s="181" t="s">
        <v>174</v>
      </c>
      <c r="B143" s="182">
        <v>0.05</v>
      </c>
      <c r="C143" s="28">
        <f>(1/(1-(B143+'BASE PLANILHAS'!$C$113%+'BASE PLANILHAS'!$C$114%)))-1</f>
        <v>0.16618075801749277</v>
      </c>
    </row>
    <row r="144" spans="1:3">
      <c r="A144" s="181" t="s">
        <v>175</v>
      </c>
      <c r="B144" s="182">
        <v>0.05</v>
      </c>
      <c r="C144" s="28">
        <f>(1/(1-(B144+'BASE PLANILHAS'!$C$113%+'BASE PLANILHAS'!$C$114%)))-1</f>
        <v>0.16618075801749277</v>
      </c>
    </row>
    <row r="145" spans="1:3">
      <c r="A145" s="181" t="s">
        <v>176</v>
      </c>
      <c r="B145" s="182">
        <v>0.02</v>
      </c>
      <c r="C145" s="28">
        <f>(1/(1-(B145+'BASE PLANILHAS'!$C$113%+'BASE PLANILHAS'!$C$114%)))-1</f>
        <v>0.12676056338028174</v>
      </c>
    </row>
    <row r="146" spans="1:3">
      <c r="A146" s="181" t="s">
        <v>177</v>
      </c>
      <c r="B146" s="182">
        <v>0.03</v>
      </c>
      <c r="C146" s="28">
        <f>(1/(1-(B146+'BASE PLANILHAS'!$C$113%+'BASE PLANILHAS'!$C$114%)))-1</f>
        <v>0.13960113960113962</v>
      </c>
    </row>
    <row r="147" spans="1:3">
      <c r="A147" s="181" t="s">
        <v>178</v>
      </c>
      <c r="B147" s="182">
        <v>0.02</v>
      </c>
      <c r="C147" s="28">
        <f>(1/(1-(B147+'BASE PLANILHAS'!$C$113%+'BASE PLANILHAS'!$C$114%)))-1</f>
        <v>0.12676056338028174</v>
      </c>
    </row>
    <row r="148" spans="1:3">
      <c r="A148" s="181" t="s">
        <v>179</v>
      </c>
      <c r="B148" s="182">
        <v>0.02</v>
      </c>
      <c r="C148" s="28">
        <f>(1/(1-(B148+'BASE PLANILHAS'!$C$113%+'BASE PLANILHAS'!$C$114%)))-1</f>
        <v>0.12676056338028174</v>
      </c>
    </row>
    <row r="149" spans="1:3">
      <c r="A149" s="181" t="s">
        <v>180</v>
      </c>
      <c r="B149" s="182">
        <v>0.05</v>
      </c>
      <c r="C149" s="28">
        <f>(1/(1-(B149+'BASE PLANILHAS'!$C$113%+'BASE PLANILHAS'!$C$114%)))-1</f>
        <v>0.16618075801749277</v>
      </c>
    </row>
    <row r="150" spans="1:3">
      <c r="A150" s="181" t="s">
        <v>181</v>
      </c>
      <c r="B150" s="182">
        <v>0.02</v>
      </c>
      <c r="C150" s="28">
        <f>(1/(1-(B150+'BASE PLANILHAS'!$C$113%+'BASE PLANILHAS'!$C$114%)))-1</f>
        <v>0.12676056338028174</v>
      </c>
    </row>
    <row r="151" spans="1:3">
      <c r="A151" s="181" t="s">
        <v>182</v>
      </c>
      <c r="B151" s="182">
        <v>0.04</v>
      </c>
      <c r="C151" s="28">
        <f>(1/(1-(B151+'BASE PLANILHAS'!$C$113%+'BASE PLANILHAS'!$C$114%)))-1</f>
        <v>0.1527377521613833</v>
      </c>
    </row>
    <row r="152" spans="1:3">
      <c r="A152" s="181" t="s">
        <v>183</v>
      </c>
      <c r="B152" s="182">
        <v>0.02</v>
      </c>
      <c r="C152" s="28">
        <f>(1/(1-(B152+'BASE PLANILHAS'!$C$113%+'BASE PLANILHAS'!$C$114%)))-1</f>
        <v>0.12676056338028174</v>
      </c>
    </row>
    <row r="153" spans="1:3">
      <c r="A153" s="181" t="s">
        <v>184</v>
      </c>
      <c r="B153" s="182">
        <v>0.02</v>
      </c>
      <c r="C153" s="28">
        <f>(1/(1-(B153+'BASE PLANILHAS'!$C$113%+'BASE PLANILHAS'!$C$114%)))-1</f>
        <v>0.12676056338028174</v>
      </c>
    </row>
    <row r="154" spans="1:3">
      <c r="A154" s="181" t="s">
        <v>185</v>
      </c>
      <c r="B154" s="182">
        <v>0.03</v>
      </c>
      <c r="C154" s="28">
        <f>(1/(1-(B154+'BASE PLANILHAS'!$C$113%+'BASE PLANILHAS'!$C$114%)))-1</f>
        <v>0.13960113960113962</v>
      </c>
    </row>
    <row r="155" spans="1:3">
      <c r="A155" s="181" t="s">
        <v>186</v>
      </c>
      <c r="B155" s="182">
        <v>0.03</v>
      </c>
      <c r="C155" s="28">
        <f>(1/(1-(B155+'BASE PLANILHAS'!$C$113%+'BASE PLANILHAS'!$C$114%)))-1</f>
        <v>0.13960113960113962</v>
      </c>
    </row>
    <row r="156" spans="1:3">
      <c r="A156" s="181" t="s">
        <v>187</v>
      </c>
      <c r="B156" s="182">
        <v>0.03</v>
      </c>
      <c r="C156" s="28">
        <f>(1/(1-(B156+'BASE PLANILHAS'!$C$113%+'BASE PLANILHAS'!$C$114%)))-1</f>
        <v>0.13960113960113962</v>
      </c>
    </row>
    <row r="157" spans="1:3">
      <c r="A157" s="181" t="s">
        <v>188</v>
      </c>
      <c r="B157" s="182">
        <v>0.03</v>
      </c>
      <c r="C157" s="28">
        <f>(1/(1-(B157+'BASE PLANILHAS'!$C$113%+'BASE PLANILHAS'!$C$114%)))-1</f>
        <v>0.13960113960113962</v>
      </c>
    </row>
    <row r="158" spans="1:3">
      <c r="A158" s="181" t="s">
        <v>189</v>
      </c>
      <c r="B158" s="182">
        <v>0.04</v>
      </c>
      <c r="C158" s="28">
        <f>(1/(1-(B158+'BASE PLANILHAS'!$C$113%+'BASE PLANILHAS'!$C$114%)))-1</f>
        <v>0.1527377521613833</v>
      </c>
    </row>
    <row r="159" spans="1:3">
      <c r="A159" s="181" t="s">
        <v>190</v>
      </c>
      <c r="B159" s="182">
        <v>0.02</v>
      </c>
      <c r="C159" s="28">
        <f>(1/(1-(B159+'BASE PLANILHAS'!$C$113%+'BASE PLANILHAS'!$C$114%)))-1</f>
        <v>0.12676056338028174</v>
      </c>
    </row>
    <row r="160" spans="1:3">
      <c r="A160" s="181" t="s">
        <v>191</v>
      </c>
      <c r="B160" s="182">
        <v>3.5000000000000003E-2</v>
      </c>
      <c r="C160" s="28">
        <f>(1/(1-(B160+'BASE PLANILHAS'!$C$113%+'BASE PLANILHAS'!$C$114%)))-1</f>
        <v>0.14613180515759305</v>
      </c>
    </row>
    <row r="161" spans="1:3">
      <c r="A161" s="181" t="s">
        <v>192</v>
      </c>
      <c r="B161" s="182">
        <v>0.02</v>
      </c>
      <c r="C161" s="28">
        <f>(1/(1-(B161+'BASE PLANILHAS'!$C$113%+'BASE PLANILHAS'!$C$114%)))-1</f>
        <v>0.12676056338028174</v>
      </c>
    </row>
    <row r="162" spans="1:3">
      <c r="A162" s="181" t="s">
        <v>193</v>
      </c>
      <c r="B162" s="182">
        <v>0.05</v>
      </c>
      <c r="C162" s="28">
        <f>(1/(1-(B162+'BASE PLANILHAS'!$C$113%+'BASE PLANILHAS'!$C$114%)))-1</f>
        <v>0.16618075801749277</v>
      </c>
    </row>
    <row r="163" spans="1:3">
      <c r="A163" s="181" t="s">
        <v>194</v>
      </c>
      <c r="B163" s="182">
        <v>0.03</v>
      </c>
      <c r="C163" s="28">
        <f>(1/(1-(B163+'BASE PLANILHAS'!$C$113%+'BASE PLANILHAS'!$C$114%)))-1</f>
        <v>0.13960113960113962</v>
      </c>
    </row>
    <row r="164" spans="1:3">
      <c r="A164" s="181" t="s">
        <v>195</v>
      </c>
      <c r="B164" s="182">
        <v>0.03</v>
      </c>
      <c r="C164" s="28">
        <f>(1/(1-(B164+'BASE PLANILHAS'!$C$113%+'BASE PLANILHAS'!$C$114%)))-1</f>
        <v>0.13960113960113962</v>
      </c>
    </row>
    <row r="165" spans="1:3">
      <c r="A165" s="181" t="s">
        <v>196</v>
      </c>
      <c r="B165" s="182">
        <v>0.03</v>
      </c>
      <c r="C165" s="28">
        <f>(1/(1-(B165+'BASE PLANILHAS'!$C$113%+'BASE PLANILHAS'!$C$114%)))-1</f>
        <v>0.13960113960113962</v>
      </c>
    </row>
    <row r="166" spans="1:3">
      <c r="A166" s="181" t="s">
        <v>197</v>
      </c>
      <c r="B166" s="182">
        <v>0.03</v>
      </c>
      <c r="C166" s="28">
        <f>(1/(1-(B166+'BASE PLANILHAS'!$C$113%+'BASE PLANILHAS'!$C$114%)))-1</f>
        <v>0.13960113960113962</v>
      </c>
    </row>
    <row r="167" spans="1:3">
      <c r="A167" s="181" t="s">
        <v>198</v>
      </c>
      <c r="B167" s="182">
        <v>0.02</v>
      </c>
      <c r="C167" s="28">
        <f>(1/(1-(B167+'BASE PLANILHAS'!$C$113%+'BASE PLANILHAS'!$C$114%)))-1</f>
        <v>0.12676056338028174</v>
      </c>
    </row>
    <row r="168" spans="1:3">
      <c r="A168" s="181" t="s">
        <v>199</v>
      </c>
      <c r="B168" s="182">
        <v>0.03</v>
      </c>
      <c r="C168" s="28">
        <f>(1/(1-(B168+'BASE PLANILHAS'!$C$113%+'BASE PLANILHAS'!$C$114%)))-1</f>
        <v>0.13960113960113962</v>
      </c>
    </row>
    <row r="169" spans="1:3">
      <c r="A169" s="181" t="s">
        <v>200</v>
      </c>
      <c r="B169" s="182">
        <v>0.03</v>
      </c>
      <c r="C169" s="28">
        <f>(1/(1-(B169+'BASE PLANILHAS'!$C$113%+'BASE PLANILHAS'!$C$114%)))-1</f>
        <v>0.13960113960113962</v>
      </c>
    </row>
    <row r="170" spans="1:3">
      <c r="A170" s="181" t="s">
        <v>201</v>
      </c>
      <c r="B170" s="182">
        <v>0.02</v>
      </c>
      <c r="C170" s="28">
        <f>(1/(1-(B170+'BASE PLANILHAS'!$C$113%+'BASE PLANILHAS'!$C$114%)))-1</f>
        <v>0.12676056338028174</v>
      </c>
    </row>
    <row r="171" spans="1:3">
      <c r="A171" s="181" t="s">
        <v>202</v>
      </c>
      <c r="B171" s="182">
        <v>0.03</v>
      </c>
      <c r="C171" s="28">
        <f>(1/(1-(B171+'BASE PLANILHAS'!$C$113%+'BASE PLANILHAS'!$C$114%)))-1</f>
        <v>0.13960113960113962</v>
      </c>
    </row>
    <row r="172" spans="1:3">
      <c r="A172" s="181" t="s">
        <v>203</v>
      </c>
      <c r="B172" s="182">
        <v>0.03</v>
      </c>
      <c r="C172" s="28">
        <f>(1/(1-(B172+'BASE PLANILHAS'!$C$113%+'BASE PLANILHAS'!$C$114%)))-1</f>
        <v>0.13960113960113962</v>
      </c>
    </row>
    <row r="173" spans="1:3">
      <c r="A173" s="181" t="s">
        <v>204</v>
      </c>
      <c r="B173" s="182">
        <v>0.03</v>
      </c>
      <c r="C173" s="28">
        <f>(1/(1-(B173+'BASE PLANILHAS'!$C$113%+'BASE PLANILHAS'!$C$114%)))-1</f>
        <v>0.13960113960113962</v>
      </c>
    </row>
    <row r="174" spans="1:3">
      <c r="A174" s="181" t="s">
        <v>205</v>
      </c>
      <c r="B174" s="182">
        <v>0.03</v>
      </c>
      <c r="C174" s="28">
        <f>(1/(1-(B174+'BASE PLANILHAS'!$C$113%+'BASE PLANILHAS'!$C$114%)))-1</f>
        <v>0.13960113960113962</v>
      </c>
    </row>
    <row r="175" spans="1:3">
      <c r="A175" s="181" t="s">
        <v>206</v>
      </c>
      <c r="B175" s="182">
        <v>2.5000000000000001E-2</v>
      </c>
      <c r="C175" s="28">
        <f>(1/(1-(B175+'BASE PLANILHAS'!$C$113%+'BASE PLANILHAS'!$C$114%)))-1</f>
        <v>0.13314447592067991</v>
      </c>
    </row>
    <row r="176" spans="1:3">
      <c r="A176" s="181" t="s">
        <v>207</v>
      </c>
      <c r="B176" s="182">
        <v>0.02</v>
      </c>
      <c r="C176" s="28">
        <f>(1/(1-(B176+'BASE PLANILHAS'!$C$113%+'BASE PLANILHAS'!$C$114%)))-1</f>
        <v>0.12676056338028174</v>
      </c>
    </row>
    <row r="177" spans="1:3">
      <c r="A177" s="181" t="s">
        <v>208</v>
      </c>
      <c r="B177" s="182">
        <v>0.03</v>
      </c>
      <c r="C177" s="28">
        <f>(1/(1-(B177+'BASE PLANILHAS'!$C$113%+'BASE PLANILHAS'!$C$114%)))-1</f>
        <v>0.13960113960113962</v>
      </c>
    </row>
    <row r="178" spans="1:3">
      <c r="A178" s="181" t="s">
        <v>209</v>
      </c>
      <c r="B178" s="182">
        <v>0.03</v>
      </c>
      <c r="C178" s="28">
        <f>(1/(1-(B178+'BASE PLANILHAS'!$C$113%+'BASE PLANILHAS'!$C$114%)))-1</f>
        <v>0.13960113960113962</v>
      </c>
    </row>
    <row r="179" spans="1:3">
      <c r="A179" s="181" t="s">
        <v>210</v>
      </c>
      <c r="B179" s="182">
        <v>0.02</v>
      </c>
      <c r="C179" s="28">
        <f>(1/(1-(B179+'BASE PLANILHAS'!$C$113%+'BASE PLANILHAS'!$C$114%)))-1</f>
        <v>0.12676056338028174</v>
      </c>
    </row>
    <row r="180" spans="1:3">
      <c r="A180" s="181" t="s">
        <v>211</v>
      </c>
      <c r="B180" s="182">
        <v>0.04</v>
      </c>
      <c r="C180" s="28">
        <f>(1/(1-(B180+'BASE PLANILHAS'!$C$113%+'BASE PLANILHAS'!$C$114%)))-1</f>
        <v>0.1527377521613833</v>
      </c>
    </row>
    <row r="181" spans="1:3">
      <c r="A181" s="181" t="s">
        <v>212</v>
      </c>
      <c r="B181" s="182">
        <v>0.03</v>
      </c>
      <c r="C181" s="28">
        <f>(1/(1-(B181+'BASE PLANILHAS'!$C$113%+'BASE PLANILHAS'!$C$114%)))-1</f>
        <v>0.13960113960113962</v>
      </c>
    </row>
    <row r="182" spans="1:3">
      <c r="A182" s="181" t="s">
        <v>213</v>
      </c>
      <c r="B182" s="182">
        <v>0.03</v>
      </c>
      <c r="C182" s="28">
        <f>(1/(1-(B182+'BASE PLANILHAS'!$C$113%+'BASE PLANILHAS'!$C$114%)))-1</f>
        <v>0.13960113960113962</v>
      </c>
    </row>
    <row r="183" spans="1:3">
      <c r="A183" s="181" t="s">
        <v>214</v>
      </c>
      <c r="B183" s="182">
        <v>0.05</v>
      </c>
      <c r="C183" s="28">
        <f>(1/(1-(B183+'BASE PLANILHAS'!$C$113%+'BASE PLANILHAS'!$C$114%)))-1</f>
        <v>0.16618075801749277</v>
      </c>
    </row>
    <row r="184" spans="1:3">
      <c r="A184" s="181" t="s">
        <v>215</v>
      </c>
      <c r="B184" s="182">
        <v>0.02</v>
      </c>
      <c r="C184" s="28">
        <f>(1/(1-(B184+'BASE PLANILHAS'!$C$113%+'BASE PLANILHAS'!$C$114%)))-1</f>
        <v>0.12676056338028174</v>
      </c>
    </row>
    <row r="185" spans="1:3">
      <c r="A185" s="181" t="s">
        <v>216</v>
      </c>
      <c r="B185" s="182">
        <v>0.03</v>
      </c>
      <c r="C185" s="28">
        <f>(1/(1-(B185+'BASE PLANILHAS'!$C$113%+'BASE PLANILHAS'!$C$114%)))-1</f>
        <v>0.13960113960113962</v>
      </c>
    </row>
    <row r="186" spans="1:3">
      <c r="A186" s="181" t="s">
        <v>217</v>
      </c>
      <c r="B186" s="182">
        <v>0.03</v>
      </c>
      <c r="C186" s="28">
        <f>(1/(1-(B186+'BASE PLANILHAS'!$C$113%+'BASE PLANILHAS'!$C$114%)))-1</f>
        <v>0.13960113960113962</v>
      </c>
    </row>
  </sheetData>
  <autoFilter ref="A4:N186"/>
  <sortState ref="A4:B193">
    <sortCondition ref="A193"/>
  </sortState>
  <mergeCells count="3">
    <mergeCell ref="A3:B3"/>
    <mergeCell ref="A2:C2"/>
    <mergeCell ref="F6:L14"/>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J186"/>
  <sheetViews>
    <sheetView showGridLines="0" workbookViewId="0">
      <selection activeCell="D23" sqref="D23"/>
    </sheetView>
  </sheetViews>
  <sheetFormatPr defaultRowHeight="12.75"/>
  <cols>
    <col min="1" max="1" width="21.7109375" customWidth="1"/>
    <col min="2" max="2" width="15.7109375" customWidth="1"/>
    <col min="3" max="3" width="12.140625" customWidth="1"/>
    <col min="4" max="4" width="15.42578125" customWidth="1"/>
    <col min="5" max="5" width="18.5703125" customWidth="1"/>
    <col min="6" max="6" width="13.85546875" customWidth="1"/>
    <col min="7" max="7" width="15.7109375" customWidth="1"/>
    <col min="8" max="8" width="17.85546875" customWidth="1"/>
    <col min="9" max="9" width="21.28515625" customWidth="1"/>
    <col min="11" max="11" width="9.140625" customWidth="1"/>
  </cols>
  <sheetData>
    <row r="1" spans="1:10" ht="36.75" customHeight="1"/>
    <row r="2" spans="1:10" ht="40.5" customHeight="1">
      <c r="A2" s="22"/>
      <c r="B2" s="22" t="s">
        <v>218</v>
      </c>
      <c r="C2" s="92"/>
      <c r="D2" s="92"/>
    </row>
    <row r="3" spans="1:10">
      <c r="F3" s="503" t="s">
        <v>219</v>
      </c>
      <c r="G3" s="503"/>
      <c r="H3" s="503"/>
      <c r="I3" s="503"/>
      <c r="J3" s="503"/>
    </row>
    <row r="4" spans="1:10">
      <c r="A4" s="183" t="s">
        <v>220</v>
      </c>
      <c r="B4" s="183" t="s">
        <v>221</v>
      </c>
      <c r="C4" s="183" t="s">
        <v>222</v>
      </c>
      <c r="D4" s="183" t="s">
        <v>23</v>
      </c>
      <c r="F4" s="502" t="s">
        <v>223</v>
      </c>
      <c r="G4" s="502"/>
      <c r="H4" s="502"/>
      <c r="I4" s="502"/>
      <c r="J4" s="502"/>
    </row>
    <row r="5" spans="1:10">
      <c r="A5" s="184" t="s">
        <v>35</v>
      </c>
      <c r="B5" s="185">
        <v>5</v>
      </c>
      <c r="C5" s="185">
        <v>0</v>
      </c>
      <c r="D5" s="185">
        <f t="shared" ref="D5:D26" si="0">B5+C5</f>
        <v>5</v>
      </c>
      <c r="F5" s="502"/>
      <c r="G5" s="502"/>
      <c r="H5" s="502"/>
      <c r="I5" s="502"/>
      <c r="J5" s="502"/>
    </row>
    <row r="6" spans="1:10">
      <c r="A6" s="186" t="s">
        <v>36</v>
      </c>
      <c r="B6" s="185">
        <v>5</v>
      </c>
      <c r="C6" s="185">
        <v>0</v>
      </c>
      <c r="D6" s="185">
        <f t="shared" si="0"/>
        <v>5</v>
      </c>
      <c r="F6" s="502"/>
      <c r="G6" s="502"/>
      <c r="H6" s="502"/>
      <c r="I6" s="502"/>
      <c r="J6" s="502"/>
    </row>
    <row r="7" spans="1:10">
      <c r="A7" s="184" t="s">
        <v>38</v>
      </c>
      <c r="B7" s="185">
        <v>5</v>
      </c>
      <c r="C7" s="185">
        <v>0</v>
      </c>
      <c r="D7" s="185">
        <f t="shared" si="0"/>
        <v>5</v>
      </c>
      <c r="F7" s="502"/>
      <c r="G7" s="502"/>
      <c r="H7" s="502"/>
      <c r="I7" s="502"/>
      <c r="J7" s="502"/>
    </row>
    <row r="8" spans="1:10">
      <c r="A8" s="184" t="s">
        <v>39</v>
      </c>
      <c r="B8" s="185">
        <v>5</v>
      </c>
      <c r="C8" s="185">
        <v>0</v>
      </c>
      <c r="D8" s="185">
        <f t="shared" si="0"/>
        <v>5</v>
      </c>
      <c r="F8" s="502"/>
      <c r="G8" s="502"/>
      <c r="H8" s="502"/>
      <c r="I8" s="502"/>
      <c r="J8" s="502"/>
    </row>
    <row r="9" spans="1:10">
      <c r="A9" s="184" t="s">
        <v>40</v>
      </c>
      <c r="B9" s="185">
        <v>5</v>
      </c>
      <c r="C9" s="185">
        <v>0</v>
      </c>
      <c r="D9" s="185">
        <f t="shared" si="0"/>
        <v>5</v>
      </c>
      <c r="F9" s="502"/>
      <c r="G9" s="502"/>
      <c r="H9" s="502"/>
      <c r="I9" s="502"/>
      <c r="J9" s="502"/>
    </row>
    <row r="10" spans="1:10">
      <c r="A10" s="186" t="s">
        <v>41</v>
      </c>
      <c r="B10" s="185">
        <v>5</v>
      </c>
      <c r="C10" s="185">
        <v>0</v>
      </c>
      <c r="D10" s="185">
        <f t="shared" si="0"/>
        <v>5</v>
      </c>
      <c r="F10" s="502"/>
      <c r="G10" s="502"/>
      <c r="H10" s="502"/>
      <c r="I10" s="502"/>
      <c r="J10" s="502"/>
    </row>
    <row r="11" spans="1:10">
      <c r="A11" s="184" t="s">
        <v>42</v>
      </c>
      <c r="B11" s="185">
        <v>5</v>
      </c>
      <c r="C11" s="185">
        <v>0</v>
      </c>
      <c r="D11" s="185">
        <f t="shared" si="0"/>
        <v>5</v>
      </c>
      <c r="F11" s="502" t="s">
        <v>224</v>
      </c>
      <c r="G11" s="502"/>
      <c r="H11" s="502"/>
      <c r="I11" s="502"/>
      <c r="J11" s="502"/>
    </row>
    <row r="12" spans="1:10">
      <c r="A12" s="184" t="s">
        <v>43</v>
      </c>
      <c r="B12" s="185">
        <v>5</v>
      </c>
      <c r="C12" s="185">
        <v>0</v>
      </c>
      <c r="D12" s="185">
        <f t="shared" si="0"/>
        <v>5</v>
      </c>
      <c r="F12" s="502"/>
      <c r="G12" s="502"/>
      <c r="H12" s="502"/>
      <c r="I12" s="502"/>
      <c r="J12" s="502"/>
    </row>
    <row r="13" spans="1:10">
      <c r="A13" s="184" t="s">
        <v>44</v>
      </c>
      <c r="B13" s="185">
        <v>5</v>
      </c>
      <c r="C13" s="185">
        <v>0</v>
      </c>
      <c r="D13" s="185">
        <f t="shared" ref="D13" si="1">B13+C13</f>
        <v>5</v>
      </c>
      <c r="F13" s="502"/>
      <c r="G13" s="502"/>
      <c r="H13" s="502"/>
      <c r="I13" s="502"/>
      <c r="J13" s="502"/>
    </row>
    <row r="14" spans="1:10">
      <c r="A14" s="187" t="s">
        <v>45</v>
      </c>
      <c r="B14" s="185">
        <v>5</v>
      </c>
      <c r="C14" s="185">
        <v>0</v>
      </c>
      <c r="D14" s="185">
        <f t="shared" si="0"/>
        <v>5</v>
      </c>
      <c r="F14" s="502"/>
      <c r="G14" s="502"/>
      <c r="H14" s="502"/>
      <c r="I14" s="502"/>
      <c r="J14" s="502"/>
    </row>
    <row r="15" spans="1:10">
      <c r="A15" s="186" t="s">
        <v>46</v>
      </c>
      <c r="B15" s="185">
        <v>5</v>
      </c>
      <c r="C15" s="185">
        <v>0</v>
      </c>
      <c r="D15" s="185">
        <f t="shared" si="0"/>
        <v>5</v>
      </c>
    </row>
    <row r="16" spans="1:10">
      <c r="A16" s="186" t="s">
        <v>47</v>
      </c>
      <c r="B16" s="185">
        <v>5</v>
      </c>
      <c r="C16" s="185">
        <v>0</v>
      </c>
      <c r="D16" s="185">
        <f t="shared" si="0"/>
        <v>5</v>
      </c>
    </row>
    <row r="17" spans="1:5">
      <c r="A17" s="184" t="s">
        <v>48</v>
      </c>
      <c r="B17" s="185">
        <v>5</v>
      </c>
      <c r="C17" s="185">
        <v>0</v>
      </c>
      <c r="D17" s="185">
        <f t="shared" si="0"/>
        <v>5</v>
      </c>
    </row>
    <row r="18" spans="1:5">
      <c r="A18" s="186" t="s">
        <v>49</v>
      </c>
      <c r="B18" s="185">
        <v>5</v>
      </c>
      <c r="C18" s="185">
        <v>0</v>
      </c>
      <c r="D18" s="185">
        <f t="shared" si="0"/>
        <v>5</v>
      </c>
    </row>
    <row r="19" spans="1:5">
      <c r="A19" s="184" t="s">
        <v>50</v>
      </c>
      <c r="B19" s="185">
        <v>5</v>
      </c>
      <c r="C19" s="185">
        <v>0</v>
      </c>
      <c r="D19" s="185">
        <f t="shared" si="0"/>
        <v>5</v>
      </c>
    </row>
    <row r="20" spans="1:5">
      <c r="A20" s="184" t="s">
        <v>51</v>
      </c>
      <c r="B20" s="185">
        <v>5</v>
      </c>
      <c r="C20" s="185">
        <v>0</v>
      </c>
      <c r="D20" s="185">
        <f t="shared" si="0"/>
        <v>5</v>
      </c>
    </row>
    <row r="21" spans="1:5">
      <c r="A21" s="186" t="s">
        <v>52</v>
      </c>
      <c r="B21" s="185">
        <v>5</v>
      </c>
      <c r="C21" s="185">
        <v>0</v>
      </c>
      <c r="D21" s="185">
        <f t="shared" si="0"/>
        <v>5</v>
      </c>
    </row>
    <row r="22" spans="1:5">
      <c r="A22" s="186" t="s">
        <v>53</v>
      </c>
      <c r="B22" s="185">
        <v>5</v>
      </c>
      <c r="C22" s="185">
        <v>0</v>
      </c>
      <c r="D22" s="185">
        <f t="shared" si="0"/>
        <v>5</v>
      </c>
      <c r="E22" s="3"/>
    </row>
    <row r="23" spans="1:5">
      <c r="A23" s="184" t="s">
        <v>54</v>
      </c>
      <c r="B23" s="185">
        <v>4.5</v>
      </c>
      <c r="C23" s="185">
        <v>3.15</v>
      </c>
      <c r="D23" s="185">
        <f t="shared" si="0"/>
        <v>7.65</v>
      </c>
      <c r="E23" s="3"/>
    </row>
    <row r="24" spans="1:5">
      <c r="A24" s="186" t="s">
        <v>55</v>
      </c>
      <c r="B24" s="185">
        <v>5</v>
      </c>
      <c r="C24" s="185">
        <v>0</v>
      </c>
      <c r="D24" s="185">
        <f t="shared" si="0"/>
        <v>5</v>
      </c>
    </row>
    <row r="25" spans="1:5">
      <c r="A25" s="186" t="s">
        <v>56</v>
      </c>
      <c r="B25" s="185">
        <v>5</v>
      </c>
      <c r="C25" s="185">
        <v>0</v>
      </c>
      <c r="D25" s="185">
        <f t="shared" si="0"/>
        <v>5</v>
      </c>
      <c r="E25" s="3"/>
    </row>
    <row r="26" spans="1:5">
      <c r="A26" s="184" t="s">
        <v>57</v>
      </c>
      <c r="B26" s="185">
        <v>5</v>
      </c>
      <c r="C26" s="185">
        <v>0</v>
      </c>
      <c r="D26" s="185">
        <f t="shared" si="0"/>
        <v>5</v>
      </c>
      <c r="E26" s="3"/>
    </row>
    <row r="27" spans="1:5">
      <c r="A27" s="184" t="s">
        <v>58</v>
      </c>
      <c r="B27" s="185">
        <v>5</v>
      </c>
      <c r="C27" s="185">
        <v>0</v>
      </c>
      <c r="D27" s="185">
        <f t="shared" ref="D27:D32" si="2">B27+C27</f>
        <v>5</v>
      </c>
    </row>
    <row r="28" spans="1:5">
      <c r="A28" s="184" t="s">
        <v>59</v>
      </c>
      <c r="B28" s="185">
        <v>5</v>
      </c>
      <c r="C28" s="185">
        <v>0</v>
      </c>
      <c r="D28" s="185">
        <f t="shared" si="2"/>
        <v>5</v>
      </c>
    </row>
    <row r="29" spans="1:5">
      <c r="A29" s="184" t="s">
        <v>60</v>
      </c>
      <c r="B29" s="185">
        <v>5</v>
      </c>
      <c r="C29" s="185">
        <v>0</v>
      </c>
      <c r="D29" s="185">
        <f t="shared" si="2"/>
        <v>5</v>
      </c>
    </row>
    <row r="30" spans="1:5">
      <c r="A30" s="184" t="s">
        <v>61</v>
      </c>
      <c r="B30" s="185">
        <v>5</v>
      </c>
      <c r="C30" s="185">
        <v>0</v>
      </c>
      <c r="D30" s="185">
        <f t="shared" si="2"/>
        <v>5</v>
      </c>
    </row>
    <row r="31" spans="1:5">
      <c r="A31" s="184" t="s">
        <v>62</v>
      </c>
      <c r="B31" s="185">
        <v>5</v>
      </c>
      <c r="C31" s="185">
        <v>0</v>
      </c>
      <c r="D31" s="185">
        <f t="shared" si="2"/>
        <v>5</v>
      </c>
    </row>
    <row r="32" spans="1:5">
      <c r="A32" s="184" t="s">
        <v>63</v>
      </c>
      <c r="B32" s="185">
        <v>5</v>
      </c>
      <c r="C32" s="185">
        <v>0</v>
      </c>
      <c r="D32" s="185">
        <f t="shared" si="2"/>
        <v>5</v>
      </c>
    </row>
    <row r="33" spans="1:4">
      <c r="A33" s="184" t="s">
        <v>64</v>
      </c>
      <c r="B33" s="185">
        <v>5</v>
      </c>
      <c r="C33" s="185">
        <v>0</v>
      </c>
      <c r="D33" s="185">
        <f t="shared" ref="D33:D73" si="3">B33+C33</f>
        <v>5</v>
      </c>
    </row>
    <row r="34" spans="1:4">
      <c r="A34" s="186" t="s">
        <v>65</v>
      </c>
      <c r="B34" s="185">
        <v>5</v>
      </c>
      <c r="C34" s="185">
        <v>0</v>
      </c>
      <c r="D34" s="185">
        <f t="shared" si="3"/>
        <v>5</v>
      </c>
    </row>
    <row r="35" spans="1:4">
      <c r="A35" s="184" t="s">
        <v>66</v>
      </c>
      <c r="B35" s="185">
        <v>5</v>
      </c>
      <c r="C35" s="185">
        <v>0</v>
      </c>
      <c r="D35" s="185">
        <f t="shared" si="3"/>
        <v>5</v>
      </c>
    </row>
    <row r="36" spans="1:4">
      <c r="A36" s="184" t="s">
        <v>67</v>
      </c>
      <c r="B36" s="185">
        <v>5</v>
      </c>
      <c r="C36" s="185">
        <v>0</v>
      </c>
      <c r="D36" s="185">
        <f t="shared" ref="D36" si="4">B36+C36</f>
        <v>5</v>
      </c>
    </row>
    <row r="37" spans="1:4">
      <c r="A37" s="184" t="s">
        <v>68</v>
      </c>
      <c r="B37" s="185">
        <v>5</v>
      </c>
      <c r="C37" s="185">
        <v>0</v>
      </c>
      <c r="D37" s="185">
        <f t="shared" si="3"/>
        <v>5</v>
      </c>
    </row>
    <row r="38" spans="1:4">
      <c r="A38" s="184" t="s">
        <v>69</v>
      </c>
      <c r="B38" s="185">
        <v>5</v>
      </c>
      <c r="C38" s="185">
        <v>0</v>
      </c>
      <c r="D38" s="185">
        <f t="shared" si="3"/>
        <v>5</v>
      </c>
    </row>
    <row r="39" spans="1:4">
      <c r="A39" s="184" t="s">
        <v>70</v>
      </c>
      <c r="B39" s="185">
        <v>5</v>
      </c>
      <c r="C39" s="185">
        <v>0</v>
      </c>
      <c r="D39" s="185">
        <f t="shared" si="3"/>
        <v>5</v>
      </c>
    </row>
    <row r="40" spans="1:4">
      <c r="A40" s="186" t="s">
        <v>71</v>
      </c>
      <c r="B40" s="185">
        <v>5</v>
      </c>
      <c r="C40" s="185">
        <v>0</v>
      </c>
      <c r="D40" s="185">
        <f t="shared" si="3"/>
        <v>5</v>
      </c>
    </row>
    <row r="41" spans="1:4">
      <c r="A41" s="184" t="s">
        <v>72</v>
      </c>
      <c r="B41" s="185">
        <v>5</v>
      </c>
      <c r="C41" s="185">
        <v>0</v>
      </c>
      <c r="D41" s="185">
        <f t="shared" si="3"/>
        <v>5</v>
      </c>
    </row>
    <row r="42" spans="1:4">
      <c r="A42" s="184" t="s">
        <v>73</v>
      </c>
      <c r="B42" s="185">
        <v>5</v>
      </c>
      <c r="C42" s="185">
        <v>0</v>
      </c>
      <c r="D42" s="185">
        <f t="shared" si="3"/>
        <v>5</v>
      </c>
    </row>
    <row r="43" spans="1:4">
      <c r="A43" s="186" t="s">
        <v>74</v>
      </c>
      <c r="B43" s="185">
        <v>5</v>
      </c>
      <c r="C43" s="185">
        <v>0</v>
      </c>
      <c r="D43" s="185">
        <f t="shared" si="3"/>
        <v>5</v>
      </c>
    </row>
    <row r="44" spans="1:4">
      <c r="A44" s="186" t="s">
        <v>75</v>
      </c>
      <c r="B44" s="185">
        <v>5</v>
      </c>
      <c r="C44" s="185">
        <v>0</v>
      </c>
      <c r="D44" s="185">
        <f t="shared" si="3"/>
        <v>5</v>
      </c>
    </row>
    <row r="45" spans="1:4">
      <c r="A45" s="184" t="s">
        <v>76</v>
      </c>
      <c r="B45" s="185">
        <v>5</v>
      </c>
      <c r="C45" s="185">
        <v>0</v>
      </c>
      <c r="D45" s="185">
        <f t="shared" si="3"/>
        <v>5</v>
      </c>
    </row>
    <row r="46" spans="1:4">
      <c r="A46" s="186" t="s">
        <v>77</v>
      </c>
      <c r="B46" s="185">
        <v>5</v>
      </c>
      <c r="C46" s="185">
        <v>0</v>
      </c>
      <c r="D46" s="185">
        <f t="shared" si="3"/>
        <v>5</v>
      </c>
    </row>
    <row r="47" spans="1:4">
      <c r="A47" s="184" t="s">
        <v>78</v>
      </c>
      <c r="B47" s="185">
        <v>5</v>
      </c>
      <c r="C47" s="185">
        <v>0</v>
      </c>
      <c r="D47" s="185">
        <f t="shared" si="3"/>
        <v>5</v>
      </c>
    </row>
    <row r="48" spans="1:4">
      <c r="A48" s="184" t="s">
        <v>79</v>
      </c>
      <c r="B48" s="185">
        <v>5</v>
      </c>
      <c r="C48" s="185">
        <v>0</v>
      </c>
      <c r="D48" s="185">
        <f t="shared" si="3"/>
        <v>5</v>
      </c>
    </row>
    <row r="49" spans="1:4">
      <c r="A49" s="184" t="s">
        <v>80</v>
      </c>
      <c r="B49" s="185">
        <v>5</v>
      </c>
      <c r="C49" s="185">
        <v>0</v>
      </c>
      <c r="D49" s="185">
        <f t="shared" si="3"/>
        <v>5</v>
      </c>
    </row>
    <row r="50" spans="1:4">
      <c r="A50" s="184" t="s">
        <v>81</v>
      </c>
      <c r="B50" s="185">
        <v>5</v>
      </c>
      <c r="C50" s="185">
        <v>0</v>
      </c>
      <c r="D50" s="185">
        <f t="shared" si="3"/>
        <v>5</v>
      </c>
    </row>
    <row r="51" spans="1:4">
      <c r="A51" s="184" t="s">
        <v>82</v>
      </c>
      <c r="B51" s="185">
        <v>5</v>
      </c>
      <c r="C51" s="185">
        <v>0</v>
      </c>
      <c r="D51" s="185">
        <f t="shared" si="3"/>
        <v>5</v>
      </c>
    </row>
    <row r="52" spans="1:4">
      <c r="A52" s="186" t="s">
        <v>83</v>
      </c>
      <c r="B52" s="185">
        <v>5</v>
      </c>
      <c r="C52" s="185">
        <v>0</v>
      </c>
      <c r="D52" s="185">
        <f t="shared" si="3"/>
        <v>5</v>
      </c>
    </row>
    <row r="53" spans="1:4">
      <c r="A53" s="186" t="s">
        <v>84</v>
      </c>
      <c r="B53" s="185">
        <v>5</v>
      </c>
      <c r="C53" s="185">
        <v>0</v>
      </c>
      <c r="D53" s="185">
        <f t="shared" si="3"/>
        <v>5</v>
      </c>
    </row>
    <row r="54" spans="1:4">
      <c r="A54" s="186" t="s">
        <v>85</v>
      </c>
      <c r="B54" s="185">
        <v>5</v>
      </c>
      <c r="C54" s="185">
        <v>0</v>
      </c>
      <c r="D54" s="185">
        <f t="shared" si="3"/>
        <v>5</v>
      </c>
    </row>
    <row r="55" spans="1:4">
      <c r="A55" s="186" t="s">
        <v>86</v>
      </c>
      <c r="B55" s="185">
        <v>5</v>
      </c>
      <c r="C55" s="185">
        <v>0</v>
      </c>
      <c r="D55" s="185">
        <f t="shared" si="3"/>
        <v>5</v>
      </c>
    </row>
    <row r="56" spans="1:4">
      <c r="A56" s="184" t="s">
        <v>87</v>
      </c>
      <c r="B56" s="185">
        <v>5</v>
      </c>
      <c r="C56" s="185">
        <v>0</v>
      </c>
      <c r="D56" s="185">
        <f t="shared" si="3"/>
        <v>5</v>
      </c>
    </row>
    <row r="57" spans="1:4">
      <c r="A57" s="184" t="s">
        <v>88</v>
      </c>
      <c r="B57" s="185">
        <v>5</v>
      </c>
      <c r="C57" s="185">
        <v>0</v>
      </c>
      <c r="D57" s="185">
        <f t="shared" si="3"/>
        <v>5</v>
      </c>
    </row>
    <row r="58" spans="1:4">
      <c r="A58" s="188" t="s">
        <v>89</v>
      </c>
      <c r="B58" s="185">
        <v>5</v>
      </c>
      <c r="C58" s="185">
        <v>0</v>
      </c>
      <c r="D58" s="185">
        <f t="shared" si="3"/>
        <v>5</v>
      </c>
    </row>
    <row r="59" spans="1:4">
      <c r="A59" s="186" t="s">
        <v>90</v>
      </c>
      <c r="B59" s="185">
        <v>5</v>
      </c>
      <c r="C59" s="185">
        <v>0</v>
      </c>
      <c r="D59" s="185">
        <f t="shared" si="3"/>
        <v>5</v>
      </c>
    </row>
    <row r="60" spans="1:4">
      <c r="A60" s="187" t="s">
        <v>91</v>
      </c>
      <c r="B60" s="185">
        <v>5</v>
      </c>
      <c r="C60" s="185">
        <v>0</v>
      </c>
      <c r="D60" s="185">
        <f t="shared" si="3"/>
        <v>5</v>
      </c>
    </row>
    <row r="61" spans="1:4">
      <c r="A61" s="189" t="s">
        <v>92</v>
      </c>
      <c r="B61" s="185">
        <v>5</v>
      </c>
      <c r="C61" s="185">
        <v>0</v>
      </c>
      <c r="D61" s="185">
        <f t="shared" si="3"/>
        <v>5</v>
      </c>
    </row>
    <row r="62" spans="1:4">
      <c r="A62" s="187" t="s">
        <v>93</v>
      </c>
      <c r="B62" s="185">
        <v>5</v>
      </c>
      <c r="C62" s="185">
        <v>0</v>
      </c>
      <c r="D62" s="185">
        <f t="shared" si="3"/>
        <v>5</v>
      </c>
    </row>
    <row r="63" spans="1:4">
      <c r="A63" s="189" t="s">
        <v>94</v>
      </c>
      <c r="B63" s="185">
        <v>5</v>
      </c>
      <c r="C63" s="185">
        <v>0</v>
      </c>
      <c r="D63" s="185">
        <f t="shared" si="3"/>
        <v>5</v>
      </c>
    </row>
    <row r="64" spans="1:4">
      <c r="A64" s="187" t="s">
        <v>95</v>
      </c>
      <c r="B64" s="185">
        <v>5</v>
      </c>
      <c r="C64" s="185">
        <v>0</v>
      </c>
      <c r="D64" s="185">
        <f t="shared" si="3"/>
        <v>5</v>
      </c>
    </row>
    <row r="65" spans="1:4">
      <c r="A65" s="189" t="s">
        <v>96</v>
      </c>
      <c r="B65" s="185">
        <v>5</v>
      </c>
      <c r="C65" s="185">
        <v>0</v>
      </c>
      <c r="D65" s="185">
        <f t="shared" si="3"/>
        <v>5</v>
      </c>
    </row>
    <row r="66" spans="1:4">
      <c r="A66" s="189" t="s">
        <v>97</v>
      </c>
      <c r="B66" s="185">
        <v>5</v>
      </c>
      <c r="C66" s="185">
        <v>0</v>
      </c>
      <c r="D66" s="185">
        <f t="shared" si="3"/>
        <v>5</v>
      </c>
    </row>
    <row r="67" spans="1:4">
      <c r="A67" s="186" t="s">
        <v>98</v>
      </c>
      <c r="B67" s="185">
        <v>5</v>
      </c>
      <c r="C67" s="185">
        <v>0</v>
      </c>
      <c r="D67" s="185">
        <f t="shared" si="3"/>
        <v>5</v>
      </c>
    </row>
    <row r="68" spans="1:4">
      <c r="A68" s="186" t="s">
        <v>99</v>
      </c>
      <c r="B68" s="185">
        <v>5</v>
      </c>
      <c r="C68" s="185">
        <v>0</v>
      </c>
      <c r="D68" s="185">
        <f t="shared" si="3"/>
        <v>5</v>
      </c>
    </row>
    <row r="69" spans="1:4">
      <c r="A69" s="186" t="s">
        <v>100</v>
      </c>
      <c r="B69" s="185">
        <v>5</v>
      </c>
      <c r="C69" s="185">
        <v>0</v>
      </c>
      <c r="D69" s="185">
        <f t="shared" si="3"/>
        <v>5</v>
      </c>
    </row>
    <row r="70" spans="1:4">
      <c r="A70" s="184" t="s">
        <v>101</v>
      </c>
      <c r="B70" s="185">
        <v>5</v>
      </c>
      <c r="C70" s="185">
        <v>0</v>
      </c>
      <c r="D70" s="185">
        <f t="shared" si="3"/>
        <v>5</v>
      </c>
    </row>
    <row r="71" spans="1:4">
      <c r="A71" s="184" t="s">
        <v>102</v>
      </c>
      <c r="B71" s="185">
        <v>5</v>
      </c>
      <c r="C71" s="185">
        <v>0</v>
      </c>
      <c r="D71" s="185">
        <f t="shared" si="3"/>
        <v>5</v>
      </c>
    </row>
    <row r="72" spans="1:4">
      <c r="A72" s="186" t="s">
        <v>103</v>
      </c>
      <c r="B72" s="185">
        <v>5</v>
      </c>
      <c r="C72" s="185">
        <v>0</v>
      </c>
      <c r="D72" s="185">
        <f t="shared" si="3"/>
        <v>5</v>
      </c>
    </row>
    <row r="73" spans="1:4">
      <c r="A73" s="186" t="s">
        <v>104</v>
      </c>
      <c r="B73" s="185">
        <v>5</v>
      </c>
      <c r="C73" s="185">
        <v>0</v>
      </c>
      <c r="D73" s="185">
        <f t="shared" si="3"/>
        <v>5</v>
      </c>
    </row>
    <row r="74" spans="1:4">
      <c r="A74" s="187" t="s">
        <v>105</v>
      </c>
      <c r="B74" s="185">
        <v>5</v>
      </c>
      <c r="C74" s="185">
        <v>0</v>
      </c>
      <c r="D74" s="185">
        <f t="shared" ref="D74:D126" si="5">B74+C74</f>
        <v>5</v>
      </c>
    </row>
    <row r="75" spans="1:4">
      <c r="A75" s="184" t="s">
        <v>106</v>
      </c>
      <c r="B75" s="185">
        <v>5</v>
      </c>
      <c r="C75" s="185">
        <v>0</v>
      </c>
      <c r="D75" s="185">
        <f>B75+C75</f>
        <v>5</v>
      </c>
    </row>
    <row r="76" spans="1:4">
      <c r="A76" s="186" t="s">
        <v>107</v>
      </c>
      <c r="B76" s="185">
        <v>5</v>
      </c>
      <c r="C76" s="185">
        <v>0</v>
      </c>
      <c r="D76" s="185">
        <f t="shared" si="5"/>
        <v>5</v>
      </c>
    </row>
    <row r="77" spans="1:4">
      <c r="A77" s="184" t="s">
        <v>108</v>
      </c>
      <c r="B77" s="185">
        <v>5</v>
      </c>
      <c r="C77" s="185">
        <v>0</v>
      </c>
      <c r="D77" s="185">
        <f>B77+C77</f>
        <v>5</v>
      </c>
    </row>
    <row r="78" spans="1:4">
      <c r="A78" s="184" t="s">
        <v>109</v>
      </c>
      <c r="B78" s="185">
        <v>5</v>
      </c>
      <c r="C78" s="185">
        <v>0</v>
      </c>
      <c r="D78" s="185">
        <f>B78+C78</f>
        <v>5</v>
      </c>
    </row>
    <row r="79" spans="1:4">
      <c r="A79" s="187" t="s">
        <v>110</v>
      </c>
      <c r="B79" s="185">
        <v>5</v>
      </c>
      <c r="C79" s="185">
        <v>0</v>
      </c>
      <c r="D79" s="185">
        <f t="shared" si="5"/>
        <v>5</v>
      </c>
    </row>
    <row r="80" spans="1:4">
      <c r="A80" s="187" t="s">
        <v>111</v>
      </c>
      <c r="B80" s="185">
        <v>5</v>
      </c>
      <c r="C80" s="185">
        <v>0</v>
      </c>
      <c r="D80" s="185">
        <f t="shared" si="5"/>
        <v>5</v>
      </c>
    </row>
    <row r="81" spans="1:4">
      <c r="A81" s="189" t="s">
        <v>112</v>
      </c>
      <c r="B81" s="185">
        <v>5</v>
      </c>
      <c r="C81" s="185">
        <v>0</v>
      </c>
      <c r="D81" s="185">
        <f>B81+C81</f>
        <v>5</v>
      </c>
    </row>
    <row r="82" spans="1:4">
      <c r="A82" s="189" t="s">
        <v>113</v>
      </c>
      <c r="B82" s="185">
        <v>5</v>
      </c>
      <c r="C82" s="185">
        <v>0</v>
      </c>
      <c r="D82" s="185">
        <f>B82+C82</f>
        <v>5</v>
      </c>
    </row>
    <row r="83" spans="1:4">
      <c r="A83" s="189" t="s">
        <v>114</v>
      </c>
      <c r="B83" s="185">
        <v>5</v>
      </c>
      <c r="C83" s="185">
        <v>0</v>
      </c>
      <c r="D83" s="185">
        <f>B83+C83</f>
        <v>5</v>
      </c>
    </row>
    <row r="84" spans="1:4">
      <c r="A84" s="186" t="s">
        <v>115</v>
      </c>
      <c r="B84" s="185">
        <v>5</v>
      </c>
      <c r="C84" s="185">
        <v>0</v>
      </c>
      <c r="D84" s="185">
        <f t="shared" si="5"/>
        <v>5</v>
      </c>
    </row>
    <row r="85" spans="1:4">
      <c r="A85" s="186" t="s">
        <v>116</v>
      </c>
      <c r="B85" s="185">
        <v>5</v>
      </c>
      <c r="C85" s="185">
        <v>0</v>
      </c>
      <c r="D85" s="185">
        <f t="shared" si="5"/>
        <v>5</v>
      </c>
    </row>
    <row r="86" spans="1:4">
      <c r="A86" s="186" t="s">
        <v>117</v>
      </c>
      <c r="B86" s="185">
        <v>5</v>
      </c>
      <c r="C86" s="185">
        <v>0</v>
      </c>
      <c r="D86" s="185">
        <f t="shared" si="5"/>
        <v>5</v>
      </c>
    </row>
    <row r="87" spans="1:4">
      <c r="A87" s="184" t="s">
        <v>118</v>
      </c>
      <c r="B87" s="185">
        <v>5</v>
      </c>
      <c r="C87" s="185">
        <v>0</v>
      </c>
      <c r="D87" s="185">
        <f>B87+C87</f>
        <v>5</v>
      </c>
    </row>
    <row r="88" spans="1:4">
      <c r="A88" s="184" t="s">
        <v>119</v>
      </c>
      <c r="B88" s="185">
        <v>5</v>
      </c>
      <c r="C88" s="185">
        <v>0</v>
      </c>
      <c r="D88" s="185">
        <f>B88+C88</f>
        <v>5</v>
      </c>
    </row>
    <row r="89" spans="1:4">
      <c r="A89" s="186" t="s">
        <v>120</v>
      </c>
      <c r="B89" s="185">
        <v>5</v>
      </c>
      <c r="C89" s="185">
        <v>0</v>
      </c>
      <c r="D89" s="185">
        <f t="shared" si="5"/>
        <v>5</v>
      </c>
    </row>
    <row r="90" spans="1:4">
      <c r="A90" s="186" t="s">
        <v>121</v>
      </c>
      <c r="B90" s="185">
        <v>5</v>
      </c>
      <c r="C90" s="185">
        <v>0</v>
      </c>
      <c r="D90" s="185">
        <f t="shared" si="5"/>
        <v>5</v>
      </c>
    </row>
    <row r="91" spans="1:4">
      <c r="A91" s="186" t="s">
        <v>122</v>
      </c>
      <c r="B91" s="185">
        <v>5</v>
      </c>
      <c r="C91" s="185">
        <v>0</v>
      </c>
      <c r="D91" s="185">
        <f t="shared" si="5"/>
        <v>5</v>
      </c>
    </row>
    <row r="92" spans="1:4">
      <c r="A92" s="184" t="s">
        <v>123</v>
      </c>
      <c r="B92" s="185">
        <v>5</v>
      </c>
      <c r="C92" s="185">
        <v>0</v>
      </c>
      <c r="D92" s="185">
        <f t="shared" si="5"/>
        <v>5</v>
      </c>
    </row>
    <row r="93" spans="1:4">
      <c r="A93" s="184" t="s">
        <v>124</v>
      </c>
      <c r="B93" s="185">
        <v>5</v>
      </c>
      <c r="C93" s="185">
        <v>0</v>
      </c>
      <c r="D93" s="185">
        <f>B93+C93</f>
        <v>5</v>
      </c>
    </row>
    <row r="94" spans="1:4">
      <c r="A94" s="184" t="s">
        <v>125</v>
      </c>
      <c r="B94" s="185">
        <v>5</v>
      </c>
      <c r="C94" s="185">
        <v>0</v>
      </c>
      <c r="D94" s="185">
        <f>B94+C94</f>
        <v>5</v>
      </c>
    </row>
    <row r="95" spans="1:4">
      <c r="A95" s="184" t="s">
        <v>126</v>
      </c>
      <c r="B95" s="185">
        <v>5</v>
      </c>
      <c r="C95" s="185">
        <v>0</v>
      </c>
      <c r="D95" s="185">
        <f>B95+C95</f>
        <v>5</v>
      </c>
    </row>
    <row r="96" spans="1:4">
      <c r="A96" s="184" t="s">
        <v>127</v>
      </c>
      <c r="B96" s="185">
        <v>5</v>
      </c>
      <c r="C96" s="185">
        <v>0</v>
      </c>
      <c r="D96" s="185">
        <f>B96+C96</f>
        <v>5</v>
      </c>
    </row>
    <row r="97" spans="1:4">
      <c r="A97" s="184" t="s">
        <v>128</v>
      </c>
      <c r="B97" s="185">
        <v>5</v>
      </c>
      <c r="C97" s="185">
        <v>0</v>
      </c>
      <c r="D97" s="185">
        <f>B97+C97</f>
        <v>5</v>
      </c>
    </row>
    <row r="98" spans="1:4">
      <c r="A98" s="186" t="s">
        <v>129</v>
      </c>
      <c r="B98" s="185">
        <v>5</v>
      </c>
      <c r="C98" s="185">
        <v>0</v>
      </c>
      <c r="D98" s="185">
        <f t="shared" si="5"/>
        <v>5</v>
      </c>
    </row>
    <row r="99" spans="1:4">
      <c r="A99" s="184" t="s">
        <v>130</v>
      </c>
      <c r="B99" s="185">
        <v>5</v>
      </c>
      <c r="C99" s="185">
        <v>0</v>
      </c>
      <c r="D99" s="185">
        <f>B99+C99</f>
        <v>5</v>
      </c>
    </row>
    <row r="100" spans="1:4">
      <c r="A100" s="186" t="s">
        <v>131</v>
      </c>
      <c r="B100" s="185">
        <v>5</v>
      </c>
      <c r="C100" s="185">
        <v>0</v>
      </c>
      <c r="D100" s="185">
        <f t="shared" si="5"/>
        <v>5</v>
      </c>
    </row>
    <row r="101" spans="1:4">
      <c r="A101" s="184" t="s">
        <v>132</v>
      </c>
      <c r="B101" s="185">
        <v>5</v>
      </c>
      <c r="C101" s="185">
        <v>0</v>
      </c>
      <c r="D101" s="185">
        <f>B101+C101</f>
        <v>5</v>
      </c>
    </row>
    <row r="102" spans="1:4">
      <c r="A102" s="186" t="s">
        <v>133</v>
      </c>
      <c r="B102" s="185">
        <v>5</v>
      </c>
      <c r="C102" s="185">
        <v>0</v>
      </c>
      <c r="D102" s="185">
        <f t="shared" si="5"/>
        <v>5</v>
      </c>
    </row>
    <row r="103" spans="1:4">
      <c r="A103" s="184" t="s">
        <v>134</v>
      </c>
      <c r="B103" s="185">
        <v>5</v>
      </c>
      <c r="C103" s="185">
        <v>0</v>
      </c>
      <c r="D103" s="185">
        <f>B103+C103</f>
        <v>5</v>
      </c>
    </row>
    <row r="104" spans="1:4">
      <c r="A104" s="184" t="s">
        <v>135</v>
      </c>
      <c r="B104" s="185">
        <v>5</v>
      </c>
      <c r="C104" s="185">
        <v>0</v>
      </c>
      <c r="D104" s="185">
        <f>B104+C104</f>
        <v>5</v>
      </c>
    </row>
    <row r="105" spans="1:4">
      <c r="A105" s="184" t="s">
        <v>136</v>
      </c>
      <c r="B105" s="185">
        <v>5</v>
      </c>
      <c r="C105" s="185">
        <v>0</v>
      </c>
      <c r="D105" s="185">
        <f>B105+C105</f>
        <v>5</v>
      </c>
    </row>
    <row r="106" spans="1:4">
      <c r="A106" s="186" t="s">
        <v>137</v>
      </c>
      <c r="B106" s="185">
        <v>5</v>
      </c>
      <c r="C106" s="185">
        <v>0</v>
      </c>
      <c r="D106" s="185">
        <f t="shared" si="5"/>
        <v>5</v>
      </c>
    </row>
    <row r="107" spans="1:4">
      <c r="A107" s="186" t="s">
        <v>138</v>
      </c>
      <c r="B107" s="185">
        <v>5</v>
      </c>
      <c r="C107" s="185">
        <v>0</v>
      </c>
      <c r="D107" s="185">
        <f t="shared" si="5"/>
        <v>5</v>
      </c>
    </row>
    <row r="108" spans="1:4">
      <c r="A108" s="186" t="s">
        <v>139</v>
      </c>
      <c r="B108" s="185">
        <v>5</v>
      </c>
      <c r="C108" s="185">
        <v>0</v>
      </c>
      <c r="D108" s="185">
        <f t="shared" si="5"/>
        <v>5</v>
      </c>
    </row>
    <row r="109" spans="1:4">
      <c r="A109" s="184" t="s">
        <v>140</v>
      </c>
      <c r="B109" s="185">
        <v>5</v>
      </c>
      <c r="C109" s="185">
        <v>0</v>
      </c>
      <c r="D109" s="185">
        <f>B109+C109</f>
        <v>5</v>
      </c>
    </row>
    <row r="110" spans="1:4">
      <c r="A110" s="186" t="s">
        <v>141</v>
      </c>
      <c r="B110" s="185">
        <v>5</v>
      </c>
      <c r="C110" s="185">
        <v>0</v>
      </c>
      <c r="D110" s="185">
        <f t="shared" si="5"/>
        <v>5</v>
      </c>
    </row>
    <row r="111" spans="1:4">
      <c r="A111" s="186" t="s">
        <v>142</v>
      </c>
      <c r="B111" s="185">
        <v>5</v>
      </c>
      <c r="C111" s="185">
        <v>0</v>
      </c>
      <c r="D111" s="185">
        <f t="shared" si="5"/>
        <v>5</v>
      </c>
    </row>
    <row r="112" spans="1:4">
      <c r="A112" s="184" t="s">
        <v>143</v>
      </c>
      <c r="B112" s="185">
        <v>5</v>
      </c>
      <c r="C112" s="185">
        <v>0</v>
      </c>
      <c r="D112" s="185">
        <f>B112+C112</f>
        <v>5</v>
      </c>
    </row>
    <row r="113" spans="1:4">
      <c r="A113" s="184" t="s">
        <v>144</v>
      </c>
      <c r="B113" s="185">
        <v>5</v>
      </c>
      <c r="C113" s="185">
        <v>0</v>
      </c>
      <c r="D113" s="185">
        <f>B113+C113</f>
        <v>5</v>
      </c>
    </row>
    <row r="114" spans="1:4">
      <c r="A114" s="186" t="s">
        <v>145</v>
      </c>
      <c r="B114" s="185">
        <v>5</v>
      </c>
      <c r="C114" s="185">
        <v>0</v>
      </c>
      <c r="D114" s="185">
        <f t="shared" si="5"/>
        <v>5</v>
      </c>
    </row>
    <row r="115" spans="1:4">
      <c r="A115" s="186" t="s">
        <v>146</v>
      </c>
      <c r="B115" s="185">
        <v>5</v>
      </c>
      <c r="C115" s="185">
        <v>0</v>
      </c>
      <c r="D115" s="185">
        <f t="shared" si="5"/>
        <v>5</v>
      </c>
    </row>
    <row r="116" spans="1:4">
      <c r="A116" s="186" t="s">
        <v>147</v>
      </c>
      <c r="B116" s="185">
        <v>5</v>
      </c>
      <c r="C116" s="185">
        <v>0</v>
      </c>
      <c r="D116" s="185">
        <f t="shared" si="5"/>
        <v>5</v>
      </c>
    </row>
    <row r="117" spans="1:4">
      <c r="A117" s="184" t="s">
        <v>148</v>
      </c>
      <c r="B117" s="185">
        <v>5</v>
      </c>
      <c r="C117" s="185">
        <v>0</v>
      </c>
      <c r="D117" s="185">
        <f>B117+C117</f>
        <v>5</v>
      </c>
    </row>
    <row r="118" spans="1:4">
      <c r="A118" s="186" t="s">
        <v>149</v>
      </c>
      <c r="B118" s="185">
        <v>5</v>
      </c>
      <c r="C118" s="185">
        <v>0</v>
      </c>
      <c r="D118" s="185">
        <f t="shared" si="5"/>
        <v>5</v>
      </c>
    </row>
    <row r="119" spans="1:4">
      <c r="A119" s="186" t="s">
        <v>150</v>
      </c>
      <c r="B119" s="185">
        <v>5</v>
      </c>
      <c r="C119" s="185">
        <v>0</v>
      </c>
      <c r="D119" s="185">
        <f t="shared" si="5"/>
        <v>5</v>
      </c>
    </row>
    <row r="120" spans="1:4">
      <c r="A120" s="187" t="s">
        <v>151</v>
      </c>
      <c r="B120" s="185">
        <v>5</v>
      </c>
      <c r="C120" s="185">
        <v>0</v>
      </c>
      <c r="D120" s="185">
        <f t="shared" si="5"/>
        <v>5</v>
      </c>
    </row>
    <row r="121" spans="1:4">
      <c r="A121" s="187" t="s">
        <v>152</v>
      </c>
      <c r="B121" s="185">
        <v>5</v>
      </c>
      <c r="C121" s="185">
        <v>0</v>
      </c>
      <c r="D121" s="185">
        <f t="shared" si="5"/>
        <v>5</v>
      </c>
    </row>
    <row r="122" spans="1:4">
      <c r="A122" s="184" t="s">
        <v>153</v>
      </c>
      <c r="B122" s="185">
        <v>5</v>
      </c>
      <c r="C122" s="185">
        <v>0</v>
      </c>
      <c r="D122" s="185">
        <f>B122+C122</f>
        <v>5</v>
      </c>
    </row>
    <row r="123" spans="1:4">
      <c r="A123" s="186" t="s">
        <v>154</v>
      </c>
      <c r="B123" s="185">
        <v>5</v>
      </c>
      <c r="C123" s="185">
        <v>0</v>
      </c>
      <c r="D123" s="185">
        <f t="shared" si="5"/>
        <v>5</v>
      </c>
    </row>
    <row r="124" spans="1:4">
      <c r="A124" s="184" t="s">
        <v>155</v>
      </c>
      <c r="B124" s="185">
        <v>5</v>
      </c>
      <c r="C124" s="185">
        <v>0</v>
      </c>
      <c r="D124" s="185">
        <f>B124+C124</f>
        <v>5</v>
      </c>
    </row>
    <row r="125" spans="1:4">
      <c r="A125" s="186" t="s">
        <v>156</v>
      </c>
      <c r="B125" s="185">
        <v>5</v>
      </c>
      <c r="C125" s="185">
        <v>0</v>
      </c>
      <c r="D125" s="185">
        <f t="shared" si="5"/>
        <v>5</v>
      </c>
    </row>
    <row r="126" spans="1:4">
      <c r="A126" s="184" t="s">
        <v>157</v>
      </c>
      <c r="B126" s="185">
        <v>5</v>
      </c>
      <c r="C126" s="185">
        <v>0</v>
      </c>
      <c r="D126" s="185">
        <f t="shared" si="5"/>
        <v>5</v>
      </c>
    </row>
    <row r="127" spans="1:4">
      <c r="A127" s="186" t="s">
        <v>158</v>
      </c>
      <c r="B127" s="185">
        <v>5</v>
      </c>
      <c r="C127" s="185">
        <v>0</v>
      </c>
      <c r="D127" s="185">
        <f t="shared" ref="D127:D156" si="6">B127+C127</f>
        <v>5</v>
      </c>
    </row>
    <row r="128" spans="1:4">
      <c r="A128" s="186" t="s">
        <v>159</v>
      </c>
      <c r="B128" s="185">
        <v>5</v>
      </c>
      <c r="C128" s="185">
        <v>0</v>
      </c>
      <c r="D128" s="185">
        <f>B128+C128</f>
        <v>5</v>
      </c>
    </row>
    <row r="129" spans="1:4">
      <c r="A129" s="184" t="s">
        <v>160</v>
      </c>
      <c r="B129" s="185">
        <v>5</v>
      </c>
      <c r="C129" s="185">
        <v>0</v>
      </c>
      <c r="D129" s="185">
        <f>B129+C129</f>
        <v>5</v>
      </c>
    </row>
    <row r="130" spans="1:4">
      <c r="A130" s="186" t="s">
        <v>161</v>
      </c>
      <c r="B130" s="185">
        <v>5</v>
      </c>
      <c r="C130" s="185">
        <v>0</v>
      </c>
      <c r="D130" s="185">
        <f t="shared" si="6"/>
        <v>5</v>
      </c>
    </row>
    <row r="131" spans="1:4">
      <c r="A131" s="186" t="s">
        <v>162</v>
      </c>
      <c r="B131" s="185">
        <v>5</v>
      </c>
      <c r="C131" s="185">
        <v>0</v>
      </c>
      <c r="D131" s="185">
        <f t="shared" si="6"/>
        <v>5</v>
      </c>
    </row>
    <row r="132" spans="1:4">
      <c r="A132" s="186" t="s">
        <v>163</v>
      </c>
      <c r="B132" s="185">
        <v>5</v>
      </c>
      <c r="C132" s="185">
        <v>0</v>
      </c>
      <c r="D132" s="185">
        <f t="shared" si="6"/>
        <v>5</v>
      </c>
    </row>
    <row r="133" spans="1:4">
      <c r="A133" s="184" t="s">
        <v>164</v>
      </c>
      <c r="B133" s="185">
        <v>5</v>
      </c>
      <c r="C133" s="185">
        <v>0</v>
      </c>
      <c r="D133" s="185">
        <f>B133+C133</f>
        <v>5</v>
      </c>
    </row>
    <row r="134" spans="1:4">
      <c r="A134" s="186" t="s">
        <v>165</v>
      </c>
      <c r="B134" s="185">
        <v>5</v>
      </c>
      <c r="C134" s="185">
        <v>0</v>
      </c>
      <c r="D134" s="185">
        <f t="shared" si="6"/>
        <v>5</v>
      </c>
    </row>
    <row r="135" spans="1:4">
      <c r="A135" s="184" t="s">
        <v>166</v>
      </c>
      <c r="B135" s="185">
        <v>5</v>
      </c>
      <c r="C135" s="185">
        <v>0</v>
      </c>
      <c r="D135" s="185">
        <f t="shared" si="6"/>
        <v>5</v>
      </c>
    </row>
    <row r="136" spans="1:4">
      <c r="A136" s="186" t="s">
        <v>167</v>
      </c>
      <c r="B136" s="185">
        <v>5</v>
      </c>
      <c r="C136" s="185">
        <v>0</v>
      </c>
      <c r="D136" s="185">
        <f t="shared" si="6"/>
        <v>5</v>
      </c>
    </row>
    <row r="137" spans="1:4">
      <c r="A137" s="186" t="s">
        <v>168</v>
      </c>
      <c r="B137" s="185">
        <v>5</v>
      </c>
      <c r="C137" s="185">
        <v>0</v>
      </c>
      <c r="D137" s="185">
        <f t="shared" si="6"/>
        <v>5</v>
      </c>
    </row>
    <row r="138" spans="1:4">
      <c r="A138" s="184" t="s">
        <v>169</v>
      </c>
      <c r="B138" s="185">
        <v>5</v>
      </c>
      <c r="C138" s="185">
        <v>0</v>
      </c>
      <c r="D138" s="185">
        <f>B138+C138</f>
        <v>5</v>
      </c>
    </row>
    <row r="139" spans="1:4">
      <c r="A139" s="186" t="s">
        <v>170</v>
      </c>
      <c r="B139" s="185">
        <v>5</v>
      </c>
      <c r="C139" s="185">
        <v>0</v>
      </c>
      <c r="D139" s="185">
        <f t="shared" si="6"/>
        <v>5</v>
      </c>
    </row>
    <row r="140" spans="1:4">
      <c r="A140" s="184" t="s">
        <v>171</v>
      </c>
      <c r="B140" s="185">
        <v>5</v>
      </c>
      <c r="C140" s="185">
        <v>0</v>
      </c>
      <c r="D140" s="185">
        <f>B140+C140</f>
        <v>5</v>
      </c>
    </row>
    <row r="141" spans="1:4">
      <c r="A141" s="184" t="s">
        <v>172</v>
      </c>
      <c r="B141" s="185">
        <v>5</v>
      </c>
      <c r="C141" s="185">
        <v>0</v>
      </c>
      <c r="D141" s="185">
        <f>B141+C141</f>
        <v>5</v>
      </c>
    </row>
    <row r="142" spans="1:4">
      <c r="A142" s="184" t="s">
        <v>173</v>
      </c>
      <c r="B142" s="185">
        <v>5</v>
      </c>
      <c r="C142" s="185">
        <v>0</v>
      </c>
      <c r="D142" s="185">
        <f>B142+C142</f>
        <v>5</v>
      </c>
    </row>
    <row r="143" spans="1:4">
      <c r="A143" s="187" t="s">
        <v>174</v>
      </c>
      <c r="B143" s="185">
        <v>5</v>
      </c>
      <c r="C143" s="185">
        <v>0</v>
      </c>
      <c r="D143" s="185">
        <f t="shared" si="6"/>
        <v>5</v>
      </c>
    </row>
    <row r="144" spans="1:4">
      <c r="A144" s="189" t="s">
        <v>175</v>
      </c>
      <c r="B144" s="185">
        <v>5</v>
      </c>
      <c r="C144" s="185">
        <v>0</v>
      </c>
      <c r="D144" s="185">
        <f>B144+C144</f>
        <v>5</v>
      </c>
    </row>
    <row r="145" spans="1:4">
      <c r="A145" s="189" t="s">
        <v>176</v>
      </c>
      <c r="B145" s="185">
        <v>5</v>
      </c>
      <c r="C145" s="185">
        <v>0</v>
      </c>
      <c r="D145" s="185">
        <f>B145+C145</f>
        <v>5</v>
      </c>
    </row>
    <row r="146" spans="1:4">
      <c r="A146" s="189" t="s">
        <v>177</v>
      </c>
      <c r="B146" s="185">
        <v>5</v>
      </c>
      <c r="C146" s="185">
        <v>0</v>
      </c>
      <c r="D146" s="185">
        <f>B146+C146</f>
        <v>5</v>
      </c>
    </row>
    <row r="147" spans="1:4">
      <c r="A147" s="189" t="s">
        <v>178</v>
      </c>
      <c r="B147" s="185">
        <v>5</v>
      </c>
      <c r="C147" s="185">
        <v>0</v>
      </c>
      <c r="D147" s="185">
        <f>B147+C147</f>
        <v>5</v>
      </c>
    </row>
    <row r="148" spans="1:4">
      <c r="A148" s="189" t="s">
        <v>179</v>
      </c>
      <c r="B148" s="185">
        <v>5</v>
      </c>
      <c r="C148" s="185">
        <v>0</v>
      </c>
      <c r="D148" s="185">
        <f t="shared" si="6"/>
        <v>5</v>
      </c>
    </row>
    <row r="149" spans="1:4">
      <c r="A149" s="186" t="s">
        <v>180</v>
      </c>
      <c r="B149" s="185">
        <v>5</v>
      </c>
      <c r="C149" s="185">
        <v>0</v>
      </c>
      <c r="D149" s="185">
        <f t="shared" si="6"/>
        <v>5</v>
      </c>
    </row>
    <row r="150" spans="1:4">
      <c r="A150" s="187" t="s">
        <v>181</v>
      </c>
      <c r="B150" s="185">
        <v>5</v>
      </c>
      <c r="C150" s="185">
        <v>0</v>
      </c>
      <c r="D150" s="185">
        <f t="shared" si="6"/>
        <v>5</v>
      </c>
    </row>
    <row r="151" spans="1:4">
      <c r="A151" s="186" t="s">
        <v>182</v>
      </c>
      <c r="B151" s="185">
        <v>5</v>
      </c>
      <c r="C151" s="185">
        <v>0</v>
      </c>
      <c r="D151" s="185">
        <f t="shared" si="6"/>
        <v>5</v>
      </c>
    </row>
    <row r="152" spans="1:4">
      <c r="A152" s="186" t="s">
        <v>183</v>
      </c>
      <c r="B152" s="185">
        <v>5</v>
      </c>
      <c r="C152" s="185">
        <v>0</v>
      </c>
      <c r="D152" s="185">
        <f t="shared" si="6"/>
        <v>5</v>
      </c>
    </row>
    <row r="153" spans="1:4">
      <c r="A153" s="184" t="s">
        <v>184</v>
      </c>
      <c r="B153" s="185">
        <v>5</v>
      </c>
      <c r="C153" s="185">
        <v>0</v>
      </c>
      <c r="D153" s="185">
        <f t="shared" si="6"/>
        <v>5</v>
      </c>
    </row>
    <row r="154" spans="1:4">
      <c r="A154" s="184" t="s">
        <v>185</v>
      </c>
      <c r="B154" s="185">
        <v>5</v>
      </c>
      <c r="C154" s="185">
        <v>0</v>
      </c>
      <c r="D154" s="185">
        <f>B154+C154</f>
        <v>5</v>
      </c>
    </row>
    <row r="155" spans="1:4">
      <c r="A155" s="186" t="s">
        <v>186</v>
      </c>
      <c r="B155" s="185">
        <v>5</v>
      </c>
      <c r="C155" s="185">
        <v>0</v>
      </c>
      <c r="D155" s="185">
        <f t="shared" si="6"/>
        <v>5</v>
      </c>
    </row>
    <row r="156" spans="1:4">
      <c r="A156" s="186" t="s">
        <v>187</v>
      </c>
      <c r="B156" s="185">
        <v>5</v>
      </c>
      <c r="C156" s="185">
        <v>0</v>
      </c>
      <c r="D156" s="185">
        <f t="shared" si="6"/>
        <v>5</v>
      </c>
    </row>
    <row r="157" spans="1:4">
      <c r="A157" s="184" t="s">
        <v>188</v>
      </c>
      <c r="B157" s="185">
        <v>5</v>
      </c>
      <c r="C157" s="185">
        <v>0</v>
      </c>
      <c r="D157" s="185">
        <f>B157+C157</f>
        <v>5</v>
      </c>
    </row>
    <row r="158" spans="1:4">
      <c r="A158" s="184" t="s">
        <v>189</v>
      </c>
      <c r="B158" s="185">
        <v>5</v>
      </c>
      <c r="C158" s="185">
        <v>0</v>
      </c>
      <c r="D158" s="185">
        <f t="shared" ref="D158:D186" si="7">B158+C158</f>
        <v>5</v>
      </c>
    </row>
    <row r="159" spans="1:4">
      <c r="A159" s="184" t="s">
        <v>190</v>
      </c>
      <c r="B159" s="185">
        <v>5</v>
      </c>
      <c r="C159" s="185">
        <v>0</v>
      </c>
      <c r="D159" s="185">
        <f t="shared" si="7"/>
        <v>5</v>
      </c>
    </row>
    <row r="160" spans="1:4">
      <c r="A160" s="184" t="s">
        <v>191</v>
      </c>
      <c r="B160" s="185">
        <v>5</v>
      </c>
      <c r="C160" s="185">
        <v>0</v>
      </c>
      <c r="D160" s="185">
        <f t="shared" si="7"/>
        <v>5</v>
      </c>
    </row>
    <row r="161" spans="1:4">
      <c r="A161" s="184" t="s">
        <v>192</v>
      </c>
      <c r="B161" s="185">
        <v>5</v>
      </c>
      <c r="C161" s="185">
        <v>0</v>
      </c>
      <c r="D161" s="185">
        <f t="shared" si="7"/>
        <v>5</v>
      </c>
    </row>
    <row r="162" spans="1:4">
      <c r="A162" s="184" t="s">
        <v>193</v>
      </c>
      <c r="B162" s="185">
        <v>5</v>
      </c>
      <c r="C162" s="185">
        <v>0</v>
      </c>
      <c r="D162" s="185">
        <f t="shared" si="7"/>
        <v>5</v>
      </c>
    </row>
    <row r="163" spans="1:4">
      <c r="A163" s="184" t="s">
        <v>194</v>
      </c>
      <c r="B163" s="185">
        <v>5</v>
      </c>
      <c r="C163" s="185">
        <v>0</v>
      </c>
      <c r="D163" s="185">
        <f t="shared" si="7"/>
        <v>5</v>
      </c>
    </row>
    <row r="164" spans="1:4">
      <c r="A164" s="184" t="s">
        <v>195</v>
      </c>
      <c r="B164" s="185">
        <v>5</v>
      </c>
      <c r="C164" s="185">
        <v>0</v>
      </c>
      <c r="D164" s="185">
        <f t="shared" si="7"/>
        <v>5</v>
      </c>
    </row>
    <row r="165" spans="1:4">
      <c r="A165" s="184" t="s">
        <v>196</v>
      </c>
      <c r="B165" s="185">
        <v>5</v>
      </c>
      <c r="C165" s="185">
        <v>0</v>
      </c>
      <c r="D165" s="185">
        <f t="shared" si="7"/>
        <v>5</v>
      </c>
    </row>
    <row r="166" spans="1:4">
      <c r="A166" s="184" t="s">
        <v>197</v>
      </c>
      <c r="B166" s="185">
        <v>5</v>
      </c>
      <c r="C166" s="185">
        <v>0</v>
      </c>
      <c r="D166" s="185">
        <f t="shared" si="7"/>
        <v>5</v>
      </c>
    </row>
    <row r="167" spans="1:4">
      <c r="A167" s="184" t="s">
        <v>198</v>
      </c>
      <c r="B167" s="185">
        <v>5</v>
      </c>
      <c r="C167" s="185">
        <v>0</v>
      </c>
      <c r="D167" s="185">
        <f t="shared" si="7"/>
        <v>5</v>
      </c>
    </row>
    <row r="168" spans="1:4">
      <c r="A168" s="184" t="s">
        <v>199</v>
      </c>
      <c r="B168" s="185">
        <v>5</v>
      </c>
      <c r="C168" s="185">
        <v>0</v>
      </c>
      <c r="D168" s="185">
        <f t="shared" si="7"/>
        <v>5</v>
      </c>
    </row>
    <row r="169" spans="1:4">
      <c r="A169" s="184" t="s">
        <v>200</v>
      </c>
      <c r="B169" s="185">
        <v>5</v>
      </c>
      <c r="C169" s="185">
        <v>0</v>
      </c>
      <c r="D169" s="185">
        <f t="shared" si="7"/>
        <v>5</v>
      </c>
    </row>
    <row r="170" spans="1:4">
      <c r="A170" s="184" t="s">
        <v>201</v>
      </c>
      <c r="B170" s="185">
        <v>5</v>
      </c>
      <c r="C170" s="185">
        <v>0</v>
      </c>
      <c r="D170" s="185">
        <f t="shared" si="7"/>
        <v>5</v>
      </c>
    </row>
    <row r="171" spans="1:4">
      <c r="A171" s="184" t="s">
        <v>202</v>
      </c>
      <c r="B171" s="185">
        <v>5</v>
      </c>
      <c r="C171" s="185">
        <v>0</v>
      </c>
      <c r="D171" s="185">
        <f t="shared" si="7"/>
        <v>5</v>
      </c>
    </row>
    <row r="172" spans="1:4">
      <c r="A172" s="184" t="s">
        <v>203</v>
      </c>
      <c r="B172" s="185">
        <v>5</v>
      </c>
      <c r="C172" s="185">
        <v>0</v>
      </c>
      <c r="D172" s="185">
        <f t="shared" si="7"/>
        <v>5</v>
      </c>
    </row>
    <row r="173" spans="1:4">
      <c r="A173" s="184" t="s">
        <v>204</v>
      </c>
      <c r="B173" s="185">
        <v>5</v>
      </c>
      <c r="C173" s="185">
        <v>0</v>
      </c>
      <c r="D173" s="185">
        <f t="shared" si="7"/>
        <v>5</v>
      </c>
    </row>
    <row r="174" spans="1:4">
      <c r="A174" s="184" t="s">
        <v>205</v>
      </c>
      <c r="B174" s="185">
        <v>5</v>
      </c>
      <c r="C174" s="185">
        <v>0</v>
      </c>
      <c r="D174" s="185">
        <f t="shared" si="7"/>
        <v>5</v>
      </c>
    </row>
    <row r="175" spans="1:4">
      <c r="A175" s="184" t="s">
        <v>206</v>
      </c>
      <c r="B175" s="185">
        <v>5</v>
      </c>
      <c r="C175" s="185">
        <v>0</v>
      </c>
      <c r="D175" s="185">
        <f t="shared" si="7"/>
        <v>5</v>
      </c>
    </row>
    <row r="176" spans="1:4">
      <c r="A176" s="184" t="s">
        <v>207</v>
      </c>
      <c r="B176" s="185">
        <v>5</v>
      </c>
      <c r="C176" s="185">
        <v>0</v>
      </c>
      <c r="D176" s="185">
        <f t="shared" si="7"/>
        <v>5</v>
      </c>
    </row>
    <row r="177" spans="1:4">
      <c r="A177" s="184" t="s">
        <v>208</v>
      </c>
      <c r="B177" s="185">
        <v>5</v>
      </c>
      <c r="C177" s="185">
        <v>0</v>
      </c>
      <c r="D177" s="185">
        <f t="shared" si="7"/>
        <v>5</v>
      </c>
    </row>
    <row r="178" spans="1:4">
      <c r="A178" s="184" t="s">
        <v>209</v>
      </c>
      <c r="B178" s="185">
        <v>5</v>
      </c>
      <c r="C178" s="185">
        <v>0</v>
      </c>
      <c r="D178" s="185">
        <f t="shared" si="7"/>
        <v>5</v>
      </c>
    </row>
    <row r="179" spans="1:4">
      <c r="A179" s="184" t="s">
        <v>210</v>
      </c>
      <c r="B179" s="185">
        <v>5</v>
      </c>
      <c r="C179" s="185">
        <v>0</v>
      </c>
      <c r="D179" s="185">
        <f t="shared" si="7"/>
        <v>5</v>
      </c>
    </row>
    <row r="180" spans="1:4">
      <c r="A180" s="184" t="s">
        <v>211</v>
      </c>
      <c r="B180" s="185">
        <v>5</v>
      </c>
      <c r="C180" s="185">
        <v>0</v>
      </c>
      <c r="D180" s="185">
        <f t="shared" si="7"/>
        <v>5</v>
      </c>
    </row>
    <row r="181" spans="1:4">
      <c r="A181" s="184" t="s">
        <v>212</v>
      </c>
      <c r="B181" s="185">
        <v>5</v>
      </c>
      <c r="C181" s="185">
        <v>0</v>
      </c>
      <c r="D181" s="185">
        <f t="shared" si="7"/>
        <v>5</v>
      </c>
    </row>
    <row r="182" spans="1:4">
      <c r="A182" s="184" t="s">
        <v>213</v>
      </c>
      <c r="B182" s="185">
        <v>5</v>
      </c>
      <c r="C182" s="185">
        <v>0</v>
      </c>
      <c r="D182" s="185">
        <f t="shared" si="7"/>
        <v>5</v>
      </c>
    </row>
    <row r="183" spans="1:4">
      <c r="A183" s="184" t="s">
        <v>214</v>
      </c>
      <c r="B183" s="185">
        <v>5</v>
      </c>
      <c r="C183" s="185">
        <v>0</v>
      </c>
      <c r="D183" s="185">
        <f t="shared" si="7"/>
        <v>5</v>
      </c>
    </row>
    <row r="184" spans="1:4">
      <c r="A184" s="184" t="s">
        <v>215</v>
      </c>
      <c r="B184" s="185">
        <v>5</v>
      </c>
      <c r="C184" s="185">
        <v>0</v>
      </c>
      <c r="D184" s="185">
        <f t="shared" si="7"/>
        <v>5</v>
      </c>
    </row>
    <row r="185" spans="1:4">
      <c r="A185" s="184" t="s">
        <v>216</v>
      </c>
      <c r="B185" s="185">
        <v>5</v>
      </c>
      <c r="C185" s="185">
        <v>0</v>
      </c>
      <c r="D185" s="185">
        <f t="shared" si="7"/>
        <v>5</v>
      </c>
    </row>
    <row r="186" spans="1:4">
      <c r="A186" s="184" t="s">
        <v>217</v>
      </c>
      <c r="B186" s="185">
        <v>5</v>
      </c>
      <c r="C186" s="185">
        <v>0</v>
      </c>
      <c r="D186" s="185">
        <f t="shared" si="7"/>
        <v>5</v>
      </c>
    </row>
  </sheetData>
  <sortState ref="A4:D158">
    <sortCondition ref="A158"/>
  </sortState>
  <mergeCells count="3">
    <mergeCell ref="F4:J10"/>
    <mergeCell ref="F11:J14"/>
    <mergeCell ref="F3:J3"/>
  </mergeCells>
  <conditionalFormatting sqref="A155">
    <cfRule type="duplicateValues" dxfId="170" priority="65" stopIfTrue="1"/>
  </conditionalFormatting>
  <conditionalFormatting sqref="A102 A98 A5:A7 A34 A49 A134:A137 A148:A152 A100 A110:A111 A40 A89:A92 A43:A44 A18 A79:A80 A83:A86 A94 A106:A108 A58:A60 A130:A132 A65 A114:A121 A9:A10 A143 A20:A22 A24:A25 A52:A55 A67:A69 A72:A74 A76 A123:A127 A139 A12:A16 A36:A37 A156:A186">
    <cfRule type="duplicateValues" dxfId="169" priority="69" stopIfTrue="1"/>
  </conditionalFormatting>
  <conditionalFormatting sqref="A27 A30 A32">
    <cfRule type="duplicateValues" dxfId="168" priority="64" stopIfTrue="1"/>
  </conditionalFormatting>
  <conditionalFormatting sqref="A101">
    <cfRule type="duplicateValues" dxfId="167" priority="63" stopIfTrue="1"/>
  </conditionalFormatting>
  <conditionalFormatting sqref="A95">
    <cfRule type="duplicateValues" dxfId="166" priority="62" stopIfTrue="1"/>
  </conditionalFormatting>
  <conditionalFormatting sqref="A46">
    <cfRule type="duplicateValues" dxfId="165" priority="61" stopIfTrue="1"/>
  </conditionalFormatting>
  <conditionalFormatting sqref="A133">
    <cfRule type="duplicateValues" dxfId="164" priority="60" stopIfTrue="1"/>
  </conditionalFormatting>
  <conditionalFormatting sqref="A145">
    <cfRule type="duplicateValues" dxfId="163" priority="59" stopIfTrue="1"/>
  </conditionalFormatting>
  <conditionalFormatting sqref="A99">
    <cfRule type="duplicateValues" dxfId="162" priority="58" stopIfTrue="1"/>
  </conditionalFormatting>
  <conditionalFormatting sqref="A109">
    <cfRule type="duplicateValues" dxfId="161" priority="57" stopIfTrue="1"/>
  </conditionalFormatting>
  <conditionalFormatting sqref="A38">
    <cfRule type="duplicateValues" dxfId="160" priority="56" stopIfTrue="1"/>
  </conditionalFormatting>
  <conditionalFormatting sqref="A87">
    <cfRule type="duplicateValues" dxfId="159" priority="55" stopIfTrue="1"/>
  </conditionalFormatting>
  <conditionalFormatting sqref="A88">
    <cfRule type="duplicateValues" dxfId="158" priority="54" stopIfTrue="1"/>
  </conditionalFormatting>
  <conditionalFormatting sqref="A41">
    <cfRule type="duplicateValues" dxfId="157" priority="53" stopIfTrue="1"/>
  </conditionalFormatting>
  <conditionalFormatting sqref="A35">
    <cfRule type="duplicateValues" dxfId="156" priority="52" stopIfTrue="1"/>
  </conditionalFormatting>
  <conditionalFormatting sqref="A144">
    <cfRule type="duplicateValues" dxfId="155" priority="51" stopIfTrue="1"/>
  </conditionalFormatting>
  <conditionalFormatting sqref="A17">
    <cfRule type="duplicateValues" dxfId="154" priority="50" stopIfTrue="1"/>
  </conditionalFormatting>
  <conditionalFormatting sqref="A39">
    <cfRule type="duplicateValues" dxfId="153" priority="49" stopIfTrue="1"/>
  </conditionalFormatting>
  <conditionalFormatting sqref="A77">
    <cfRule type="duplicateValues" dxfId="152" priority="48" stopIfTrue="1"/>
  </conditionalFormatting>
  <conditionalFormatting sqref="A81">
    <cfRule type="duplicateValues" dxfId="151" priority="47" stopIfTrue="1"/>
  </conditionalFormatting>
  <conditionalFormatting sqref="A93">
    <cfRule type="duplicateValues" dxfId="150" priority="46" stopIfTrue="1"/>
  </conditionalFormatting>
  <conditionalFormatting sqref="A96">
    <cfRule type="duplicateValues" dxfId="149" priority="45" stopIfTrue="1"/>
  </conditionalFormatting>
  <conditionalFormatting sqref="A104">
    <cfRule type="duplicateValues" dxfId="148" priority="44" stopIfTrue="1"/>
  </conditionalFormatting>
  <conditionalFormatting sqref="A47">
    <cfRule type="duplicateValues" dxfId="147" priority="43" stopIfTrue="1"/>
  </conditionalFormatting>
  <conditionalFormatting sqref="A56">
    <cfRule type="duplicateValues" dxfId="146" priority="42" stopIfTrue="1"/>
  </conditionalFormatting>
  <conditionalFormatting sqref="A129">
    <cfRule type="duplicateValues" dxfId="145" priority="41" stopIfTrue="1"/>
  </conditionalFormatting>
  <conditionalFormatting sqref="A28">
    <cfRule type="duplicateValues" dxfId="144" priority="40" stopIfTrue="1"/>
  </conditionalFormatting>
  <conditionalFormatting sqref="A64">
    <cfRule type="duplicateValues" dxfId="143" priority="39" stopIfTrue="1"/>
  </conditionalFormatting>
  <conditionalFormatting sqref="A62">
    <cfRule type="duplicateValues" dxfId="142" priority="38" stopIfTrue="1"/>
  </conditionalFormatting>
  <conditionalFormatting sqref="A97">
    <cfRule type="duplicateValues" dxfId="141" priority="37" stopIfTrue="1"/>
  </conditionalFormatting>
  <conditionalFormatting sqref="A112">
    <cfRule type="duplicateValues" dxfId="140" priority="36" stopIfTrue="1"/>
  </conditionalFormatting>
  <conditionalFormatting sqref="A8">
    <cfRule type="duplicateValues" dxfId="139" priority="35" stopIfTrue="1"/>
  </conditionalFormatting>
  <conditionalFormatting sqref="A11">
    <cfRule type="duplicateValues" dxfId="138" priority="34" stopIfTrue="1"/>
  </conditionalFormatting>
  <conditionalFormatting sqref="A63">
    <cfRule type="duplicateValues" dxfId="137" priority="33" stopIfTrue="1"/>
  </conditionalFormatting>
  <conditionalFormatting sqref="A140">
    <cfRule type="duplicateValues" dxfId="136" priority="32" stopIfTrue="1"/>
  </conditionalFormatting>
  <conditionalFormatting sqref="A141">
    <cfRule type="duplicateValues" dxfId="135" priority="31" stopIfTrue="1"/>
  </conditionalFormatting>
  <conditionalFormatting sqref="A147">
    <cfRule type="duplicateValues" dxfId="134" priority="30" stopIfTrue="1"/>
  </conditionalFormatting>
  <conditionalFormatting sqref="A154">
    <cfRule type="duplicateValues" dxfId="133" priority="29" stopIfTrue="1"/>
  </conditionalFormatting>
  <conditionalFormatting sqref="A19">
    <cfRule type="duplicateValues" dxfId="132" priority="28" stopIfTrue="1"/>
  </conditionalFormatting>
  <conditionalFormatting sqref="A23">
    <cfRule type="duplicateValues" dxfId="131" priority="27" stopIfTrue="1"/>
  </conditionalFormatting>
  <conditionalFormatting sqref="A29">
    <cfRule type="duplicateValues" dxfId="130" priority="26" stopIfTrue="1"/>
  </conditionalFormatting>
  <conditionalFormatting sqref="A31">
    <cfRule type="duplicateValues" dxfId="129" priority="25" stopIfTrue="1"/>
  </conditionalFormatting>
  <conditionalFormatting sqref="A33">
    <cfRule type="duplicateValues" dxfId="128" priority="24" stopIfTrue="1"/>
  </conditionalFormatting>
  <conditionalFormatting sqref="A45">
    <cfRule type="duplicateValues" dxfId="127" priority="23" stopIfTrue="1"/>
  </conditionalFormatting>
  <conditionalFormatting sqref="A51">
    <cfRule type="duplicateValues" dxfId="126" priority="22" stopIfTrue="1"/>
  </conditionalFormatting>
  <conditionalFormatting sqref="A61">
    <cfRule type="duplicateValues" dxfId="125" priority="21" stopIfTrue="1"/>
  </conditionalFormatting>
  <conditionalFormatting sqref="A66">
    <cfRule type="duplicateValues" dxfId="124" priority="20" stopIfTrue="1"/>
  </conditionalFormatting>
  <conditionalFormatting sqref="A71">
    <cfRule type="duplicateValues" dxfId="123" priority="19" stopIfTrue="1"/>
  </conditionalFormatting>
  <conditionalFormatting sqref="A75">
    <cfRule type="duplicateValues" dxfId="122" priority="18" stopIfTrue="1"/>
  </conditionalFormatting>
  <conditionalFormatting sqref="A78">
    <cfRule type="duplicateValues" dxfId="121" priority="17" stopIfTrue="1"/>
  </conditionalFormatting>
  <conditionalFormatting sqref="A113">
    <cfRule type="duplicateValues" dxfId="120" priority="16" stopIfTrue="1"/>
  </conditionalFormatting>
  <conditionalFormatting sqref="A122">
    <cfRule type="duplicateValues" dxfId="119" priority="15" stopIfTrue="1"/>
  </conditionalFormatting>
  <conditionalFormatting sqref="A138">
    <cfRule type="duplicateValues" dxfId="118" priority="14" stopIfTrue="1"/>
  </conditionalFormatting>
  <conditionalFormatting sqref="A142">
    <cfRule type="duplicateValues" dxfId="117" priority="13" stopIfTrue="1"/>
  </conditionalFormatting>
  <conditionalFormatting sqref="A57">
    <cfRule type="duplicateValues" dxfId="116" priority="12" stopIfTrue="1"/>
  </conditionalFormatting>
  <conditionalFormatting sqref="A42">
    <cfRule type="duplicateValues" dxfId="115" priority="11" stopIfTrue="1"/>
  </conditionalFormatting>
  <conditionalFormatting sqref="A50">
    <cfRule type="duplicateValues" dxfId="114" priority="10" stopIfTrue="1"/>
  </conditionalFormatting>
  <conditionalFormatting sqref="A82">
    <cfRule type="duplicateValues" dxfId="113" priority="9" stopIfTrue="1"/>
  </conditionalFormatting>
  <conditionalFormatting sqref="A153">
    <cfRule type="duplicateValues" dxfId="112" priority="8" stopIfTrue="1"/>
  </conditionalFormatting>
  <conditionalFormatting sqref="A48">
    <cfRule type="duplicateValues" dxfId="111" priority="7" stopIfTrue="1"/>
  </conditionalFormatting>
  <conditionalFormatting sqref="A26">
    <cfRule type="duplicateValues" dxfId="110" priority="6" stopIfTrue="1"/>
  </conditionalFormatting>
  <conditionalFormatting sqref="A146">
    <cfRule type="duplicateValues" dxfId="109" priority="5" stopIfTrue="1"/>
  </conditionalFormatting>
  <conditionalFormatting sqref="A128">
    <cfRule type="duplicateValues" dxfId="108" priority="4" stopIfTrue="1"/>
  </conditionalFormatting>
  <conditionalFormatting sqref="A70">
    <cfRule type="duplicateValues" dxfId="107" priority="3" stopIfTrue="1"/>
  </conditionalFormatting>
  <conditionalFormatting sqref="A103">
    <cfRule type="duplicateValues" dxfId="106" priority="2" stopIfTrue="1"/>
  </conditionalFormatting>
  <conditionalFormatting sqref="A105">
    <cfRule type="duplicateValues" dxfId="105" priority="1" stopIfTrue="1"/>
  </conditionalFormatting>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6"/>
  <dimension ref="A1:Q58"/>
  <sheetViews>
    <sheetView showGridLines="0" zoomScale="85" zoomScaleNormal="85" workbookViewId="0">
      <selection activeCell="E29" sqref="E29"/>
    </sheetView>
  </sheetViews>
  <sheetFormatPr defaultRowHeight="12.75"/>
  <cols>
    <col min="1" max="1" width="53.85546875" customWidth="1"/>
    <col min="2" max="2" width="15.7109375" customWidth="1"/>
    <col min="3" max="3" width="12.140625" customWidth="1"/>
    <col min="4" max="4" width="15.42578125" customWidth="1"/>
    <col min="5" max="5" width="18.5703125" customWidth="1"/>
    <col min="6" max="6" width="13.85546875" customWidth="1"/>
    <col min="7" max="7" width="15.7109375" customWidth="1"/>
    <col min="8" max="8" width="17.85546875" customWidth="1"/>
    <col min="9" max="9" width="21.28515625" customWidth="1"/>
    <col min="10" max="10" width="17.85546875" customWidth="1"/>
    <col min="12" max="12" width="9.140625" customWidth="1"/>
    <col min="17" max="17" width="11.28515625" customWidth="1"/>
  </cols>
  <sheetData>
    <row r="1" spans="1:17" ht="45" customHeight="1">
      <c r="C1" s="87" t="s">
        <v>225</v>
      </c>
      <c r="D1" s="87" t="s">
        <v>226</v>
      </c>
      <c r="E1" s="87" t="s">
        <v>227</v>
      </c>
      <c r="F1" s="87" t="s">
        <v>228</v>
      </c>
      <c r="G1" s="87" t="s">
        <v>229</v>
      </c>
    </row>
    <row r="2" spans="1:17" ht="39" customHeight="1">
      <c r="A2" s="40" t="s">
        <v>230</v>
      </c>
      <c r="B2" s="40"/>
      <c r="C2" s="40"/>
      <c r="D2" s="40"/>
      <c r="E2" s="40"/>
      <c r="F2" s="40"/>
      <c r="G2" s="40"/>
    </row>
    <row r="3" spans="1:17" ht="25.5">
      <c r="A3" s="183" t="s">
        <v>231</v>
      </c>
      <c r="B3" s="183" t="s">
        <v>232</v>
      </c>
      <c r="C3" s="183" t="s">
        <v>233</v>
      </c>
      <c r="D3" s="203" t="s">
        <v>234</v>
      </c>
      <c r="E3" s="203" t="s">
        <v>235</v>
      </c>
      <c r="F3" s="204" t="s">
        <v>236</v>
      </c>
      <c r="G3" s="426" t="s">
        <v>237</v>
      </c>
      <c r="H3" s="426" t="s">
        <v>238</v>
      </c>
      <c r="I3" s="426" t="s">
        <v>239</v>
      </c>
      <c r="J3" s="426" t="s">
        <v>240</v>
      </c>
      <c r="L3" s="22" t="s">
        <v>241</v>
      </c>
    </row>
    <row r="4" spans="1:17" s="7" customFormat="1">
      <c r="A4" s="318" t="s">
        <v>242</v>
      </c>
      <c r="B4" s="315">
        <v>33.96</v>
      </c>
      <c r="C4" s="315">
        <v>0</v>
      </c>
      <c r="D4" s="315">
        <v>0</v>
      </c>
      <c r="E4" s="315">
        <v>0</v>
      </c>
      <c r="F4" s="315">
        <v>326.58</v>
      </c>
      <c r="G4" s="316">
        <v>44562</v>
      </c>
      <c r="H4" s="317"/>
      <c r="I4" s="317"/>
      <c r="J4" s="317" t="s">
        <v>243</v>
      </c>
      <c r="L4" s="205" t="s">
        <v>244</v>
      </c>
      <c r="M4" s="504" t="s">
        <v>245</v>
      </c>
      <c r="N4" s="505"/>
      <c r="O4" s="505"/>
      <c r="P4" s="505"/>
      <c r="Q4" s="506"/>
    </row>
    <row r="5" spans="1:17" s="7" customFormat="1">
      <c r="A5" s="314" t="s">
        <v>47</v>
      </c>
      <c r="B5" s="315">
        <v>46.6</v>
      </c>
      <c r="C5" s="315">
        <v>0</v>
      </c>
      <c r="D5" s="315">
        <v>0</v>
      </c>
      <c r="E5" s="315">
        <v>24.54</v>
      </c>
      <c r="F5" s="315">
        <v>0</v>
      </c>
      <c r="G5" s="316">
        <v>44562</v>
      </c>
      <c r="H5" s="317"/>
      <c r="I5" s="317"/>
      <c r="J5" s="317" t="s">
        <v>246</v>
      </c>
      <c r="L5" s="311"/>
      <c r="M5" s="512" t="s">
        <v>247</v>
      </c>
      <c r="N5" s="513"/>
      <c r="O5" s="513"/>
      <c r="P5" s="513"/>
      <c r="Q5" s="514"/>
    </row>
    <row r="6" spans="1:17" s="7" customFormat="1">
      <c r="A6" s="314" t="s">
        <v>84</v>
      </c>
      <c r="B6" s="315">
        <v>45.11</v>
      </c>
      <c r="C6" s="315">
        <v>0</v>
      </c>
      <c r="D6" s="315">
        <v>0</v>
      </c>
      <c r="E6" s="315">
        <v>24.54</v>
      </c>
      <c r="F6" s="315">
        <v>0</v>
      </c>
      <c r="G6" s="316">
        <v>44562</v>
      </c>
      <c r="H6" s="317"/>
      <c r="I6" s="317"/>
      <c r="J6" s="317" t="s">
        <v>248</v>
      </c>
    </row>
    <row r="7" spans="1:17" s="7" customFormat="1">
      <c r="A7" s="314" t="s">
        <v>95</v>
      </c>
      <c r="B7" s="315">
        <v>40.9</v>
      </c>
      <c r="C7" s="315">
        <v>0</v>
      </c>
      <c r="D7" s="315">
        <v>0</v>
      </c>
      <c r="E7" s="315">
        <v>24.54</v>
      </c>
      <c r="F7" s="315">
        <v>0</v>
      </c>
      <c r="G7" s="316">
        <v>44562</v>
      </c>
      <c r="H7" s="317"/>
      <c r="I7" s="317"/>
      <c r="J7" s="317" t="s">
        <v>249</v>
      </c>
    </row>
    <row r="8" spans="1:17" s="7" customFormat="1">
      <c r="A8" s="320" t="s">
        <v>250</v>
      </c>
      <c r="B8" s="315">
        <v>0</v>
      </c>
      <c r="C8" s="315">
        <v>0</v>
      </c>
      <c r="D8" s="315">
        <v>0</v>
      </c>
      <c r="E8" s="315">
        <v>24.54</v>
      </c>
      <c r="F8" s="315">
        <v>0</v>
      </c>
      <c r="G8" s="316">
        <v>44562</v>
      </c>
      <c r="H8" s="317"/>
      <c r="I8" s="317"/>
      <c r="J8" s="317" t="str">
        <f>J7</f>
        <v>MG000204/2022</v>
      </c>
    </row>
    <row r="9" spans="1:17" s="7" customFormat="1">
      <c r="A9" s="318" t="s">
        <v>97</v>
      </c>
      <c r="B9" s="315">
        <v>41</v>
      </c>
      <c r="C9" s="315">
        <v>0</v>
      </c>
      <c r="D9" s="315">
        <v>0</v>
      </c>
      <c r="E9" s="315">
        <v>24.54</v>
      </c>
      <c r="F9" s="315">
        <v>0</v>
      </c>
      <c r="G9" s="316">
        <v>44562</v>
      </c>
      <c r="H9" s="317"/>
      <c r="I9" s="317"/>
      <c r="J9" s="317" t="s">
        <v>251</v>
      </c>
    </row>
    <row r="10" spans="1:17" s="7" customFormat="1">
      <c r="A10" s="318" t="s">
        <v>252</v>
      </c>
      <c r="B10" s="315">
        <v>0</v>
      </c>
      <c r="C10" s="315">
        <v>12.36</v>
      </c>
      <c r="D10" s="315">
        <v>0</v>
      </c>
      <c r="E10" s="315">
        <v>24.54</v>
      </c>
      <c r="F10" s="315">
        <v>0</v>
      </c>
      <c r="G10" s="316">
        <v>44562</v>
      </c>
      <c r="H10" s="317"/>
      <c r="I10" s="317"/>
      <c r="J10" s="317" t="s">
        <v>253</v>
      </c>
    </row>
    <row r="11" spans="1:17" s="7" customFormat="1">
      <c r="A11" s="314" t="s">
        <v>254</v>
      </c>
      <c r="B11" s="315">
        <v>0</v>
      </c>
      <c r="C11" s="315">
        <v>12.36</v>
      </c>
      <c r="D11" s="315">
        <v>0</v>
      </c>
      <c r="E11" s="315">
        <v>24.54</v>
      </c>
      <c r="F11" s="315">
        <v>0</v>
      </c>
      <c r="G11" s="316">
        <v>44562</v>
      </c>
      <c r="H11" s="317"/>
      <c r="I11" s="317"/>
      <c r="J11" s="317" t="s">
        <v>255</v>
      </c>
    </row>
    <row r="12" spans="1:17" s="7" customFormat="1">
      <c r="A12" s="314" t="s">
        <v>256</v>
      </c>
      <c r="B12" s="315">
        <v>41</v>
      </c>
      <c r="C12" s="315">
        <v>0</v>
      </c>
      <c r="D12" s="315">
        <v>0</v>
      </c>
      <c r="E12" s="315">
        <v>24.54</v>
      </c>
      <c r="F12" s="315">
        <v>0</v>
      </c>
      <c r="G12" s="316">
        <v>44562</v>
      </c>
      <c r="H12" s="317"/>
      <c r="I12" s="317"/>
      <c r="J12" s="317" t="s">
        <v>257</v>
      </c>
    </row>
    <row r="13" spans="1:17" s="7" customFormat="1">
      <c r="A13" s="314" t="s">
        <v>118</v>
      </c>
      <c r="B13" s="315">
        <v>41</v>
      </c>
      <c r="C13" s="315">
        <v>0</v>
      </c>
      <c r="D13" s="315">
        <v>0</v>
      </c>
      <c r="E13" s="315">
        <v>24.54</v>
      </c>
      <c r="F13" s="315">
        <v>0</v>
      </c>
      <c r="G13" s="316">
        <v>44562</v>
      </c>
      <c r="H13" s="474"/>
      <c r="I13" s="474"/>
      <c r="J13" s="317" t="s">
        <v>258</v>
      </c>
    </row>
    <row r="14" spans="1:17" s="7" customFormat="1">
      <c r="A14" s="314" t="s">
        <v>134</v>
      </c>
      <c r="B14" s="315">
        <v>47.52</v>
      </c>
      <c r="C14" s="315">
        <v>12.96</v>
      </c>
      <c r="D14" s="315">
        <v>0</v>
      </c>
      <c r="E14" s="315">
        <v>17.28</v>
      </c>
      <c r="F14" s="315">
        <v>0</v>
      </c>
      <c r="G14" s="316">
        <v>44562</v>
      </c>
      <c r="H14" s="317"/>
      <c r="I14" s="317"/>
      <c r="J14" s="317" t="s">
        <v>259</v>
      </c>
    </row>
    <row r="15" spans="1:17" s="7" customFormat="1">
      <c r="A15" s="314" t="s">
        <v>152</v>
      </c>
      <c r="B15" s="315">
        <v>41</v>
      </c>
      <c r="C15" s="315">
        <v>0</v>
      </c>
      <c r="D15" s="315">
        <v>0</v>
      </c>
      <c r="E15" s="315">
        <v>24.54</v>
      </c>
      <c r="F15" s="315">
        <v>0</v>
      </c>
      <c r="G15" s="316">
        <v>44562</v>
      </c>
      <c r="H15" s="317"/>
      <c r="I15" s="317"/>
      <c r="J15" s="317" t="s">
        <v>260</v>
      </c>
    </row>
    <row r="16" spans="1:17" s="7" customFormat="1">
      <c r="A16" s="318" t="s">
        <v>261</v>
      </c>
      <c r="B16" s="315">
        <v>41</v>
      </c>
      <c r="C16" s="315">
        <v>0</v>
      </c>
      <c r="D16" s="315">
        <v>0</v>
      </c>
      <c r="E16" s="315">
        <v>24.54</v>
      </c>
      <c r="F16" s="315">
        <v>0</v>
      </c>
      <c r="G16" s="316">
        <v>44562</v>
      </c>
      <c r="H16" s="317"/>
      <c r="I16" s="317"/>
      <c r="J16" s="317" t="s">
        <v>262</v>
      </c>
    </row>
    <row r="17" spans="1:10" s="7" customFormat="1">
      <c r="A17" s="319" t="s">
        <v>263</v>
      </c>
      <c r="B17" s="315">
        <v>0</v>
      </c>
      <c r="C17" s="315">
        <v>0</v>
      </c>
      <c r="D17" s="315">
        <v>0</v>
      </c>
      <c r="E17" s="315">
        <v>24.54</v>
      </c>
      <c r="F17" s="315">
        <v>0</v>
      </c>
      <c r="G17" s="316">
        <v>44562</v>
      </c>
      <c r="H17" s="317"/>
      <c r="I17" s="317"/>
      <c r="J17" s="317" t="s">
        <v>262</v>
      </c>
    </row>
    <row r="18" spans="1:10" s="7" customFormat="1">
      <c r="A18" s="318" t="s">
        <v>264</v>
      </c>
      <c r="B18" s="315">
        <v>40.1</v>
      </c>
      <c r="C18" s="315">
        <v>0</v>
      </c>
      <c r="D18" s="315">
        <v>0</v>
      </c>
      <c r="E18" s="315">
        <v>24.54</v>
      </c>
      <c r="F18" s="315">
        <v>0</v>
      </c>
      <c r="G18" s="316">
        <v>44562</v>
      </c>
      <c r="H18" s="474"/>
      <c r="I18" s="317"/>
      <c r="J18" s="317" t="s">
        <v>265</v>
      </c>
    </row>
    <row r="19" spans="1:10" s="7" customFormat="1">
      <c r="A19" s="319" t="s">
        <v>266</v>
      </c>
      <c r="B19" s="315">
        <v>0</v>
      </c>
      <c r="C19" s="315">
        <v>0</v>
      </c>
      <c r="D19" s="315">
        <v>0</v>
      </c>
      <c r="E19" s="315">
        <v>24.54</v>
      </c>
      <c r="F19" s="315">
        <v>0</v>
      </c>
      <c r="G19" s="316">
        <v>44562</v>
      </c>
      <c r="H19" s="474"/>
      <c r="I19" s="317"/>
      <c r="J19" s="317" t="s">
        <v>265</v>
      </c>
    </row>
    <row r="20" spans="1:10" s="7" customFormat="1">
      <c r="A20" s="318" t="s">
        <v>267</v>
      </c>
      <c r="B20" s="315">
        <v>41</v>
      </c>
      <c r="C20" s="315">
        <v>0</v>
      </c>
      <c r="D20" s="315">
        <v>0</v>
      </c>
      <c r="E20" s="315">
        <v>24.54</v>
      </c>
      <c r="F20" s="315">
        <v>0</v>
      </c>
      <c r="G20" s="316">
        <v>44562</v>
      </c>
      <c r="H20" s="474"/>
      <c r="I20" s="474"/>
      <c r="J20" s="317" t="s">
        <v>268</v>
      </c>
    </row>
    <row r="21" spans="1:10" s="7" customFormat="1">
      <c r="A21" s="319" t="s">
        <v>269</v>
      </c>
      <c r="B21" s="315">
        <v>0</v>
      </c>
      <c r="C21" s="315">
        <v>0</v>
      </c>
      <c r="D21" s="315">
        <v>0</v>
      </c>
      <c r="E21" s="315">
        <v>24.54</v>
      </c>
      <c r="F21" s="315">
        <v>0</v>
      </c>
      <c r="G21" s="316">
        <v>44562</v>
      </c>
      <c r="H21" s="474"/>
      <c r="I21" s="474"/>
      <c r="J21" s="317" t="s">
        <v>268</v>
      </c>
    </row>
    <row r="22" spans="1:10" s="7" customFormat="1">
      <c r="A22" s="455" t="s">
        <v>270</v>
      </c>
      <c r="B22" s="315">
        <v>41</v>
      </c>
      <c r="C22" s="315">
        <v>0</v>
      </c>
      <c r="D22" s="315">
        <v>0</v>
      </c>
      <c r="E22" s="315">
        <v>24.54</v>
      </c>
      <c r="F22" s="315">
        <v>0</v>
      </c>
      <c r="G22" s="316">
        <v>44562</v>
      </c>
      <c r="H22" s="317"/>
      <c r="I22" s="317"/>
      <c r="J22" s="317" t="s">
        <v>271</v>
      </c>
    </row>
    <row r="23" spans="1:10" s="7" customFormat="1">
      <c r="A23" s="320" t="s">
        <v>272</v>
      </c>
      <c r="B23" s="315">
        <v>0</v>
      </c>
      <c r="C23" s="315">
        <v>0</v>
      </c>
      <c r="D23" s="315">
        <v>0</v>
      </c>
      <c r="E23" s="315">
        <v>24.54</v>
      </c>
      <c r="F23" s="315">
        <v>0</v>
      </c>
      <c r="G23" s="316">
        <v>44562</v>
      </c>
      <c r="H23" s="317"/>
      <c r="I23" s="317"/>
      <c r="J23" s="317" t="s">
        <v>271</v>
      </c>
    </row>
    <row r="24" spans="1:10" s="7" customFormat="1">
      <c r="A24" s="314" t="s">
        <v>273</v>
      </c>
      <c r="B24" s="315">
        <v>42.1</v>
      </c>
      <c r="C24" s="315">
        <v>0</v>
      </c>
      <c r="D24" s="315">
        <v>0</v>
      </c>
      <c r="E24" s="315">
        <v>24.54</v>
      </c>
      <c r="F24" s="315">
        <v>0</v>
      </c>
      <c r="G24" s="316">
        <v>44562</v>
      </c>
      <c r="H24" s="317"/>
      <c r="I24" s="317"/>
      <c r="J24" s="317" t="s">
        <v>274</v>
      </c>
    </row>
    <row r="25" spans="1:10" s="7" customFormat="1">
      <c r="A25" s="320" t="s">
        <v>275</v>
      </c>
      <c r="B25" s="315">
        <v>0</v>
      </c>
      <c r="C25" s="315">
        <v>0</v>
      </c>
      <c r="D25" s="315">
        <v>0</v>
      </c>
      <c r="E25" s="315">
        <v>24.54</v>
      </c>
      <c r="F25" s="315">
        <v>0</v>
      </c>
      <c r="G25" s="316">
        <v>44562</v>
      </c>
      <c r="H25" s="317"/>
      <c r="I25" s="317"/>
      <c r="J25" s="317" t="s">
        <v>274</v>
      </c>
    </row>
    <row r="26" spans="1:10" s="7" customFormat="1">
      <c r="A26" s="318" t="s">
        <v>276</v>
      </c>
      <c r="B26" s="315">
        <v>0</v>
      </c>
      <c r="C26" s="315">
        <v>12.36</v>
      </c>
      <c r="D26" s="315">
        <v>0</v>
      </c>
      <c r="E26" s="315">
        <v>24.54</v>
      </c>
      <c r="F26" s="315">
        <v>0</v>
      </c>
      <c r="G26" s="316">
        <v>44562</v>
      </c>
      <c r="H26" s="317"/>
      <c r="I26" s="317"/>
      <c r="J26" s="317" t="s">
        <v>277</v>
      </c>
    </row>
    <row r="27" spans="1:10" s="7" customFormat="1">
      <c r="A27" s="319" t="s">
        <v>278</v>
      </c>
      <c r="B27" s="315">
        <v>0</v>
      </c>
      <c r="C27" s="315">
        <v>0</v>
      </c>
      <c r="D27" s="315">
        <v>0</v>
      </c>
      <c r="E27" s="315">
        <v>24.54</v>
      </c>
      <c r="F27" s="315">
        <v>0</v>
      </c>
      <c r="G27" s="316">
        <v>44562</v>
      </c>
      <c r="H27" s="317"/>
      <c r="I27" s="317"/>
      <c r="J27" s="317" t="s">
        <v>277</v>
      </c>
    </row>
    <row r="28" spans="1:10" s="7" customFormat="1">
      <c r="A28" s="318" t="s">
        <v>279</v>
      </c>
      <c r="B28" s="315">
        <v>41</v>
      </c>
      <c r="C28" s="315">
        <v>0</v>
      </c>
      <c r="D28" s="315">
        <v>0</v>
      </c>
      <c r="E28" s="315">
        <v>24.54</v>
      </c>
      <c r="F28" s="315">
        <v>0</v>
      </c>
      <c r="G28" s="316">
        <v>44562</v>
      </c>
      <c r="H28" s="317"/>
      <c r="I28" s="317"/>
      <c r="J28" s="317" t="s">
        <v>280</v>
      </c>
    </row>
    <row r="29" spans="1:10" s="7" customFormat="1">
      <c r="A29" s="319" t="s">
        <v>281</v>
      </c>
      <c r="B29" s="315">
        <v>0</v>
      </c>
      <c r="C29" s="315">
        <v>0</v>
      </c>
      <c r="D29" s="315">
        <v>0</v>
      </c>
      <c r="E29" s="315">
        <v>24.54</v>
      </c>
      <c r="F29" s="315">
        <v>0</v>
      </c>
      <c r="G29" s="316">
        <v>44562</v>
      </c>
      <c r="H29" s="317"/>
      <c r="I29" s="317"/>
      <c r="J29" s="317" t="str">
        <f>J28</f>
        <v>MG000423/2022</v>
      </c>
    </row>
    <row r="30" spans="1:10" s="7" customFormat="1">
      <c r="A30" s="314" t="s">
        <v>194</v>
      </c>
      <c r="B30" s="315">
        <v>42.1</v>
      </c>
      <c r="C30" s="315">
        <v>0</v>
      </c>
      <c r="D30" s="315">
        <v>0</v>
      </c>
      <c r="E30" s="315">
        <v>24.54</v>
      </c>
      <c r="F30" s="315">
        <v>0</v>
      </c>
      <c r="G30" s="316">
        <v>44562</v>
      </c>
      <c r="H30" s="317"/>
      <c r="I30" s="317"/>
      <c r="J30" s="317" t="s">
        <v>282</v>
      </c>
    </row>
    <row r="31" spans="1:10" s="7" customFormat="1">
      <c r="A31" s="314" t="s">
        <v>283</v>
      </c>
      <c r="B31" s="315">
        <v>66.099999999999994</v>
      </c>
      <c r="C31" s="315">
        <v>0</v>
      </c>
      <c r="D31" s="315">
        <v>0</v>
      </c>
      <c r="E31" s="315">
        <v>24.54</v>
      </c>
      <c r="F31" s="315">
        <v>0</v>
      </c>
      <c r="G31" s="316">
        <v>44562</v>
      </c>
      <c r="H31" s="317"/>
      <c r="I31" s="317"/>
      <c r="J31" s="317" t="s">
        <v>284</v>
      </c>
    </row>
    <row r="32" spans="1:10" s="7" customFormat="1">
      <c r="A32" s="314" t="s">
        <v>285</v>
      </c>
      <c r="B32" s="315">
        <v>41</v>
      </c>
      <c r="C32" s="315">
        <v>0</v>
      </c>
      <c r="D32" s="315">
        <v>0</v>
      </c>
      <c r="E32" s="315">
        <v>24.54</v>
      </c>
      <c r="F32" s="315">
        <v>0</v>
      </c>
      <c r="G32" s="316">
        <v>44562</v>
      </c>
      <c r="H32" s="317"/>
      <c r="I32" s="317"/>
      <c r="J32" s="317" t="s">
        <v>286</v>
      </c>
    </row>
    <row r="33" spans="1:11" s="7" customFormat="1">
      <c r="A33" s="318" t="s">
        <v>287</v>
      </c>
      <c r="B33" s="315">
        <v>41</v>
      </c>
      <c r="C33" s="315">
        <v>0</v>
      </c>
      <c r="D33" s="315">
        <v>0</v>
      </c>
      <c r="E33" s="315">
        <v>24.54</v>
      </c>
      <c r="F33" s="315">
        <v>0</v>
      </c>
      <c r="G33" s="316">
        <v>44562</v>
      </c>
      <c r="H33" s="317"/>
      <c r="I33" s="317"/>
      <c r="J33" s="317" t="s">
        <v>288</v>
      </c>
    </row>
    <row r="34" spans="1:11">
      <c r="A34" s="320" t="s">
        <v>289</v>
      </c>
      <c r="B34" s="315">
        <v>0</v>
      </c>
      <c r="C34" s="315">
        <v>0</v>
      </c>
      <c r="D34" s="315">
        <v>0</v>
      </c>
      <c r="E34" s="315">
        <v>24.54</v>
      </c>
      <c r="F34" s="315">
        <v>0</v>
      </c>
      <c r="G34" s="316">
        <v>44562</v>
      </c>
      <c r="H34" s="317"/>
      <c r="I34" s="317"/>
      <c r="J34" s="317" t="s">
        <v>288</v>
      </c>
      <c r="K34" s="7"/>
    </row>
    <row r="35" spans="1:11" s="7" customFormat="1">
      <c r="A35" s="314" t="s">
        <v>197</v>
      </c>
      <c r="B35" s="315">
        <v>41</v>
      </c>
      <c r="C35" s="315">
        <v>0</v>
      </c>
      <c r="D35" s="315">
        <v>0</v>
      </c>
      <c r="E35" s="315">
        <v>24.54</v>
      </c>
      <c r="F35" s="315">
        <v>0</v>
      </c>
      <c r="G35" s="316">
        <v>44562</v>
      </c>
      <c r="H35" s="474"/>
      <c r="I35" s="474"/>
      <c r="J35" s="317" t="s">
        <v>290</v>
      </c>
    </row>
    <row r="36" spans="1:11" s="7" customFormat="1">
      <c r="A36" s="314" t="s">
        <v>291</v>
      </c>
      <c r="B36" s="315">
        <v>41</v>
      </c>
      <c r="C36" s="315">
        <v>0</v>
      </c>
      <c r="D36" s="315">
        <v>0</v>
      </c>
      <c r="E36" s="315">
        <v>24.54</v>
      </c>
      <c r="F36" s="315">
        <v>0</v>
      </c>
      <c r="G36" s="316">
        <v>44562</v>
      </c>
      <c r="H36" s="317"/>
      <c r="I36" s="317"/>
      <c r="J36" s="317" t="s">
        <v>292</v>
      </c>
    </row>
    <row r="37" spans="1:11" s="7" customFormat="1">
      <c r="A37" s="320" t="s">
        <v>293</v>
      </c>
      <c r="B37" s="315">
        <v>0</v>
      </c>
      <c r="C37" s="315">
        <v>0</v>
      </c>
      <c r="D37" s="315">
        <v>0</v>
      </c>
      <c r="E37" s="315">
        <v>24.54</v>
      </c>
      <c r="F37" s="315">
        <v>0</v>
      </c>
      <c r="G37" s="316">
        <v>44562</v>
      </c>
      <c r="H37" s="317"/>
      <c r="I37" s="317"/>
      <c r="J37" s="317" t="s">
        <v>292</v>
      </c>
    </row>
    <row r="38" spans="1:11" ht="12.75" customHeight="1">
      <c r="A38" s="314" t="s">
        <v>294</v>
      </c>
      <c r="B38" s="315">
        <v>0</v>
      </c>
      <c r="C38" s="315">
        <v>0</v>
      </c>
      <c r="D38" s="315">
        <v>0</v>
      </c>
      <c r="E38" s="315">
        <v>24.54</v>
      </c>
      <c r="F38" s="315">
        <v>0</v>
      </c>
      <c r="G38" s="316">
        <v>44562</v>
      </c>
      <c r="H38" s="474"/>
      <c r="I38" s="474"/>
      <c r="J38" s="317" t="s">
        <v>295</v>
      </c>
      <c r="K38" s="7"/>
    </row>
    <row r="39" spans="1:11" s="7" customFormat="1">
      <c r="A39" s="314" t="s">
        <v>296</v>
      </c>
      <c r="B39" s="315">
        <v>61.06</v>
      </c>
      <c r="C39" s="315">
        <v>0</v>
      </c>
      <c r="D39" s="315">
        <v>0</v>
      </c>
      <c r="E39" s="315">
        <v>24.54</v>
      </c>
      <c r="F39" s="315">
        <v>0</v>
      </c>
      <c r="G39" s="316">
        <v>44562</v>
      </c>
      <c r="H39" s="317"/>
      <c r="I39" s="317"/>
      <c r="J39" s="317" t="s">
        <v>297</v>
      </c>
    </row>
    <row r="40" spans="1:11" s="7" customFormat="1">
      <c r="A40" s="314" t="s">
        <v>201</v>
      </c>
      <c r="B40" s="315">
        <v>0</v>
      </c>
      <c r="C40" s="315">
        <v>12.36</v>
      </c>
      <c r="D40" s="315">
        <v>0</v>
      </c>
      <c r="E40" s="315">
        <v>24.54</v>
      </c>
      <c r="F40" s="315">
        <v>0</v>
      </c>
      <c r="G40" s="316">
        <v>44562</v>
      </c>
      <c r="H40" s="317"/>
      <c r="I40" s="317"/>
      <c r="J40" s="317" t="s">
        <v>298</v>
      </c>
    </row>
    <row r="41" spans="1:11" s="7" customFormat="1">
      <c r="A41" s="314" t="s">
        <v>209</v>
      </c>
      <c r="B41" s="315">
        <v>41</v>
      </c>
      <c r="C41" s="315">
        <v>0</v>
      </c>
      <c r="D41" s="315">
        <v>0</v>
      </c>
      <c r="E41" s="315">
        <v>24.54</v>
      </c>
      <c r="F41" s="315">
        <v>0</v>
      </c>
      <c r="G41" s="316">
        <v>44562</v>
      </c>
      <c r="H41" s="317"/>
      <c r="I41" s="317"/>
      <c r="J41" s="317" t="s">
        <v>299</v>
      </c>
    </row>
    <row r="42" spans="1:11" s="7" customFormat="1">
      <c r="A42" s="314" t="s">
        <v>210</v>
      </c>
      <c r="B42" s="315">
        <v>33.96</v>
      </c>
      <c r="C42" s="315">
        <v>0</v>
      </c>
      <c r="D42" s="315">
        <v>0</v>
      </c>
      <c r="E42" s="315">
        <v>0</v>
      </c>
      <c r="F42" s="315">
        <v>326.58</v>
      </c>
      <c r="G42" s="316">
        <v>44562</v>
      </c>
      <c r="H42" s="317"/>
      <c r="I42" s="317"/>
      <c r="J42" s="317" t="s">
        <v>300</v>
      </c>
    </row>
    <row r="43" spans="1:11" s="7" customFormat="1">
      <c r="A43" s="309" t="s">
        <v>215</v>
      </c>
      <c r="B43" s="313">
        <v>0</v>
      </c>
      <c r="C43" s="313">
        <v>0</v>
      </c>
      <c r="D43" s="313">
        <v>0</v>
      </c>
      <c r="E43" s="313">
        <v>22.28</v>
      </c>
      <c r="F43" s="313">
        <v>0</v>
      </c>
      <c r="G43" s="308">
        <v>44197</v>
      </c>
      <c r="H43" s="201"/>
      <c r="I43" s="201"/>
      <c r="J43" s="201" t="s">
        <v>301</v>
      </c>
    </row>
    <row r="44" spans="1:11">
      <c r="A44" s="309" t="s">
        <v>302</v>
      </c>
      <c r="B44" s="313">
        <v>37.22</v>
      </c>
      <c r="C44" s="313">
        <v>0</v>
      </c>
      <c r="D44" s="313">
        <v>0</v>
      </c>
      <c r="E44" s="313">
        <v>22.28</v>
      </c>
      <c r="F44" s="313">
        <v>0</v>
      </c>
      <c r="G44" s="308">
        <v>44197</v>
      </c>
      <c r="H44" s="197"/>
      <c r="I44" s="197"/>
      <c r="J44" s="201" t="s">
        <v>303</v>
      </c>
      <c r="K44" s="7"/>
    </row>
    <row r="45" spans="1:11">
      <c r="A45" s="456" t="s">
        <v>304</v>
      </c>
      <c r="B45" s="313">
        <v>0</v>
      </c>
      <c r="C45" s="313">
        <v>0</v>
      </c>
      <c r="D45" s="313">
        <v>0</v>
      </c>
      <c r="E45" s="313">
        <v>22.28</v>
      </c>
      <c r="F45" s="313">
        <v>0</v>
      </c>
      <c r="G45" s="308">
        <v>44197</v>
      </c>
      <c r="H45" s="197"/>
      <c r="I45" s="197"/>
      <c r="J45" s="201" t="s">
        <v>303</v>
      </c>
      <c r="K45" s="7"/>
    </row>
    <row r="46" spans="1:11">
      <c r="K46" s="7"/>
    </row>
    <row r="47" spans="1:11">
      <c r="A47" s="507" t="s">
        <v>305</v>
      </c>
      <c r="B47" s="508"/>
      <c r="K47" s="7"/>
    </row>
    <row r="48" spans="1:11">
      <c r="A48" s="202" t="s">
        <v>306</v>
      </c>
      <c r="B48" s="459">
        <v>40.369999999999997</v>
      </c>
      <c r="K48" s="7"/>
    </row>
    <row r="50" spans="1:4">
      <c r="A50" s="509" t="s">
        <v>307</v>
      </c>
      <c r="B50" s="510"/>
      <c r="C50" s="510"/>
      <c r="D50" s="511"/>
    </row>
    <row r="51" spans="1:4">
      <c r="A51" s="206" t="s">
        <v>308</v>
      </c>
      <c r="B51" s="207" t="s">
        <v>309</v>
      </c>
      <c r="C51" s="207" t="s">
        <v>310</v>
      </c>
      <c r="D51" s="208" t="s">
        <v>311</v>
      </c>
    </row>
    <row r="52" spans="1:4">
      <c r="A52" s="209" t="s">
        <v>312</v>
      </c>
      <c r="B52" s="211">
        <f>C52*D52</f>
        <v>14900.68</v>
      </c>
      <c r="C52" s="210">
        <v>151</v>
      </c>
      <c r="D52" s="422">
        <v>98.68</v>
      </c>
    </row>
    <row r="54" spans="1:4">
      <c r="A54" s="507" t="s">
        <v>313</v>
      </c>
      <c r="B54" s="508"/>
    </row>
    <row r="55" spans="1:4">
      <c r="A55" s="202" t="s">
        <v>314</v>
      </c>
      <c r="B55" s="212">
        <v>1212</v>
      </c>
    </row>
    <row r="57" spans="1:4">
      <c r="A57" s="7"/>
    </row>
    <row r="58" spans="1:4">
      <c r="A58" s="7"/>
    </row>
  </sheetData>
  <autoFilter ref="A3:Q48"/>
  <sortState ref="A3:I39">
    <sortCondition ref="A3"/>
  </sortState>
  <mergeCells count="5">
    <mergeCell ref="M4:Q4"/>
    <mergeCell ref="A47:B47"/>
    <mergeCell ref="A50:D50"/>
    <mergeCell ref="A54:B54"/>
    <mergeCell ref="M5:Q5"/>
  </mergeCells>
  <conditionalFormatting sqref="G12:G13">
    <cfRule type="cellIs" dxfId="104" priority="52" operator="lessThan">
      <formula>2017</formula>
    </cfRule>
  </conditionalFormatting>
  <conditionalFormatting sqref="G43">
    <cfRule type="cellIs" dxfId="103" priority="32" operator="lessThan">
      <formula>2017</formula>
    </cfRule>
  </conditionalFormatting>
  <conditionalFormatting sqref="G10">
    <cfRule type="cellIs" dxfId="102" priority="21" operator="lessThan">
      <formula>2017</formula>
    </cfRule>
  </conditionalFormatting>
  <conditionalFormatting sqref="G11">
    <cfRule type="cellIs" dxfId="101" priority="22" operator="lessThan">
      <formula>2017</formula>
    </cfRule>
  </conditionalFormatting>
  <conditionalFormatting sqref="G7">
    <cfRule type="cellIs" dxfId="100" priority="19" operator="lessThan">
      <formula>2017</formula>
    </cfRule>
  </conditionalFormatting>
  <conditionalFormatting sqref="G28">
    <cfRule type="cellIs" dxfId="99" priority="18" operator="lessThan">
      <formula>2017</formula>
    </cfRule>
  </conditionalFormatting>
  <conditionalFormatting sqref="G32">
    <cfRule type="cellIs" dxfId="98" priority="17" operator="lessThan">
      <formula>2017</formula>
    </cfRule>
  </conditionalFormatting>
  <conditionalFormatting sqref="G33:G34">
    <cfRule type="cellIs" dxfId="97" priority="16" operator="lessThan">
      <formula>2017</formula>
    </cfRule>
  </conditionalFormatting>
  <conditionalFormatting sqref="G15">
    <cfRule type="cellIs" dxfId="96" priority="15" operator="lessThan">
      <formula>2017</formula>
    </cfRule>
  </conditionalFormatting>
  <conditionalFormatting sqref="G36:G37">
    <cfRule type="cellIs" dxfId="95" priority="14" operator="lessThan">
      <formula>2017</formula>
    </cfRule>
  </conditionalFormatting>
  <conditionalFormatting sqref="G22:G23">
    <cfRule type="cellIs" dxfId="94" priority="13" operator="lessThan">
      <formula>2017</formula>
    </cfRule>
  </conditionalFormatting>
  <conditionalFormatting sqref="G24:G25">
    <cfRule type="cellIs" dxfId="93" priority="11" operator="lessThan">
      <formula>2017</formula>
    </cfRule>
  </conditionalFormatting>
  <conditionalFormatting sqref="G30">
    <cfRule type="cellIs" dxfId="92" priority="10" operator="lessThan">
      <formula>2017</formula>
    </cfRule>
  </conditionalFormatting>
  <conditionalFormatting sqref="G39">
    <cfRule type="cellIs" dxfId="91" priority="9" operator="lessThan">
      <formula>2017</formula>
    </cfRule>
  </conditionalFormatting>
  <conditionalFormatting sqref="G14">
    <cfRule type="cellIs" dxfId="90" priority="8" operator="lessThan">
      <formula>2017</formula>
    </cfRule>
  </conditionalFormatting>
  <conditionalFormatting sqref="G16:G17">
    <cfRule type="cellIs" dxfId="89" priority="7" operator="lessThan">
      <formula>2017</formula>
    </cfRule>
  </conditionalFormatting>
  <conditionalFormatting sqref="G5">
    <cfRule type="cellIs" dxfId="88" priority="6" operator="lessThan">
      <formula>2017</formula>
    </cfRule>
  </conditionalFormatting>
  <conditionalFormatting sqref="G6">
    <cfRule type="cellIs" dxfId="87" priority="5" operator="lessThan">
      <formula>2017</formula>
    </cfRule>
  </conditionalFormatting>
  <conditionalFormatting sqref="G41">
    <cfRule type="cellIs" dxfId="86" priority="4" operator="lessThan">
      <formula>2017</formula>
    </cfRule>
  </conditionalFormatting>
  <conditionalFormatting sqref="G9">
    <cfRule type="cellIs" dxfId="85" priority="3" operator="lessThan">
      <formula>2017</formula>
    </cfRule>
  </conditionalFormatting>
  <conditionalFormatting sqref="G4">
    <cfRule type="cellIs" dxfId="84" priority="2" operator="lessThan">
      <formula>2017</formula>
    </cfRule>
  </conditionalFormatting>
  <conditionalFormatting sqref="G42 G40 G38 G35 G26:G27 G18:G21">
    <cfRule type="cellIs" dxfId="83" priority="1" operator="lessThan">
      <formula>2017</formula>
    </cfRule>
  </conditionalFormatting>
  <hyperlinks>
    <hyperlink ref="C1" location="CCT!A1" display="CCT"/>
    <hyperlink ref="D1" location="'RESUMO CATEGORIA'!A1" display="RESUMO CATEGORIA"/>
    <hyperlink ref="E1" location="'RESUMO GERAL APOIO'!A1" display="RESUMO GERAL"/>
    <hyperlink ref="F1" location="PARAMETROS!A1" display="PARAMETROS"/>
    <hyperlink ref="G1" location="Uniforme!A1" display="UNIFORME"/>
  </hyperlink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A1:AA98"/>
  <sheetViews>
    <sheetView showGridLines="0" zoomScale="85" zoomScaleNormal="85" workbookViewId="0">
      <pane ySplit="3" topLeftCell="A4" activePane="bottomLeft" state="frozen"/>
      <selection activeCell="E128" sqref="E128"/>
      <selection pane="bottomLeft" activeCell="D17" sqref="D17"/>
    </sheetView>
  </sheetViews>
  <sheetFormatPr defaultRowHeight="12"/>
  <cols>
    <col min="1" max="1" width="30.85546875" style="27" customWidth="1"/>
    <col min="2" max="2" width="34" style="27" customWidth="1"/>
    <col min="3" max="3" width="36.42578125" style="27" customWidth="1"/>
    <col min="4" max="4" width="39.5703125" style="27" customWidth="1"/>
    <col min="5" max="5" width="12.140625" style="27" customWidth="1"/>
    <col min="6" max="6" width="11.85546875" style="27" customWidth="1"/>
    <col min="7" max="7" width="12" style="27" customWidth="1"/>
    <col min="8" max="8" width="17.28515625" style="27" customWidth="1"/>
    <col min="9" max="9" width="12.5703125" style="27" customWidth="1"/>
    <col min="10" max="10" width="12.42578125" style="27" customWidth="1"/>
    <col min="11" max="11" width="12.28515625" style="27" customWidth="1"/>
    <col min="12" max="13" width="11.5703125" style="27" customWidth="1"/>
    <col min="14" max="16" width="13" style="27" customWidth="1"/>
    <col min="17" max="17" width="18.7109375" style="27" customWidth="1"/>
    <col min="18" max="18" width="22.28515625" style="27" customWidth="1"/>
    <col min="19" max="19" width="13.5703125" style="27" customWidth="1"/>
    <col min="20" max="22" width="9.140625" style="27"/>
    <col min="23" max="23" width="8.5703125" style="27" customWidth="1"/>
    <col min="24" max="16384" width="9.140625" style="27"/>
  </cols>
  <sheetData>
    <row r="1" spans="1:27" ht="52.5" customHeight="1">
      <c r="A1" s="21"/>
      <c r="B1" s="21"/>
      <c r="C1" s="21"/>
      <c r="D1" s="21"/>
      <c r="E1" s="26"/>
      <c r="F1" s="26"/>
      <c r="G1" s="26"/>
      <c r="H1" s="91"/>
      <c r="I1" s="26"/>
      <c r="J1" s="26"/>
      <c r="K1" s="26"/>
      <c r="L1" s="26"/>
      <c r="M1" s="26"/>
      <c r="N1" s="26"/>
      <c r="O1" s="26"/>
      <c r="P1" s="26"/>
      <c r="Q1" s="26"/>
      <c r="R1" s="26"/>
    </row>
    <row r="2" spans="1:27" ht="39" customHeight="1">
      <c r="A2" s="39" t="s">
        <v>315</v>
      </c>
      <c r="B2" s="38"/>
      <c r="C2" s="38"/>
      <c r="H2" s="90"/>
    </row>
    <row r="3" spans="1:27" ht="25.5">
      <c r="A3" s="190" t="s">
        <v>32</v>
      </c>
      <c r="B3" s="190" t="s">
        <v>316</v>
      </c>
      <c r="C3" s="190" t="s">
        <v>317</v>
      </c>
      <c r="D3" s="190" t="s">
        <v>318</v>
      </c>
      <c r="E3" s="190" t="s">
        <v>319</v>
      </c>
      <c r="F3" s="190" t="s">
        <v>320</v>
      </c>
      <c r="G3" s="191" t="s">
        <v>321</v>
      </c>
      <c r="H3" s="191" t="s">
        <v>322</v>
      </c>
      <c r="I3" s="192" t="s">
        <v>235</v>
      </c>
      <c r="J3" s="192" t="s">
        <v>323</v>
      </c>
      <c r="K3" s="192" t="s">
        <v>232</v>
      </c>
      <c r="L3" s="192" t="s">
        <v>233</v>
      </c>
      <c r="M3" s="192" t="s">
        <v>234</v>
      </c>
      <c r="N3" s="192" t="s">
        <v>324</v>
      </c>
      <c r="O3" s="192" t="s">
        <v>325</v>
      </c>
      <c r="P3" s="426" t="s">
        <v>237</v>
      </c>
      <c r="Q3" s="426" t="s">
        <v>238</v>
      </c>
      <c r="R3" s="426" t="s">
        <v>239</v>
      </c>
      <c r="S3" s="191" t="s">
        <v>326</v>
      </c>
    </row>
    <row r="4" spans="1:27" ht="12.75">
      <c r="A4" s="321" t="s">
        <v>35</v>
      </c>
      <c r="B4" s="322" t="s">
        <v>29</v>
      </c>
      <c r="C4" s="322" t="str">
        <f>PARAMETROS!$A$7</f>
        <v>Curvelo</v>
      </c>
      <c r="D4" s="199" t="str">
        <f t="shared" ref="D4:D71" si="0">CONCATENATE(A4,B4,F4)</f>
        <v>AbaeteAssistente Administrativo - 200 hPGJ</v>
      </c>
      <c r="E4" s="195" t="s">
        <v>327</v>
      </c>
      <c r="F4" s="195" t="s">
        <v>328</v>
      </c>
      <c r="G4" s="195">
        <v>1</v>
      </c>
      <c r="H4" s="324">
        <f>2800</f>
        <v>2800</v>
      </c>
      <c r="I4" s="196">
        <f>VLOOKUP($C4,PARAMETROS!$A:$F,5,0)</f>
        <v>24.54</v>
      </c>
      <c r="J4" s="196">
        <f>VLOOKUP($C4,PARAMETROS!$A:$F,6,0)</f>
        <v>0</v>
      </c>
      <c r="K4" s="196">
        <f>VLOOKUP($C4,PARAMETROS!$A:$F,2,0)</f>
        <v>40.9</v>
      </c>
      <c r="L4" s="196">
        <f>VLOOKUP($C4,PARAMETROS!$A:$F,3,0)</f>
        <v>0</v>
      </c>
      <c r="M4" s="196">
        <f>VLOOKUP($C4,PARAMETROS!$A:$F,4,0)</f>
        <v>0</v>
      </c>
      <c r="N4" s="196">
        <f>PARAMETROS!$B$48</f>
        <v>40.369999999999997</v>
      </c>
      <c r="O4" s="196">
        <f>PARAMETROS!$D$52</f>
        <v>98.68</v>
      </c>
      <c r="P4" s="316">
        <f>VLOOKUP($C4,PARAMETROS!$A:$I,7,0)</f>
        <v>44562</v>
      </c>
      <c r="Q4" s="194">
        <f>VLOOKUP($C4,PARAMETROS!$A:$I,8,0)</f>
        <v>0</v>
      </c>
      <c r="R4" s="194">
        <f>VLOOKUP($C4,PARAMETROS!$A:$I,9,0)</f>
        <v>0</v>
      </c>
      <c r="S4" s="195">
        <v>0</v>
      </c>
      <c r="U4" s="3"/>
      <c r="V4" s="451"/>
      <c r="W4" s="325"/>
      <c r="X4" s="451"/>
      <c r="Y4" s="451"/>
      <c r="Z4" s="451"/>
    </row>
    <row r="5" spans="1:27" ht="12.75">
      <c r="A5" s="321" t="s">
        <v>40</v>
      </c>
      <c r="B5" s="322" t="s">
        <v>29</v>
      </c>
      <c r="C5" s="322" t="str">
        <f>PARAMETROS!$A$6</f>
        <v>Cataguases</v>
      </c>
      <c r="D5" s="199" t="str">
        <f t="shared" si="0"/>
        <v>Alem ParaibaAssistente Administrativo - 200 hPGJ</v>
      </c>
      <c r="E5" s="195" t="s">
        <v>327</v>
      </c>
      <c r="F5" s="195" t="s">
        <v>328</v>
      </c>
      <c r="G5" s="195">
        <v>1</v>
      </c>
      <c r="H5" s="324">
        <f>2800</f>
        <v>2800</v>
      </c>
      <c r="I5" s="196">
        <f>VLOOKUP($C5,PARAMETROS!$A:$F,5,0)</f>
        <v>24.54</v>
      </c>
      <c r="J5" s="196">
        <f>VLOOKUP($C5,PARAMETROS!$A:$F,6,0)</f>
        <v>0</v>
      </c>
      <c r="K5" s="196">
        <f>VLOOKUP($C5,PARAMETROS!$A:$F,2,0)</f>
        <v>45.11</v>
      </c>
      <c r="L5" s="196">
        <f>VLOOKUP($C5,PARAMETROS!$A:$F,3,0)</f>
        <v>0</v>
      </c>
      <c r="M5" s="196">
        <f>VLOOKUP($C5,PARAMETROS!$A:$F,4,0)</f>
        <v>0</v>
      </c>
      <c r="N5" s="196">
        <f>PARAMETROS!$B$48</f>
        <v>40.369999999999997</v>
      </c>
      <c r="O5" s="196">
        <f>PARAMETROS!$D$52</f>
        <v>98.68</v>
      </c>
      <c r="P5" s="316">
        <f>VLOOKUP($C5,PARAMETROS!$A:$I,7,0)</f>
        <v>44562</v>
      </c>
      <c r="Q5" s="194">
        <f>VLOOKUP($C5,PARAMETROS!$A:$I,8,0)</f>
        <v>0</v>
      </c>
      <c r="R5" s="194">
        <f>VLOOKUP($C5,PARAMETROS!$A:$I,9,0)</f>
        <v>0</v>
      </c>
      <c r="S5" s="195">
        <v>0</v>
      </c>
      <c r="W5" s="325"/>
    </row>
    <row r="6" spans="1:27" s="80" customFormat="1" ht="12.75">
      <c r="A6" s="321" t="s">
        <v>45</v>
      </c>
      <c r="B6" s="322" t="s">
        <v>29</v>
      </c>
      <c r="C6" s="322" t="str">
        <f>PARAMETROS!$A$25</f>
        <v>Regiao de Sao Lourenco¹*</v>
      </c>
      <c r="D6" s="199" t="str">
        <f t="shared" si="0"/>
        <v>AndradasAssistente Administrativo - 200 hPGJ</v>
      </c>
      <c r="E6" s="195" t="s">
        <v>327</v>
      </c>
      <c r="F6" s="195" t="s">
        <v>328</v>
      </c>
      <c r="G6" s="195">
        <v>2</v>
      </c>
      <c r="H6" s="324">
        <f>2800</f>
        <v>2800</v>
      </c>
      <c r="I6" s="196">
        <f>VLOOKUP($C6,PARAMETROS!$A:$F,5,0)</f>
        <v>24.54</v>
      </c>
      <c r="J6" s="196">
        <f>VLOOKUP($C6,PARAMETROS!$A:$F,6,0)</f>
        <v>0</v>
      </c>
      <c r="K6" s="196">
        <f>VLOOKUP($C6,PARAMETROS!$A:$F,2,0)</f>
        <v>0</v>
      </c>
      <c r="L6" s="196">
        <f>VLOOKUP($C6,PARAMETROS!$A:$F,3,0)</f>
        <v>0</v>
      </c>
      <c r="M6" s="196">
        <f>VLOOKUP($C6,PARAMETROS!$A:$F,4,0)</f>
        <v>0</v>
      </c>
      <c r="N6" s="196">
        <f>PARAMETROS!$B$48</f>
        <v>40.369999999999997</v>
      </c>
      <c r="O6" s="196">
        <f>PARAMETROS!$D$52</f>
        <v>98.68</v>
      </c>
      <c r="P6" s="316">
        <f>VLOOKUP($C6,PARAMETROS!$A:$I,7,0)</f>
        <v>44562</v>
      </c>
      <c r="Q6" s="194">
        <f>VLOOKUP($C6,PARAMETROS!$A:$I,8,0)</f>
        <v>0</v>
      </c>
      <c r="R6" s="194">
        <f>VLOOKUP($C6,PARAMETROS!$A:$I,9,0)</f>
        <v>0</v>
      </c>
      <c r="S6" s="195">
        <v>0</v>
      </c>
      <c r="U6" s="27"/>
      <c r="V6" s="27"/>
      <c r="W6" s="325"/>
      <c r="Z6" s="27"/>
    </row>
    <row r="7" spans="1:27" s="80" customFormat="1" ht="12.75">
      <c r="A7" s="321" t="s">
        <v>46</v>
      </c>
      <c r="B7" s="322" t="s">
        <v>29</v>
      </c>
      <c r="C7" s="322" t="str">
        <f>PARAMETROS!$A$4</f>
        <v>Alto Paranaiba</v>
      </c>
      <c r="D7" s="199" t="str">
        <f t="shared" si="0"/>
        <v>AraguariAssistente Administrativo - 200 hPGJ</v>
      </c>
      <c r="E7" s="195" t="s">
        <v>327</v>
      </c>
      <c r="F7" s="195" t="s">
        <v>328</v>
      </c>
      <c r="G7" s="195">
        <v>2</v>
      </c>
      <c r="H7" s="324">
        <f>2800</f>
        <v>2800</v>
      </c>
      <c r="I7" s="196">
        <f>VLOOKUP($C7,PARAMETROS!$A:$F,5,0)</f>
        <v>0</v>
      </c>
      <c r="J7" s="196">
        <f>VLOOKUP($C7,PARAMETROS!$A:$F,6,0)</f>
        <v>326.58</v>
      </c>
      <c r="K7" s="196">
        <f>VLOOKUP($C7,PARAMETROS!$A:$F,2,0)</f>
        <v>33.96</v>
      </c>
      <c r="L7" s="196">
        <f>VLOOKUP($C7,PARAMETROS!$A:$F,3,0)</f>
        <v>0</v>
      </c>
      <c r="M7" s="196">
        <f>VLOOKUP($C7,PARAMETROS!$A:$F,4,0)</f>
        <v>0</v>
      </c>
      <c r="N7" s="196">
        <f>PARAMETROS!$B$48</f>
        <v>40.369999999999997</v>
      </c>
      <c r="O7" s="196">
        <f>PARAMETROS!$D$52</f>
        <v>98.68</v>
      </c>
      <c r="P7" s="316">
        <f>VLOOKUP($C7,PARAMETROS!$A:$I,7,0)</f>
        <v>44562</v>
      </c>
      <c r="Q7" s="194">
        <f>VLOOKUP($C7,PARAMETROS!$A:$I,8,0)</f>
        <v>0</v>
      </c>
      <c r="R7" s="194">
        <f>VLOOKUP($C7,PARAMETROS!$A:$I,9,0)</f>
        <v>0</v>
      </c>
      <c r="S7" s="195">
        <v>0</v>
      </c>
      <c r="U7" s="27"/>
      <c r="V7" s="27"/>
      <c r="W7" s="325"/>
      <c r="Z7" s="27"/>
    </row>
    <row r="8" spans="1:27" s="80" customFormat="1" ht="12.75">
      <c r="A8" s="321" t="s">
        <v>47</v>
      </c>
      <c r="B8" s="322" t="s">
        <v>29</v>
      </c>
      <c r="C8" s="322" t="str">
        <f>PARAMETROS!$A$5</f>
        <v>Araxa</v>
      </c>
      <c r="D8" s="199" t="str">
        <f t="shared" si="0"/>
        <v>AraxaAssistente Administrativo - 200 hPGJ</v>
      </c>
      <c r="E8" s="195" t="s">
        <v>327</v>
      </c>
      <c r="F8" s="195" t="s">
        <v>328</v>
      </c>
      <c r="G8" s="195">
        <v>1</v>
      </c>
      <c r="H8" s="324">
        <f>2800</f>
        <v>2800</v>
      </c>
      <c r="I8" s="196">
        <f>VLOOKUP($C8,PARAMETROS!$A:$F,5,0)</f>
        <v>24.54</v>
      </c>
      <c r="J8" s="196">
        <f>VLOOKUP($C8,PARAMETROS!$A:$F,6,0)</f>
        <v>0</v>
      </c>
      <c r="K8" s="196">
        <f>VLOOKUP($C8,PARAMETROS!$A:$F,2,0)</f>
        <v>46.6</v>
      </c>
      <c r="L8" s="196">
        <f>VLOOKUP($C8,PARAMETROS!$A:$F,3,0)</f>
        <v>0</v>
      </c>
      <c r="M8" s="196">
        <f>VLOOKUP($C8,PARAMETROS!$A:$F,4,0)</f>
        <v>0</v>
      </c>
      <c r="N8" s="196">
        <f>PARAMETROS!$B$48</f>
        <v>40.369999999999997</v>
      </c>
      <c r="O8" s="196">
        <f>PARAMETROS!$D$52</f>
        <v>98.68</v>
      </c>
      <c r="P8" s="316">
        <f>VLOOKUP($C8,PARAMETROS!$A:$I,7,0)</f>
        <v>44562</v>
      </c>
      <c r="Q8" s="194">
        <f>VLOOKUP($C8,PARAMETROS!$A:$I,8,0)</f>
        <v>0</v>
      </c>
      <c r="R8" s="194">
        <f>VLOOKUP($C8,PARAMETROS!$A:$I,9,0)</f>
        <v>0</v>
      </c>
      <c r="S8" s="195">
        <v>0</v>
      </c>
      <c r="U8" s="27"/>
      <c r="V8" s="27"/>
      <c r="W8" s="325"/>
      <c r="Z8" s="27"/>
    </row>
    <row r="9" spans="1:27" s="80" customFormat="1" ht="12.75">
      <c r="A9" s="321" t="s">
        <v>51</v>
      </c>
      <c r="B9" s="322" t="s">
        <v>29</v>
      </c>
      <c r="C9" s="322" t="str">
        <f>PARAMETROS!$A$25</f>
        <v>Regiao de Sao Lourenco¹*</v>
      </c>
      <c r="D9" s="199" t="str">
        <f t="shared" si="0"/>
        <v>BaependiAssistente Administrativo - 200 hPGJ</v>
      </c>
      <c r="E9" s="195" t="s">
        <v>327</v>
      </c>
      <c r="F9" s="195" t="s">
        <v>328</v>
      </c>
      <c r="G9" s="195">
        <v>1</v>
      </c>
      <c r="H9" s="324">
        <f>2800</f>
        <v>2800</v>
      </c>
      <c r="I9" s="196">
        <f>VLOOKUP($C9,PARAMETROS!$A:$F,5,0)</f>
        <v>24.54</v>
      </c>
      <c r="J9" s="196">
        <f>VLOOKUP($C9,PARAMETROS!$A:$F,6,0)</f>
        <v>0</v>
      </c>
      <c r="K9" s="196">
        <f>VLOOKUP($C9,PARAMETROS!$A:$F,2,0)</f>
        <v>0</v>
      </c>
      <c r="L9" s="196">
        <f>VLOOKUP($C9,PARAMETROS!$A:$F,3,0)</f>
        <v>0</v>
      </c>
      <c r="M9" s="196">
        <f>VLOOKUP($C9,PARAMETROS!$A:$F,4,0)</f>
        <v>0</v>
      </c>
      <c r="N9" s="196">
        <f>PARAMETROS!$B$48</f>
        <v>40.369999999999997</v>
      </c>
      <c r="O9" s="196">
        <f>PARAMETROS!$D$52</f>
        <v>98.68</v>
      </c>
      <c r="P9" s="316">
        <f>VLOOKUP($C9,PARAMETROS!$A:$I,7,0)</f>
        <v>44562</v>
      </c>
      <c r="Q9" s="194">
        <f>VLOOKUP($C9,PARAMETROS!$A:$I,8,0)</f>
        <v>0</v>
      </c>
      <c r="R9" s="194">
        <f>VLOOKUP($C9,PARAMETROS!$A:$I,9,0)</f>
        <v>0</v>
      </c>
      <c r="S9" s="195">
        <v>0</v>
      </c>
      <c r="U9" s="27"/>
      <c r="V9" s="27"/>
      <c r="W9" s="325"/>
      <c r="Z9" s="27"/>
    </row>
    <row r="10" spans="1:27" s="80" customFormat="1" ht="12.75">
      <c r="A10" s="321" t="s">
        <v>54</v>
      </c>
      <c r="B10" s="322" t="s">
        <v>28</v>
      </c>
      <c r="C10" s="322" t="str">
        <f>PARAMETROS!$A$31</f>
        <v>SEAC/SINDEAC</v>
      </c>
      <c r="D10" s="199" t="str">
        <f t="shared" ref="D10" si="1">CONCATENATE(A10,B10,F10)</f>
        <v>Belo HorizonteAssistente Administrativo - 150 hPGJ</v>
      </c>
      <c r="E10" s="195" t="s">
        <v>327</v>
      </c>
      <c r="F10" s="195" t="s">
        <v>328</v>
      </c>
      <c r="G10" s="195">
        <v>1</v>
      </c>
      <c r="H10" s="324">
        <f>2800/220*150</f>
        <v>1909.090909090909</v>
      </c>
      <c r="I10" s="196">
        <f>VLOOKUP($C10,PARAMETROS!$A:$F,5,0)</f>
        <v>24.54</v>
      </c>
      <c r="J10" s="196">
        <f>VLOOKUP($C10,PARAMETROS!$A:$F,6,0)</f>
        <v>0</v>
      </c>
      <c r="K10" s="196">
        <f>VLOOKUP($C10,PARAMETROS!$A:$F,2,0)</f>
        <v>66.099999999999994</v>
      </c>
      <c r="L10" s="196">
        <f>VLOOKUP($C10,PARAMETROS!$A:$F,3,0)</f>
        <v>0</v>
      </c>
      <c r="M10" s="196">
        <f>VLOOKUP($C10,PARAMETROS!$A:$F,4,0)</f>
        <v>0</v>
      </c>
      <c r="N10" s="196">
        <f>PARAMETROS!$B$48</f>
        <v>40.369999999999997</v>
      </c>
      <c r="O10" s="196">
        <f>PARAMETROS!$D$52</f>
        <v>98.68</v>
      </c>
      <c r="P10" s="316">
        <f>VLOOKUP($C10,PARAMETROS!$A:$I,7,0)</f>
        <v>44562</v>
      </c>
      <c r="Q10" s="194">
        <f>VLOOKUP($C10,PARAMETROS!$A:$I,8,0)</f>
        <v>0</v>
      </c>
      <c r="R10" s="194">
        <f>VLOOKUP($C10,PARAMETROS!$A:$I,9,0)</f>
        <v>0</v>
      </c>
      <c r="S10" s="195">
        <v>0</v>
      </c>
      <c r="U10" s="27"/>
      <c r="V10" s="27"/>
      <c r="W10" s="325"/>
      <c r="Z10" s="27"/>
    </row>
    <row r="11" spans="1:27" s="80" customFormat="1" ht="12.75">
      <c r="A11" s="321" t="s">
        <v>54</v>
      </c>
      <c r="B11" s="322" t="s">
        <v>29</v>
      </c>
      <c r="C11" s="322" t="str">
        <f>PARAMETROS!$A$31</f>
        <v>SEAC/SINDEAC</v>
      </c>
      <c r="D11" s="199" t="str">
        <f t="shared" si="0"/>
        <v>Belo HorizonteAssistente Administrativo - 200 hPGJ</v>
      </c>
      <c r="E11" s="195" t="s">
        <v>327</v>
      </c>
      <c r="F11" s="195" t="s">
        <v>328</v>
      </c>
      <c r="G11" s="195">
        <v>40</v>
      </c>
      <c r="H11" s="324">
        <f>2800</f>
        <v>2800</v>
      </c>
      <c r="I11" s="196">
        <f>VLOOKUP($C11,PARAMETROS!$A:$F,5,0)</f>
        <v>24.54</v>
      </c>
      <c r="J11" s="196">
        <f>VLOOKUP($C11,PARAMETROS!$A:$F,6,0)</f>
        <v>0</v>
      </c>
      <c r="K11" s="196">
        <f>VLOOKUP($C11,PARAMETROS!$A:$F,2,0)</f>
        <v>66.099999999999994</v>
      </c>
      <c r="L11" s="196">
        <f>VLOOKUP($C11,PARAMETROS!$A:$F,3,0)</f>
        <v>0</v>
      </c>
      <c r="M11" s="196">
        <f>VLOOKUP($C11,PARAMETROS!$A:$F,4,0)</f>
        <v>0</v>
      </c>
      <c r="N11" s="196">
        <f>PARAMETROS!$B$48</f>
        <v>40.369999999999997</v>
      </c>
      <c r="O11" s="196">
        <f>PARAMETROS!$D$52</f>
        <v>98.68</v>
      </c>
      <c r="P11" s="316">
        <f>VLOOKUP($C11,PARAMETROS!$A:$I,7,0)</f>
        <v>44562</v>
      </c>
      <c r="Q11" s="194">
        <f>VLOOKUP($C11,PARAMETROS!$A:$I,8,0)</f>
        <v>0</v>
      </c>
      <c r="R11" s="194">
        <f>VLOOKUP($C11,PARAMETROS!$A:$I,9,0)</f>
        <v>0</v>
      </c>
      <c r="S11" s="195">
        <v>0</v>
      </c>
      <c r="U11" s="27"/>
      <c r="V11" s="27"/>
      <c r="W11" s="325"/>
      <c r="Z11" s="27"/>
    </row>
    <row r="12" spans="1:27" s="80" customFormat="1" ht="12.75">
      <c r="A12" s="321" t="s">
        <v>55</v>
      </c>
      <c r="B12" s="322" t="s">
        <v>29</v>
      </c>
      <c r="C12" s="322" t="str">
        <f>PARAMETROS!$A$23</f>
        <v>Regiao de Ouro Preto¹*</v>
      </c>
      <c r="D12" s="199" t="str">
        <f t="shared" si="0"/>
        <v>Belo ValeAssistente Administrativo - 200 hPGJ</v>
      </c>
      <c r="E12" s="195" t="s">
        <v>327</v>
      </c>
      <c r="F12" s="195" t="s">
        <v>328</v>
      </c>
      <c r="G12" s="195">
        <v>1</v>
      </c>
      <c r="H12" s="324">
        <f>2800</f>
        <v>2800</v>
      </c>
      <c r="I12" s="196">
        <f>VLOOKUP($C12,PARAMETROS!$A:$F,5,0)</f>
        <v>24.54</v>
      </c>
      <c r="J12" s="196">
        <f>VLOOKUP($C12,PARAMETROS!$A:$F,6,0)</f>
        <v>0</v>
      </c>
      <c r="K12" s="196">
        <f>VLOOKUP($C12,PARAMETROS!$A:$F,2,0)</f>
        <v>0</v>
      </c>
      <c r="L12" s="196">
        <f>VLOOKUP($C12,PARAMETROS!$A:$F,3,0)</f>
        <v>0</v>
      </c>
      <c r="M12" s="196">
        <f>VLOOKUP($C12,PARAMETROS!$A:$F,4,0)</f>
        <v>0</v>
      </c>
      <c r="N12" s="196">
        <f>PARAMETROS!$B$48</f>
        <v>40.369999999999997</v>
      </c>
      <c r="O12" s="196">
        <f>PARAMETROS!$D$52</f>
        <v>98.68</v>
      </c>
      <c r="P12" s="316">
        <f>VLOOKUP($C12,PARAMETROS!$A:$I,7,0)</f>
        <v>44562</v>
      </c>
      <c r="Q12" s="194">
        <f>VLOOKUP($C12,PARAMETROS!$A:$I,8,0)</f>
        <v>0</v>
      </c>
      <c r="R12" s="194">
        <f>VLOOKUP($C12,PARAMETROS!$A:$I,9,0)</f>
        <v>0</v>
      </c>
      <c r="S12" s="195">
        <v>0</v>
      </c>
      <c r="U12" s="3"/>
      <c r="V12" s="451"/>
      <c r="W12" s="325"/>
      <c r="X12" s="451"/>
      <c r="Y12" s="451"/>
      <c r="Z12" s="451"/>
      <c r="AA12" s="450"/>
    </row>
    <row r="13" spans="1:27" s="80" customFormat="1" ht="12.75">
      <c r="A13" s="321" t="s">
        <v>59</v>
      </c>
      <c r="B13" s="322" t="s">
        <v>29</v>
      </c>
      <c r="C13" s="322" t="str">
        <f>PARAMETROS!$A$10</f>
        <v>Fethemg Interior</v>
      </c>
      <c r="D13" s="199" t="str">
        <f t="shared" si="0"/>
        <v>Bom DespachoAssistente Administrativo - 200 hPGJ</v>
      </c>
      <c r="E13" s="195" t="s">
        <v>327</v>
      </c>
      <c r="F13" s="195" t="s">
        <v>328</v>
      </c>
      <c r="G13" s="195">
        <v>1</v>
      </c>
      <c r="H13" s="324">
        <f>2800</f>
        <v>2800</v>
      </c>
      <c r="I13" s="196">
        <f>VLOOKUP($C13,PARAMETROS!$A:$F,5,0)</f>
        <v>24.54</v>
      </c>
      <c r="J13" s="196">
        <f>VLOOKUP($C13,PARAMETROS!$A:$F,6,0)</f>
        <v>0</v>
      </c>
      <c r="K13" s="196">
        <f>VLOOKUP($C13,PARAMETROS!$A:$F,2,0)</f>
        <v>0</v>
      </c>
      <c r="L13" s="196">
        <f>VLOOKUP($C13,PARAMETROS!$A:$F,3,0)</f>
        <v>12.36</v>
      </c>
      <c r="M13" s="196">
        <f>VLOOKUP($C13,PARAMETROS!$A:$F,4,0)</f>
        <v>0</v>
      </c>
      <c r="N13" s="196">
        <f>PARAMETROS!$B$48</f>
        <v>40.369999999999997</v>
      </c>
      <c r="O13" s="196">
        <f>PARAMETROS!$D$52</f>
        <v>98.68</v>
      </c>
      <c r="P13" s="316">
        <f>VLOOKUP($C13,PARAMETROS!$A:$I,7,0)</f>
        <v>44562</v>
      </c>
      <c r="Q13" s="194">
        <f>VLOOKUP($C13,PARAMETROS!$A:$I,8,0)</f>
        <v>0</v>
      </c>
      <c r="R13" s="194">
        <f>VLOOKUP($C13,PARAMETROS!$A:$I,9,0)</f>
        <v>0</v>
      </c>
      <c r="S13" s="195">
        <v>0</v>
      </c>
      <c r="U13" s="27"/>
      <c r="V13" s="27"/>
      <c r="W13" s="325"/>
      <c r="Z13" s="27"/>
    </row>
    <row r="14" spans="1:27" s="80" customFormat="1" ht="12.75">
      <c r="A14" s="321" t="s">
        <v>60</v>
      </c>
      <c r="B14" s="322" t="s">
        <v>29</v>
      </c>
      <c r="C14" s="322" t="str">
        <f>PARAMETROS!$A$25</f>
        <v>Regiao de Sao Lourenco¹*</v>
      </c>
      <c r="D14" s="199" t="str">
        <f t="shared" si="0"/>
        <v>Bom SucessoAssistente Administrativo - 200 hPGJ</v>
      </c>
      <c r="E14" s="195" t="s">
        <v>327</v>
      </c>
      <c r="F14" s="195" t="s">
        <v>328</v>
      </c>
      <c r="G14" s="195">
        <v>1</v>
      </c>
      <c r="H14" s="324">
        <f>2800</f>
        <v>2800</v>
      </c>
      <c r="I14" s="196">
        <f>VLOOKUP($C14,PARAMETROS!$A:$F,5,0)</f>
        <v>24.54</v>
      </c>
      <c r="J14" s="196">
        <f>VLOOKUP($C14,PARAMETROS!$A:$F,6,0)</f>
        <v>0</v>
      </c>
      <c r="K14" s="196">
        <f>VLOOKUP($C14,PARAMETROS!$A:$F,2,0)</f>
        <v>0</v>
      </c>
      <c r="L14" s="196">
        <f>VLOOKUP($C14,PARAMETROS!$A:$F,3,0)</f>
        <v>0</v>
      </c>
      <c r="M14" s="196">
        <f>VLOOKUP($C14,PARAMETROS!$A:$F,4,0)</f>
        <v>0</v>
      </c>
      <c r="N14" s="196">
        <f>PARAMETROS!$B$48</f>
        <v>40.369999999999997</v>
      </c>
      <c r="O14" s="196">
        <f>PARAMETROS!$D$52</f>
        <v>98.68</v>
      </c>
      <c r="P14" s="316">
        <f>VLOOKUP($C14,PARAMETROS!$A:$I,7,0)</f>
        <v>44562</v>
      </c>
      <c r="Q14" s="194">
        <f>VLOOKUP($C14,PARAMETROS!$A:$I,8,0)</f>
        <v>0</v>
      </c>
      <c r="R14" s="194">
        <f>VLOOKUP($C14,PARAMETROS!$A:$I,9,0)</f>
        <v>0</v>
      </c>
      <c r="S14" s="195">
        <v>0</v>
      </c>
      <c r="U14" s="27"/>
      <c r="V14" s="27"/>
      <c r="W14" s="325"/>
      <c r="Z14" s="27"/>
    </row>
    <row r="15" spans="1:27" s="80" customFormat="1" ht="12.75">
      <c r="A15" s="323" t="s">
        <v>61</v>
      </c>
      <c r="B15" s="322" t="s">
        <v>29</v>
      </c>
      <c r="C15" s="322" t="str">
        <f>PARAMETROS!$A$17</f>
        <v>Regiao de Divinopolis¹*</v>
      </c>
      <c r="D15" s="199" t="str">
        <f t="shared" si="0"/>
        <v>BonfimAssistente Administrativo - 200 hPGJ</v>
      </c>
      <c r="E15" s="195" t="s">
        <v>327</v>
      </c>
      <c r="F15" s="195" t="s">
        <v>328</v>
      </c>
      <c r="G15" s="195">
        <v>1</v>
      </c>
      <c r="H15" s="324">
        <f>2800</f>
        <v>2800</v>
      </c>
      <c r="I15" s="196">
        <f>VLOOKUP($C15,PARAMETROS!$A:$F,5,0)</f>
        <v>24.54</v>
      </c>
      <c r="J15" s="196">
        <f>VLOOKUP($C15,PARAMETROS!$A:$F,6,0)</f>
        <v>0</v>
      </c>
      <c r="K15" s="196">
        <f>VLOOKUP($C15,PARAMETROS!$A:$F,2,0)</f>
        <v>0</v>
      </c>
      <c r="L15" s="196">
        <f>VLOOKUP($C15,PARAMETROS!$A:$F,3,0)</f>
        <v>0</v>
      </c>
      <c r="M15" s="196">
        <f>VLOOKUP($C15,PARAMETROS!$A:$F,4,0)</f>
        <v>0</v>
      </c>
      <c r="N15" s="196">
        <f>PARAMETROS!$B$48</f>
        <v>40.369999999999997</v>
      </c>
      <c r="O15" s="196">
        <f>PARAMETROS!$D$52</f>
        <v>98.68</v>
      </c>
      <c r="P15" s="316">
        <f>VLOOKUP($C15,PARAMETROS!$A:$I,7,0)</f>
        <v>44562</v>
      </c>
      <c r="Q15" s="194">
        <f>VLOOKUP($C15,PARAMETROS!$A:$I,8,0)</f>
        <v>0</v>
      </c>
      <c r="R15" s="194">
        <f>VLOOKUP($C15,PARAMETROS!$A:$I,9,0)</f>
        <v>0</v>
      </c>
      <c r="S15" s="195">
        <v>0</v>
      </c>
      <c r="U15" s="27"/>
      <c r="V15" s="27"/>
      <c r="W15" s="325"/>
      <c r="Z15" s="27"/>
    </row>
    <row r="16" spans="1:27" s="80" customFormat="1" ht="12.75">
      <c r="A16" s="323" t="s">
        <v>62</v>
      </c>
      <c r="B16" s="322" t="s">
        <v>29</v>
      </c>
      <c r="C16" s="322" t="str">
        <f>PARAMETROS!$A$37</f>
        <v>Sethac Norte de Minas¹*</v>
      </c>
      <c r="D16" s="199" t="str">
        <f t="shared" si="0"/>
        <v>Brasilia De MinasAssistente Administrativo - 200 hPGJ</v>
      </c>
      <c r="E16" s="195" t="s">
        <v>327</v>
      </c>
      <c r="F16" s="195" t="s">
        <v>328</v>
      </c>
      <c r="G16" s="195">
        <v>1</v>
      </c>
      <c r="H16" s="324">
        <f>2800</f>
        <v>2800</v>
      </c>
      <c r="I16" s="196">
        <f>VLOOKUP($C16,PARAMETROS!$A:$F,5,0)</f>
        <v>24.54</v>
      </c>
      <c r="J16" s="196">
        <f>VLOOKUP($C16,PARAMETROS!$A:$F,6,0)</f>
        <v>0</v>
      </c>
      <c r="K16" s="196">
        <f>VLOOKUP($C16,PARAMETROS!$A:$F,2,0)</f>
        <v>0</v>
      </c>
      <c r="L16" s="196">
        <f>VLOOKUP($C16,PARAMETROS!$A:$F,3,0)</f>
        <v>0</v>
      </c>
      <c r="M16" s="196">
        <f>VLOOKUP($C16,PARAMETROS!$A:$F,4,0)</f>
        <v>0</v>
      </c>
      <c r="N16" s="196">
        <f>PARAMETROS!$B$48</f>
        <v>40.369999999999997</v>
      </c>
      <c r="O16" s="196">
        <f>PARAMETROS!$D$52</f>
        <v>98.68</v>
      </c>
      <c r="P16" s="316">
        <f>VLOOKUP($C16,PARAMETROS!$A:$I,7,0)</f>
        <v>44562</v>
      </c>
      <c r="Q16" s="194">
        <f>VLOOKUP($C16,PARAMETROS!$A:$I,8,0)</f>
        <v>0</v>
      </c>
      <c r="R16" s="194">
        <f>VLOOKUP($C16,PARAMETROS!$A:$I,9,0)</f>
        <v>0</v>
      </c>
      <c r="S16" s="195">
        <v>0</v>
      </c>
      <c r="U16" s="3"/>
      <c r="V16" s="451"/>
      <c r="W16" s="325"/>
      <c r="X16" s="451"/>
      <c r="Y16" s="451"/>
      <c r="Z16" s="451"/>
      <c r="AA16" s="450"/>
    </row>
    <row r="17" spans="1:27" s="80" customFormat="1" ht="12.75">
      <c r="A17" s="323" t="s">
        <v>63</v>
      </c>
      <c r="B17" s="322" t="s">
        <v>29</v>
      </c>
      <c r="C17" s="322" t="str">
        <f>PARAMETROS!$A$39</f>
        <v>Sind - Asseio</v>
      </c>
      <c r="D17" s="199" t="str">
        <f t="shared" si="0"/>
        <v>BrumadinhoAssistente Administrativo - 200 hPGJ</v>
      </c>
      <c r="E17" s="195" t="s">
        <v>327</v>
      </c>
      <c r="F17" s="195" t="s">
        <v>328</v>
      </c>
      <c r="G17" s="195">
        <v>1</v>
      </c>
      <c r="H17" s="324">
        <f>2800</f>
        <v>2800</v>
      </c>
      <c r="I17" s="196">
        <f>VLOOKUP($C17,PARAMETROS!$A:$F,5,0)</f>
        <v>24.54</v>
      </c>
      <c r="J17" s="196">
        <f>VLOOKUP($C17,PARAMETROS!$A:$F,6,0)</f>
        <v>0</v>
      </c>
      <c r="K17" s="196">
        <f>VLOOKUP($C17,PARAMETROS!$A:$F,2,0)</f>
        <v>61.06</v>
      </c>
      <c r="L17" s="196">
        <f>VLOOKUP($C17,PARAMETROS!$A:$F,3,0)</f>
        <v>0</v>
      </c>
      <c r="M17" s="196">
        <f>VLOOKUP($C17,PARAMETROS!$A:$F,4,0)</f>
        <v>0</v>
      </c>
      <c r="N17" s="196">
        <f>PARAMETROS!$B$48</f>
        <v>40.369999999999997</v>
      </c>
      <c r="O17" s="196">
        <f>PARAMETROS!$D$52</f>
        <v>98.68</v>
      </c>
      <c r="P17" s="316">
        <f>VLOOKUP($C17,PARAMETROS!$A:$I,7,0)</f>
        <v>44562</v>
      </c>
      <c r="Q17" s="194">
        <f>VLOOKUP($C17,PARAMETROS!$A:$I,8,0)</f>
        <v>0</v>
      </c>
      <c r="R17" s="194">
        <f>VLOOKUP($C17,PARAMETROS!$A:$I,9,0)</f>
        <v>0</v>
      </c>
      <c r="S17" s="195">
        <v>0</v>
      </c>
      <c r="U17" s="3"/>
      <c r="V17" s="451"/>
      <c r="W17" s="325"/>
      <c r="X17" s="451"/>
      <c r="Y17" s="451"/>
      <c r="Z17" s="451"/>
      <c r="AA17" s="450"/>
    </row>
    <row r="18" spans="1:27" s="80" customFormat="1" ht="12.75">
      <c r="A18" s="323" t="s">
        <v>64</v>
      </c>
      <c r="B18" s="322" t="s">
        <v>29</v>
      </c>
      <c r="C18" s="322" t="str">
        <f>PARAMETROS!$A$10</f>
        <v>Fethemg Interior</v>
      </c>
      <c r="D18" s="199" t="str">
        <f t="shared" si="0"/>
        <v>Bueno BrandaoAssistente Administrativo - 200 hPGJ</v>
      </c>
      <c r="E18" s="195" t="s">
        <v>327</v>
      </c>
      <c r="F18" s="195" t="s">
        <v>328</v>
      </c>
      <c r="G18" s="195">
        <v>1</v>
      </c>
      <c r="H18" s="324">
        <f>2800</f>
        <v>2800</v>
      </c>
      <c r="I18" s="196">
        <f>VLOOKUP($C18,PARAMETROS!$A:$F,5,0)</f>
        <v>24.54</v>
      </c>
      <c r="J18" s="196">
        <f>VLOOKUP($C18,PARAMETROS!$A:$F,6,0)</f>
        <v>0</v>
      </c>
      <c r="K18" s="196">
        <f>VLOOKUP($C18,PARAMETROS!$A:$F,2,0)</f>
        <v>0</v>
      </c>
      <c r="L18" s="196">
        <f>VLOOKUP($C18,PARAMETROS!$A:$F,3,0)</f>
        <v>12.36</v>
      </c>
      <c r="M18" s="196">
        <f>VLOOKUP($C18,PARAMETROS!$A:$F,4,0)</f>
        <v>0</v>
      </c>
      <c r="N18" s="196">
        <f>PARAMETROS!$B$48</f>
        <v>40.369999999999997</v>
      </c>
      <c r="O18" s="196">
        <f>PARAMETROS!$D$52</f>
        <v>98.68</v>
      </c>
      <c r="P18" s="316">
        <f>VLOOKUP($C18,PARAMETROS!$A:$I,7,0)</f>
        <v>44562</v>
      </c>
      <c r="Q18" s="194">
        <f>VLOOKUP($C18,PARAMETROS!$A:$I,8,0)</f>
        <v>0</v>
      </c>
      <c r="R18" s="194">
        <f>VLOOKUP($C18,PARAMETROS!$A:$I,9,0)</f>
        <v>0</v>
      </c>
      <c r="S18" s="195">
        <v>0</v>
      </c>
      <c r="U18" s="27"/>
      <c r="V18" s="27"/>
      <c r="W18" s="325"/>
      <c r="Z18" s="27"/>
    </row>
    <row r="19" spans="1:27" s="80" customFormat="1" ht="12.75">
      <c r="A19" s="323" t="s">
        <v>65</v>
      </c>
      <c r="B19" s="322" t="s">
        <v>29</v>
      </c>
      <c r="C19" s="322" t="str">
        <f>PARAMETROS!$A$8</f>
        <v>Curvelo¹*</v>
      </c>
      <c r="D19" s="199" t="str">
        <f t="shared" si="0"/>
        <v>BuenopolisAssistente Administrativo - 200 hPGJ</v>
      </c>
      <c r="E19" s="195" t="s">
        <v>327</v>
      </c>
      <c r="F19" s="195" t="s">
        <v>328</v>
      </c>
      <c r="G19" s="195">
        <v>1</v>
      </c>
      <c r="H19" s="324">
        <f>2800</f>
        <v>2800</v>
      </c>
      <c r="I19" s="196">
        <f>VLOOKUP($C19,PARAMETROS!$A:$F,5,0)</f>
        <v>24.54</v>
      </c>
      <c r="J19" s="196">
        <f>VLOOKUP($C19,PARAMETROS!$A:$F,6,0)</f>
        <v>0</v>
      </c>
      <c r="K19" s="196">
        <f>VLOOKUP($C19,PARAMETROS!$A:$F,2,0)</f>
        <v>0</v>
      </c>
      <c r="L19" s="196">
        <f>VLOOKUP($C19,PARAMETROS!$A:$F,3,0)</f>
        <v>0</v>
      </c>
      <c r="M19" s="196">
        <f>VLOOKUP($C19,PARAMETROS!$A:$F,4,0)</f>
        <v>0</v>
      </c>
      <c r="N19" s="196">
        <f>PARAMETROS!$B$48</f>
        <v>40.369999999999997</v>
      </c>
      <c r="O19" s="196">
        <f>PARAMETROS!$D$52</f>
        <v>98.68</v>
      </c>
      <c r="P19" s="316">
        <f>VLOOKUP($C19,PARAMETROS!$A:$I,7,0)</f>
        <v>44562</v>
      </c>
      <c r="Q19" s="194">
        <f>VLOOKUP($C19,PARAMETROS!$A:$I,8,0)</f>
        <v>0</v>
      </c>
      <c r="R19" s="194">
        <f>VLOOKUP($C19,PARAMETROS!$A:$I,9,0)</f>
        <v>0</v>
      </c>
      <c r="S19" s="195">
        <v>0</v>
      </c>
      <c r="U19" s="27"/>
      <c r="V19" s="27"/>
      <c r="W19" s="325"/>
      <c r="Z19" s="27"/>
    </row>
    <row r="20" spans="1:27" s="80" customFormat="1" ht="12.75">
      <c r="A20" s="323" t="s">
        <v>329</v>
      </c>
      <c r="B20" s="322" t="s">
        <v>29</v>
      </c>
      <c r="C20" s="322" t="str">
        <f>PARAMETROS!$A$10</f>
        <v>Fethemg Interior</v>
      </c>
      <c r="D20" s="199" t="str">
        <f t="shared" si="0"/>
        <v>Cachoeira De MinasAssistente Administrativo - 200 hPGJ</v>
      </c>
      <c r="E20" s="195" t="s">
        <v>327</v>
      </c>
      <c r="F20" s="195" t="s">
        <v>328</v>
      </c>
      <c r="G20" s="195">
        <v>1</v>
      </c>
      <c r="H20" s="324">
        <f>2800</f>
        <v>2800</v>
      </c>
      <c r="I20" s="196">
        <f>VLOOKUP($C20,PARAMETROS!$A:$F,5,0)</f>
        <v>24.54</v>
      </c>
      <c r="J20" s="196">
        <f>VLOOKUP($C20,PARAMETROS!$A:$F,6,0)</f>
        <v>0</v>
      </c>
      <c r="K20" s="196">
        <f>VLOOKUP($C20,PARAMETROS!$A:$F,2,0)</f>
        <v>0</v>
      </c>
      <c r="L20" s="196">
        <f>VLOOKUP($C20,PARAMETROS!$A:$F,3,0)</f>
        <v>12.36</v>
      </c>
      <c r="M20" s="196">
        <f>VLOOKUP($C20,PARAMETROS!$A:$F,4,0)</f>
        <v>0</v>
      </c>
      <c r="N20" s="196">
        <f>PARAMETROS!$B$48</f>
        <v>40.369999999999997</v>
      </c>
      <c r="O20" s="196">
        <f>PARAMETROS!$D$52</f>
        <v>98.68</v>
      </c>
      <c r="P20" s="316">
        <f>VLOOKUP($C20,PARAMETROS!$A:$I,7,0)</f>
        <v>44562</v>
      </c>
      <c r="Q20" s="194">
        <f>VLOOKUP($C20,PARAMETROS!$A:$I,8,0)</f>
        <v>0</v>
      </c>
      <c r="R20" s="194">
        <f>VLOOKUP($C20,PARAMETROS!$A:$I,9,0)</f>
        <v>0</v>
      </c>
      <c r="S20" s="195">
        <v>0</v>
      </c>
      <c r="U20" s="27"/>
      <c r="V20" s="27"/>
      <c r="W20" s="325"/>
      <c r="Z20" s="27"/>
    </row>
    <row r="21" spans="1:27" s="80" customFormat="1" ht="12.75">
      <c r="A21" s="323" t="s">
        <v>68</v>
      </c>
      <c r="B21" s="322" t="s">
        <v>29</v>
      </c>
      <c r="C21" s="322" t="str">
        <f>PARAMETROS!$A$11</f>
        <v>Fethemg RM</v>
      </c>
      <c r="D21" s="199" t="str">
        <f t="shared" si="0"/>
        <v>CaeteAssistente Administrativo - 200 hPGJ</v>
      </c>
      <c r="E21" s="195" t="s">
        <v>327</v>
      </c>
      <c r="F21" s="195" t="s">
        <v>328</v>
      </c>
      <c r="G21" s="195">
        <v>1</v>
      </c>
      <c r="H21" s="324">
        <f>2800</f>
        <v>2800</v>
      </c>
      <c r="I21" s="196">
        <f>VLOOKUP($C21,PARAMETROS!$A:$F,5,0)</f>
        <v>24.54</v>
      </c>
      <c r="J21" s="196">
        <f>VLOOKUP($C21,PARAMETROS!$A:$F,6,0)</f>
        <v>0</v>
      </c>
      <c r="K21" s="196">
        <f>VLOOKUP($C21,PARAMETROS!$A:$F,2,0)</f>
        <v>0</v>
      </c>
      <c r="L21" s="196">
        <f>VLOOKUP($C21,PARAMETROS!$A:$F,3,0)</f>
        <v>12.36</v>
      </c>
      <c r="M21" s="196">
        <f>VLOOKUP($C21,PARAMETROS!$A:$F,4,0)</f>
        <v>0</v>
      </c>
      <c r="N21" s="196">
        <f>PARAMETROS!$B$48</f>
        <v>40.369999999999997</v>
      </c>
      <c r="O21" s="196">
        <f>PARAMETROS!$D$52</f>
        <v>98.68</v>
      </c>
      <c r="P21" s="316">
        <f>VLOOKUP($C21,PARAMETROS!$A:$I,7,0)</f>
        <v>44562</v>
      </c>
      <c r="Q21" s="194">
        <f>VLOOKUP($C21,PARAMETROS!$A:$I,8,0)</f>
        <v>0</v>
      </c>
      <c r="R21" s="194">
        <f>VLOOKUP($C21,PARAMETROS!$A:$I,9,0)</f>
        <v>0</v>
      </c>
      <c r="S21" s="195">
        <v>0</v>
      </c>
      <c r="U21" s="3"/>
      <c r="V21" s="451"/>
      <c r="W21" s="325"/>
      <c r="X21" s="451"/>
      <c r="Y21" s="451"/>
      <c r="Z21" s="451"/>
      <c r="AA21" s="450"/>
    </row>
    <row r="22" spans="1:27" s="80" customFormat="1" ht="12.75">
      <c r="A22" s="321" t="s">
        <v>70</v>
      </c>
      <c r="B22" s="322" t="s">
        <v>29</v>
      </c>
      <c r="C22" s="322" t="str">
        <f>PARAMETROS!$A$10</f>
        <v>Fethemg Interior</v>
      </c>
      <c r="D22" s="199" t="str">
        <f t="shared" si="0"/>
        <v>CambuiAssistente Administrativo - 200 hPGJ</v>
      </c>
      <c r="E22" s="195" t="s">
        <v>327</v>
      </c>
      <c r="F22" s="195" t="s">
        <v>328</v>
      </c>
      <c r="G22" s="195">
        <v>1</v>
      </c>
      <c r="H22" s="324">
        <f>2800</f>
        <v>2800</v>
      </c>
      <c r="I22" s="196">
        <f>VLOOKUP($C22,PARAMETROS!$A:$F,5,0)</f>
        <v>24.54</v>
      </c>
      <c r="J22" s="196">
        <f>VLOOKUP($C22,PARAMETROS!$A:$F,6,0)</f>
        <v>0</v>
      </c>
      <c r="K22" s="196">
        <f>VLOOKUP($C22,PARAMETROS!$A:$F,2,0)</f>
        <v>0</v>
      </c>
      <c r="L22" s="196">
        <f>VLOOKUP($C22,PARAMETROS!$A:$F,3,0)</f>
        <v>12.36</v>
      </c>
      <c r="M22" s="196">
        <f>VLOOKUP($C22,PARAMETROS!$A:$F,4,0)</f>
        <v>0</v>
      </c>
      <c r="N22" s="196">
        <f>PARAMETROS!$B$48</f>
        <v>40.369999999999997</v>
      </c>
      <c r="O22" s="196">
        <f>PARAMETROS!$D$52</f>
        <v>98.68</v>
      </c>
      <c r="P22" s="316">
        <f>VLOOKUP($C22,PARAMETROS!$A:$I,7,0)</f>
        <v>44562</v>
      </c>
      <c r="Q22" s="194">
        <f>VLOOKUP($C22,PARAMETROS!$A:$I,8,0)</f>
        <v>0</v>
      </c>
      <c r="R22" s="194">
        <f>VLOOKUP($C22,PARAMETROS!$A:$I,9,0)</f>
        <v>0</v>
      </c>
      <c r="S22" s="195">
        <v>0</v>
      </c>
      <c r="U22" s="27"/>
      <c r="V22" s="27"/>
      <c r="W22" s="325"/>
      <c r="Z22" s="27"/>
    </row>
    <row r="23" spans="1:27" s="80" customFormat="1" ht="12.75">
      <c r="A23" s="321" t="s">
        <v>72</v>
      </c>
      <c r="B23" s="322" t="s">
        <v>29</v>
      </c>
      <c r="C23" s="322" t="str">
        <f>PARAMETROS!$A$25</f>
        <v>Regiao de Sao Lourenco¹*</v>
      </c>
      <c r="D23" s="199" t="str">
        <f t="shared" si="0"/>
        <v>Campo BeloAssistente Administrativo - 200 hPGJ</v>
      </c>
      <c r="E23" s="195" t="s">
        <v>327</v>
      </c>
      <c r="F23" s="195" t="s">
        <v>328</v>
      </c>
      <c r="G23" s="195">
        <v>1</v>
      </c>
      <c r="H23" s="324">
        <f>2800</f>
        <v>2800</v>
      </c>
      <c r="I23" s="196">
        <f>VLOOKUP($C23,PARAMETROS!$A:$F,5,0)</f>
        <v>24.54</v>
      </c>
      <c r="J23" s="196">
        <f>VLOOKUP($C23,PARAMETROS!$A:$F,6,0)</f>
        <v>0</v>
      </c>
      <c r="K23" s="196">
        <f>VLOOKUP($C23,PARAMETROS!$A:$F,2,0)</f>
        <v>0</v>
      </c>
      <c r="L23" s="196">
        <f>VLOOKUP($C23,PARAMETROS!$A:$F,3,0)</f>
        <v>0</v>
      </c>
      <c r="M23" s="196">
        <f>VLOOKUP($C23,PARAMETROS!$A:$F,4,0)</f>
        <v>0</v>
      </c>
      <c r="N23" s="196">
        <f>PARAMETROS!$B$48</f>
        <v>40.369999999999997</v>
      </c>
      <c r="O23" s="196">
        <f>PARAMETROS!$D$52</f>
        <v>98.68</v>
      </c>
      <c r="P23" s="316">
        <f>VLOOKUP($C23,PARAMETROS!$A:$I,7,0)</f>
        <v>44562</v>
      </c>
      <c r="Q23" s="194">
        <f>VLOOKUP($C23,PARAMETROS!$A:$I,8,0)</f>
        <v>0</v>
      </c>
      <c r="R23" s="194">
        <f>VLOOKUP($C23,PARAMETROS!$A:$I,9,0)</f>
        <v>0</v>
      </c>
      <c r="S23" s="195">
        <v>0</v>
      </c>
      <c r="U23" s="27"/>
      <c r="V23" s="27"/>
      <c r="W23" s="325"/>
      <c r="Z23" s="27"/>
    </row>
    <row r="24" spans="1:27" s="80" customFormat="1" ht="12.75">
      <c r="A24" s="323" t="s">
        <v>76</v>
      </c>
      <c r="B24" s="322" t="s">
        <v>29</v>
      </c>
      <c r="C24" s="322" t="str">
        <f>PARAMETROS!$A$25</f>
        <v>Regiao de Sao Lourenco¹*</v>
      </c>
      <c r="D24" s="199" t="str">
        <f t="shared" si="0"/>
        <v>CandeiasAssistente Administrativo - 200 hPGJ</v>
      </c>
      <c r="E24" s="195" t="s">
        <v>327</v>
      </c>
      <c r="F24" s="195" t="s">
        <v>328</v>
      </c>
      <c r="G24" s="195">
        <v>1</v>
      </c>
      <c r="H24" s="324">
        <f>2800</f>
        <v>2800</v>
      </c>
      <c r="I24" s="196">
        <f>VLOOKUP($C24,PARAMETROS!$A:$F,5,0)</f>
        <v>24.54</v>
      </c>
      <c r="J24" s="196">
        <f>VLOOKUP($C24,PARAMETROS!$A:$F,6,0)</f>
        <v>0</v>
      </c>
      <c r="K24" s="196">
        <f>VLOOKUP($C24,PARAMETROS!$A:$F,2,0)</f>
        <v>0</v>
      </c>
      <c r="L24" s="196">
        <f>VLOOKUP($C24,PARAMETROS!$A:$F,3,0)</f>
        <v>0</v>
      </c>
      <c r="M24" s="196">
        <f>VLOOKUP($C24,PARAMETROS!$A:$F,4,0)</f>
        <v>0</v>
      </c>
      <c r="N24" s="196">
        <f>PARAMETROS!$B$48</f>
        <v>40.369999999999997</v>
      </c>
      <c r="O24" s="196">
        <f>PARAMETROS!$D$52</f>
        <v>98.68</v>
      </c>
      <c r="P24" s="316">
        <f>VLOOKUP($C24,PARAMETROS!$A:$I,7,0)</f>
        <v>44562</v>
      </c>
      <c r="Q24" s="194">
        <f>VLOOKUP($C24,PARAMETROS!$A:$I,8,0)</f>
        <v>0</v>
      </c>
      <c r="R24" s="194">
        <f>VLOOKUP($C24,PARAMETROS!$A:$I,9,0)</f>
        <v>0</v>
      </c>
      <c r="S24" s="195">
        <v>0</v>
      </c>
      <c r="U24" s="27"/>
      <c r="V24" s="27"/>
      <c r="W24" s="325"/>
      <c r="Z24" s="27"/>
    </row>
    <row r="25" spans="1:27" s="80" customFormat="1" ht="12.75">
      <c r="A25" s="321" t="s">
        <v>78</v>
      </c>
      <c r="B25" s="322" t="s">
        <v>29</v>
      </c>
      <c r="C25" s="322" t="str">
        <f>PARAMETROS!$A$10</f>
        <v>Fethemg Interior</v>
      </c>
      <c r="D25" s="199" t="str">
        <f t="shared" si="0"/>
        <v>CarandaiAssistente Administrativo - 200 hPGJ</v>
      </c>
      <c r="E25" s="195" t="s">
        <v>327</v>
      </c>
      <c r="F25" s="195" t="s">
        <v>328</v>
      </c>
      <c r="G25" s="195">
        <v>1</v>
      </c>
      <c r="H25" s="324">
        <f>2800</f>
        <v>2800</v>
      </c>
      <c r="I25" s="196">
        <f>VLOOKUP($C25,PARAMETROS!$A:$F,5,0)</f>
        <v>24.54</v>
      </c>
      <c r="J25" s="196">
        <f>VLOOKUP($C25,PARAMETROS!$A:$F,6,0)</f>
        <v>0</v>
      </c>
      <c r="K25" s="196">
        <f>VLOOKUP($C25,PARAMETROS!$A:$F,2,0)</f>
        <v>0</v>
      </c>
      <c r="L25" s="196">
        <f>VLOOKUP($C25,PARAMETROS!$A:$F,3,0)</f>
        <v>12.36</v>
      </c>
      <c r="M25" s="196">
        <f>VLOOKUP($C25,PARAMETROS!$A:$F,4,0)</f>
        <v>0</v>
      </c>
      <c r="N25" s="196">
        <f>PARAMETROS!$B$48</f>
        <v>40.369999999999997</v>
      </c>
      <c r="O25" s="196">
        <f>PARAMETROS!$D$52</f>
        <v>98.68</v>
      </c>
      <c r="P25" s="316">
        <f>VLOOKUP($C25,PARAMETROS!$A:$I,7,0)</f>
        <v>44562</v>
      </c>
      <c r="Q25" s="194">
        <f>VLOOKUP($C25,PARAMETROS!$A:$I,8,0)</f>
        <v>0</v>
      </c>
      <c r="R25" s="194">
        <f>VLOOKUP($C25,PARAMETROS!$A:$I,9,0)</f>
        <v>0</v>
      </c>
      <c r="S25" s="195">
        <v>0</v>
      </c>
      <c r="U25" s="27"/>
      <c r="V25" s="27"/>
      <c r="W25" s="325"/>
      <c r="Z25" s="27"/>
    </row>
    <row r="26" spans="1:27" s="80" customFormat="1" ht="12.75">
      <c r="A26" s="323" t="s">
        <v>79</v>
      </c>
      <c r="B26" s="322" t="s">
        <v>29</v>
      </c>
      <c r="C26" s="322" t="str">
        <f>PARAMETROS!$A$20</f>
        <v>Regiao de Juiz de Fora</v>
      </c>
      <c r="D26" s="199" t="str">
        <f t="shared" si="0"/>
        <v>CarangolaAssistente Administrativo - 200 hPGJ</v>
      </c>
      <c r="E26" s="195" t="s">
        <v>327</v>
      </c>
      <c r="F26" s="195" t="s">
        <v>328</v>
      </c>
      <c r="G26" s="195">
        <v>1</v>
      </c>
      <c r="H26" s="324">
        <f>2800</f>
        <v>2800</v>
      </c>
      <c r="I26" s="196">
        <f>VLOOKUP($C26,PARAMETROS!$A:$F,5,0)</f>
        <v>24.54</v>
      </c>
      <c r="J26" s="196">
        <f>VLOOKUP($C26,PARAMETROS!$A:$F,6,0)</f>
        <v>0</v>
      </c>
      <c r="K26" s="196">
        <f>VLOOKUP($C26,PARAMETROS!$A:$F,2,0)</f>
        <v>41</v>
      </c>
      <c r="L26" s="196">
        <f>VLOOKUP($C26,PARAMETROS!$A:$F,3,0)</f>
        <v>0</v>
      </c>
      <c r="M26" s="196">
        <f>VLOOKUP($C26,PARAMETROS!$A:$F,4,0)</f>
        <v>0</v>
      </c>
      <c r="N26" s="196">
        <f>PARAMETROS!$B$48</f>
        <v>40.369999999999997</v>
      </c>
      <c r="O26" s="196">
        <f>PARAMETROS!$D$52</f>
        <v>98.68</v>
      </c>
      <c r="P26" s="316">
        <f>VLOOKUP($C26,PARAMETROS!$A:$I,7,0)</f>
        <v>44562</v>
      </c>
      <c r="Q26" s="194">
        <f>VLOOKUP($C26,PARAMETROS!$A:$I,8,0)</f>
        <v>0</v>
      </c>
      <c r="R26" s="194">
        <f>VLOOKUP($C26,PARAMETROS!$A:$I,9,0)</f>
        <v>0</v>
      </c>
      <c r="S26" s="195">
        <v>0</v>
      </c>
      <c r="U26" s="27"/>
      <c r="V26" s="27"/>
      <c r="W26" s="325"/>
      <c r="Z26" s="27"/>
    </row>
    <row r="27" spans="1:27" s="80" customFormat="1" ht="12.75">
      <c r="A27" s="323" t="s">
        <v>80</v>
      </c>
      <c r="B27" s="322" t="s">
        <v>29</v>
      </c>
      <c r="C27" s="322" t="str">
        <f>PARAMETROS!$A$33</f>
        <v>Seethur</v>
      </c>
      <c r="D27" s="199" t="str">
        <f t="shared" si="0"/>
        <v>CaratingaAssistente Administrativo - 200 hPGJ</v>
      </c>
      <c r="E27" s="195" t="s">
        <v>327</v>
      </c>
      <c r="F27" s="195" t="s">
        <v>328</v>
      </c>
      <c r="G27" s="195">
        <v>1</v>
      </c>
      <c r="H27" s="324">
        <f>2800</f>
        <v>2800</v>
      </c>
      <c r="I27" s="196">
        <f>VLOOKUP($C27,PARAMETROS!$A:$F,5,0)</f>
        <v>24.54</v>
      </c>
      <c r="J27" s="196">
        <f>VLOOKUP($C27,PARAMETROS!$A:$F,6,0)</f>
        <v>0</v>
      </c>
      <c r="K27" s="196">
        <f>VLOOKUP($C27,PARAMETROS!$A:$F,2,0)</f>
        <v>41</v>
      </c>
      <c r="L27" s="196">
        <f>VLOOKUP($C27,PARAMETROS!$A:$F,3,0)</f>
        <v>0</v>
      </c>
      <c r="M27" s="196">
        <f>VLOOKUP($C27,PARAMETROS!$A:$F,4,0)</f>
        <v>0</v>
      </c>
      <c r="N27" s="196">
        <f>PARAMETROS!$B$48</f>
        <v>40.369999999999997</v>
      </c>
      <c r="O27" s="196">
        <f>PARAMETROS!$D$52</f>
        <v>98.68</v>
      </c>
      <c r="P27" s="316">
        <f>VLOOKUP($C27,PARAMETROS!$A:$I,7,0)</f>
        <v>44562</v>
      </c>
      <c r="Q27" s="194">
        <f>VLOOKUP($C27,PARAMETROS!$A:$I,8,0)</f>
        <v>0</v>
      </c>
      <c r="R27" s="194">
        <f>VLOOKUP($C27,PARAMETROS!$A:$I,9,0)</f>
        <v>0</v>
      </c>
      <c r="S27" s="195">
        <v>0</v>
      </c>
      <c r="U27" s="27"/>
      <c r="V27" s="27"/>
      <c r="W27" s="325"/>
      <c r="Z27" s="27"/>
    </row>
    <row r="28" spans="1:27" s="80" customFormat="1" ht="12.75">
      <c r="A28" s="323" t="s">
        <v>330</v>
      </c>
      <c r="B28" s="322" t="s">
        <v>29</v>
      </c>
      <c r="C28" s="322" t="str">
        <f>PARAMETROS!$A$17</f>
        <v>Regiao de Divinopolis¹*</v>
      </c>
      <c r="D28" s="199" t="str">
        <f t="shared" si="0"/>
        <v>Carmo Do CajuruAssistente Administrativo - 200 hPGJ</v>
      </c>
      <c r="E28" s="195" t="s">
        <v>327</v>
      </c>
      <c r="F28" s="195" t="s">
        <v>328</v>
      </c>
      <c r="G28" s="195">
        <v>1</v>
      </c>
      <c r="H28" s="324">
        <f>2800</f>
        <v>2800</v>
      </c>
      <c r="I28" s="196">
        <f>VLOOKUP($C28,PARAMETROS!$A:$F,5,0)</f>
        <v>24.54</v>
      </c>
      <c r="J28" s="196">
        <f>VLOOKUP($C28,PARAMETROS!$A:$F,6,0)</f>
        <v>0</v>
      </c>
      <c r="K28" s="196">
        <f>VLOOKUP($C28,PARAMETROS!$A:$F,2,0)</f>
        <v>0</v>
      </c>
      <c r="L28" s="196">
        <f>VLOOKUP($C28,PARAMETROS!$A:$F,3,0)</f>
        <v>0</v>
      </c>
      <c r="M28" s="196">
        <f>VLOOKUP($C28,PARAMETROS!$A:$F,4,0)</f>
        <v>0</v>
      </c>
      <c r="N28" s="196">
        <f>PARAMETROS!$B$48</f>
        <v>40.369999999999997</v>
      </c>
      <c r="O28" s="196">
        <f>PARAMETROS!$D$52</f>
        <v>98.68</v>
      </c>
      <c r="P28" s="316">
        <f>VLOOKUP($C28,PARAMETROS!$A:$I,7,0)</f>
        <v>44562</v>
      </c>
      <c r="Q28" s="194">
        <f>VLOOKUP($C28,PARAMETROS!$A:$I,8,0)</f>
        <v>0</v>
      </c>
      <c r="R28" s="194">
        <f>VLOOKUP($C28,PARAMETROS!$A:$I,9,0)</f>
        <v>0</v>
      </c>
      <c r="S28" s="195">
        <v>0</v>
      </c>
      <c r="U28" s="3"/>
      <c r="V28" s="451"/>
      <c r="W28" s="325"/>
      <c r="X28" s="451"/>
      <c r="Y28" s="451"/>
      <c r="Z28" s="451"/>
      <c r="AA28" s="450"/>
    </row>
    <row r="29" spans="1:27" s="80" customFormat="1" ht="12.75">
      <c r="A29" s="323" t="s">
        <v>331</v>
      </c>
      <c r="B29" s="322" t="s">
        <v>29</v>
      </c>
      <c r="C29" s="322" t="str">
        <f>PARAMETROS!$A$4</f>
        <v>Alto Paranaiba</v>
      </c>
      <c r="D29" s="199" t="str">
        <f t="shared" si="0"/>
        <v>Carmo Do ParanaibaAssistente Administrativo - 200 hPGJ</v>
      </c>
      <c r="E29" s="195" t="s">
        <v>327</v>
      </c>
      <c r="F29" s="195" t="s">
        <v>328</v>
      </c>
      <c r="G29" s="195">
        <v>1</v>
      </c>
      <c r="H29" s="324">
        <f>2800</f>
        <v>2800</v>
      </c>
      <c r="I29" s="196">
        <f>VLOOKUP($C29,PARAMETROS!$A:$F,5,0)</f>
        <v>0</v>
      </c>
      <c r="J29" s="196">
        <f>VLOOKUP($C29,PARAMETROS!$A:$F,6,0)</f>
        <v>326.58</v>
      </c>
      <c r="K29" s="196">
        <f>VLOOKUP($C29,PARAMETROS!$A:$F,2,0)</f>
        <v>33.96</v>
      </c>
      <c r="L29" s="196">
        <f>VLOOKUP($C29,PARAMETROS!$A:$F,3,0)</f>
        <v>0</v>
      </c>
      <c r="M29" s="196">
        <f>VLOOKUP($C29,PARAMETROS!$A:$F,4,0)</f>
        <v>0</v>
      </c>
      <c r="N29" s="196">
        <f>PARAMETROS!$B$48</f>
        <v>40.369999999999997</v>
      </c>
      <c r="O29" s="196">
        <f>PARAMETROS!$D$52</f>
        <v>98.68</v>
      </c>
      <c r="P29" s="316">
        <f>VLOOKUP($C29,PARAMETROS!$A:$I,7,0)</f>
        <v>44562</v>
      </c>
      <c r="Q29" s="194">
        <f>VLOOKUP($C29,PARAMETROS!$A:$I,8,0)</f>
        <v>0</v>
      </c>
      <c r="R29" s="194">
        <f>VLOOKUP($C29,PARAMETROS!$A:$I,9,0)</f>
        <v>0</v>
      </c>
      <c r="S29" s="195">
        <v>0</v>
      </c>
      <c r="U29" s="27"/>
      <c r="V29" s="27"/>
      <c r="W29" s="325"/>
      <c r="Z29" s="27"/>
    </row>
    <row r="30" spans="1:27" s="80" customFormat="1" ht="12.75">
      <c r="A30" s="323" t="s">
        <v>332</v>
      </c>
      <c r="B30" s="322" t="s">
        <v>29</v>
      </c>
      <c r="C30" s="322" t="str">
        <f>PARAMETROS!$A$25</f>
        <v>Regiao de Sao Lourenco¹*</v>
      </c>
      <c r="D30" s="199" t="str">
        <f t="shared" si="0"/>
        <v>Carmo Do Rio ClaroAssistente Administrativo - 200 hPGJ</v>
      </c>
      <c r="E30" s="195" t="s">
        <v>327</v>
      </c>
      <c r="F30" s="195" t="s">
        <v>328</v>
      </c>
      <c r="G30" s="195">
        <v>1</v>
      </c>
      <c r="H30" s="324">
        <f>2800</f>
        <v>2800</v>
      </c>
      <c r="I30" s="196">
        <f>VLOOKUP($C30,PARAMETROS!$A:$F,5,0)</f>
        <v>24.54</v>
      </c>
      <c r="J30" s="196">
        <f>VLOOKUP($C30,PARAMETROS!$A:$F,6,0)</f>
        <v>0</v>
      </c>
      <c r="K30" s="196">
        <f>VLOOKUP($C30,PARAMETROS!$A:$F,2,0)</f>
        <v>0</v>
      </c>
      <c r="L30" s="196">
        <f>VLOOKUP($C30,PARAMETROS!$A:$F,3,0)</f>
        <v>0</v>
      </c>
      <c r="M30" s="196">
        <f>VLOOKUP($C30,PARAMETROS!$A:$F,4,0)</f>
        <v>0</v>
      </c>
      <c r="N30" s="196">
        <f>PARAMETROS!$B$48</f>
        <v>40.369999999999997</v>
      </c>
      <c r="O30" s="196">
        <f>PARAMETROS!$D$52</f>
        <v>98.68</v>
      </c>
      <c r="P30" s="316">
        <f>VLOOKUP($C30,PARAMETROS!$A:$I,7,0)</f>
        <v>44562</v>
      </c>
      <c r="Q30" s="194">
        <f>VLOOKUP($C30,PARAMETROS!$A:$I,8,0)</f>
        <v>0</v>
      </c>
      <c r="R30" s="194">
        <f>VLOOKUP($C30,PARAMETROS!$A:$I,9,0)</f>
        <v>0</v>
      </c>
      <c r="S30" s="195">
        <v>0</v>
      </c>
      <c r="U30" s="27"/>
      <c r="V30" s="27"/>
      <c r="W30" s="325"/>
      <c r="Z30" s="27"/>
    </row>
    <row r="31" spans="1:27" s="80" customFormat="1" ht="12.75">
      <c r="A31" s="323" t="s">
        <v>333</v>
      </c>
      <c r="B31" s="322" t="s">
        <v>29</v>
      </c>
      <c r="C31" s="322" t="str">
        <f>PARAMETROS!$A$7</f>
        <v>Curvelo</v>
      </c>
      <c r="D31" s="199" t="str">
        <f t="shared" si="0"/>
        <v>Conceicao Do Mato DentroAssistente Administrativo - 200 hPGJ</v>
      </c>
      <c r="E31" s="195" t="s">
        <v>327</v>
      </c>
      <c r="F31" s="195" t="s">
        <v>328</v>
      </c>
      <c r="G31" s="195">
        <v>1</v>
      </c>
      <c r="H31" s="324">
        <f>2800</f>
        <v>2800</v>
      </c>
      <c r="I31" s="196">
        <f>VLOOKUP($C31,PARAMETROS!$A:$F,5,0)</f>
        <v>24.54</v>
      </c>
      <c r="J31" s="196">
        <f>VLOOKUP($C31,PARAMETROS!$A:$F,6,0)</f>
        <v>0</v>
      </c>
      <c r="K31" s="196">
        <f>VLOOKUP($C31,PARAMETROS!$A:$F,2,0)</f>
        <v>40.9</v>
      </c>
      <c r="L31" s="196">
        <f>VLOOKUP($C31,PARAMETROS!$A:$F,3,0)</f>
        <v>0</v>
      </c>
      <c r="M31" s="196">
        <f>VLOOKUP($C31,PARAMETROS!$A:$F,4,0)</f>
        <v>0</v>
      </c>
      <c r="N31" s="196">
        <f>PARAMETROS!$B$48</f>
        <v>40.369999999999997</v>
      </c>
      <c r="O31" s="196">
        <f>PARAMETROS!$D$52</f>
        <v>98.68</v>
      </c>
      <c r="P31" s="316">
        <f>VLOOKUP($C31,PARAMETROS!$A:$I,7,0)</f>
        <v>44562</v>
      </c>
      <c r="Q31" s="194">
        <f>VLOOKUP($C31,PARAMETROS!$A:$I,8,0)</f>
        <v>0</v>
      </c>
      <c r="R31" s="194">
        <f>VLOOKUP($C31,PARAMETROS!$A:$I,9,0)</f>
        <v>0</v>
      </c>
      <c r="S31" s="195">
        <v>0</v>
      </c>
      <c r="U31" s="27"/>
      <c r="V31" s="27"/>
      <c r="W31" s="325"/>
      <c r="Z31" s="27"/>
    </row>
    <row r="32" spans="1:27" s="80" customFormat="1" ht="12.75">
      <c r="A32" s="323" t="s">
        <v>89</v>
      </c>
      <c r="B32" s="322" t="s">
        <v>29</v>
      </c>
      <c r="C32" s="322" t="str">
        <f>PARAMETROS!$A$23</f>
        <v>Regiao de Ouro Preto¹*</v>
      </c>
      <c r="D32" s="199" t="str">
        <f t="shared" si="0"/>
        <v>Conselheiro LafaieteAssistente Administrativo - 200 hPGJ</v>
      </c>
      <c r="E32" s="195" t="s">
        <v>327</v>
      </c>
      <c r="F32" s="195" t="s">
        <v>328</v>
      </c>
      <c r="G32" s="195">
        <v>1</v>
      </c>
      <c r="H32" s="324">
        <f>2800</f>
        <v>2800</v>
      </c>
      <c r="I32" s="196">
        <f>VLOOKUP($C32,PARAMETROS!$A:$F,5,0)</f>
        <v>24.54</v>
      </c>
      <c r="J32" s="196">
        <f>VLOOKUP($C32,PARAMETROS!$A:$F,6,0)</f>
        <v>0</v>
      </c>
      <c r="K32" s="196">
        <f>VLOOKUP($C32,PARAMETROS!$A:$F,2,0)</f>
        <v>0</v>
      </c>
      <c r="L32" s="196">
        <f>VLOOKUP($C32,PARAMETROS!$A:$F,3,0)</f>
        <v>0</v>
      </c>
      <c r="M32" s="196">
        <f>VLOOKUP($C32,PARAMETROS!$A:$F,4,0)</f>
        <v>0</v>
      </c>
      <c r="N32" s="196">
        <f>PARAMETROS!$B$48</f>
        <v>40.369999999999997</v>
      </c>
      <c r="O32" s="196">
        <f>PARAMETROS!$D$52</f>
        <v>98.68</v>
      </c>
      <c r="P32" s="316">
        <f>VLOOKUP($C32,PARAMETROS!$A:$I,7,0)</f>
        <v>44562</v>
      </c>
      <c r="Q32" s="194">
        <f>VLOOKUP($C32,PARAMETROS!$A:$I,8,0)</f>
        <v>0</v>
      </c>
      <c r="R32" s="194">
        <f>VLOOKUP($C32,PARAMETROS!$A:$I,9,0)</f>
        <v>0</v>
      </c>
      <c r="S32" s="195">
        <v>0</v>
      </c>
      <c r="U32" s="27"/>
      <c r="V32" s="27"/>
      <c r="W32" s="325"/>
      <c r="Z32" s="27"/>
    </row>
    <row r="33" spans="1:27" s="80" customFormat="1" ht="12.75">
      <c r="A33" s="323" t="s">
        <v>90</v>
      </c>
      <c r="B33" s="314" t="s">
        <v>29</v>
      </c>
      <c r="C33" s="322" t="str">
        <f>PARAMETROS!$A$10</f>
        <v>Fethemg Interior</v>
      </c>
      <c r="D33" s="199" t="str">
        <f t="shared" si="0"/>
        <v>Conselheiro PenaAssistente Administrativo - 200 hPGJ</v>
      </c>
      <c r="E33" s="195" t="s">
        <v>327</v>
      </c>
      <c r="F33" s="195" t="s">
        <v>328</v>
      </c>
      <c r="G33" s="195">
        <v>1</v>
      </c>
      <c r="H33" s="324">
        <f>2800</f>
        <v>2800</v>
      </c>
      <c r="I33" s="196">
        <f>VLOOKUP($C33,PARAMETROS!$A:$F,5,0)</f>
        <v>24.54</v>
      </c>
      <c r="J33" s="196">
        <f>VLOOKUP($C33,PARAMETROS!$A:$F,6,0)</f>
        <v>0</v>
      </c>
      <c r="K33" s="196">
        <f>VLOOKUP($C33,PARAMETROS!$A:$F,2,0)</f>
        <v>0</v>
      </c>
      <c r="L33" s="196">
        <f>VLOOKUP($C33,PARAMETROS!$A:$F,3,0)</f>
        <v>12.36</v>
      </c>
      <c r="M33" s="196">
        <f>VLOOKUP($C33,PARAMETROS!$A:$F,4,0)</f>
        <v>0</v>
      </c>
      <c r="N33" s="196">
        <f>PARAMETROS!$B$48</f>
        <v>40.369999999999997</v>
      </c>
      <c r="O33" s="196">
        <f>PARAMETROS!$D$52</f>
        <v>98.68</v>
      </c>
      <c r="P33" s="316">
        <f>VLOOKUP($C33,PARAMETROS!$A:$I,7,0)</f>
        <v>44562</v>
      </c>
      <c r="Q33" s="194">
        <f>VLOOKUP($C33,PARAMETROS!$A:$I,8,0)</f>
        <v>0</v>
      </c>
      <c r="R33" s="194">
        <f>VLOOKUP($C33,PARAMETROS!$A:$I,9,0)</f>
        <v>0</v>
      </c>
      <c r="S33" s="195">
        <v>0</v>
      </c>
      <c r="U33" s="27"/>
      <c r="V33" s="27"/>
      <c r="W33" s="325"/>
      <c r="Z33" s="27"/>
    </row>
    <row r="34" spans="1:27" s="80" customFormat="1" ht="12.75">
      <c r="A34" s="323" t="s">
        <v>91</v>
      </c>
      <c r="B34" s="314" t="s">
        <v>29</v>
      </c>
      <c r="C34" s="322" t="str">
        <f>PARAMETROS!$A$39</f>
        <v>Sind - Asseio</v>
      </c>
      <c r="D34" s="199" t="str">
        <f t="shared" si="0"/>
        <v>ContagemAssistente Administrativo - 200 hPGJ</v>
      </c>
      <c r="E34" s="195" t="s">
        <v>327</v>
      </c>
      <c r="F34" s="195" t="s">
        <v>328</v>
      </c>
      <c r="G34" s="195">
        <v>2</v>
      </c>
      <c r="H34" s="324">
        <f>2800</f>
        <v>2800</v>
      </c>
      <c r="I34" s="196">
        <f>VLOOKUP($C34,PARAMETROS!$A:$F,5,0)</f>
        <v>24.54</v>
      </c>
      <c r="J34" s="196">
        <f>VLOOKUP($C34,PARAMETROS!$A:$F,6,0)</f>
        <v>0</v>
      </c>
      <c r="K34" s="196">
        <f>VLOOKUP($C34,PARAMETROS!$A:$F,2,0)</f>
        <v>61.06</v>
      </c>
      <c r="L34" s="196">
        <f>VLOOKUP($C34,PARAMETROS!$A:$F,3,0)</f>
        <v>0</v>
      </c>
      <c r="M34" s="196">
        <f>VLOOKUP($C34,PARAMETROS!$A:$F,4,0)</f>
        <v>0</v>
      </c>
      <c r="N34" s="196">
        <f>PARAMETROS!$B$48</f>
        <v>40.369999999999997</v>
      </c>
      <c r="O34" s="196">
        <f>PARAMETROS!$D$52</f>
        <v>98.68</v>
      </c>
      <c r="P34" s="316">
        <f>VLOOKUP($C34,PARAMETROS!$A:$I,7,0)</f>
        <v>44562</v>
      </c>
      <c r="Q34" s="194">
        <f>VLOOKUP($C34,PARAMETROS!$A:$I,8,0)</f>
        <v>0</v>
      </c>
      <c r="R34" s="194">
        <f>VLOOKUP($C34,PARAMETROS!$A:$I,9,0)</f>
        <v>0</v>
      </c>
      <c r="S34" s="195">
        <v>0</v>
      </c>
      <c r="U34" s="27"/>
      <c r="V34" s="27"/>
      <c r="W34" s="325"/>
      <c r="Z34" s="27"/>
    </row>
    <row r="35" spans="1:27" s="80" customFormat="1" ht="12.75">
      <c r="A35" s="323" t="s">
        <v>334</v>
      </c>
      <c r="B35" s="314" t="s">
        <v>29</v>
      </c>
      <c r="C35" s="322" t="str">
        <f>PARAMETROS!$A$37</f>
        <v>Sethac Norte de Minas¹*</v>
      </c>
      <c r="D35" s="199" t="str">
        <f t="shared" si="0"/>
        <v>Coracao De JesusAssistente Administrativo - 200 hPGJ</v>
      </c>
      <c r="E35" s="195" t="s">
        <v>327</v>
      </c>
      <c r="F35" s="195" t="s">
        <v>328</v>
      </c>
      <c r="G35" s="195">
        <v>1</v>
      </c>
      <c r="H35" s="324">
        <f>2800</f>
        <v>2800</v>
      </c>
      <c r="I35" s="196">
        <f>VLOOKUP($C35,PARAMETROS!$A:$F,5,0)</f>
        <v>24.54</v>
      </c>
      <c r="J35" s="196">
        <f>VLOOKUP($C35,PARAMETROS!$A:$F,6,0)</f>
        <v>0</v>
      </c>
      <c r="K35" s="196">
        <f>VLOOKUP($C35,PARAMETROS!$A:$F,2,0)</f>
        <v>0</v>
      </c>
      <c r="L35" s="196">
        <f>VLOOKUP($C35,PARAMETROS!$A:$F,3,0)</f>
        <v>0</v>
      </c>
      <c r="M35" s="196">
        <f>VLOOKUP($C35,PARAMETROS!$A:$F,4,0)</f>
        <v>0</v>
      </c>
      <c r="N35" s="196">
        <f>PARAMETROS!$B$48</f>
        <v>40.369999999999997</v>
      </c>
      <c r="O35" s="196">
        <f>PARAMETROS!$D$52</f>
        <v>98.68</v>
      </c>
      <c r="P35" s="316">
        <f>VLOOKUP($C35,PARAMETROS!$A:$I,7,0)</f>
        <v>44562</v>
      </c>
      <c r="Q35" s="194">
        <f>VLOOKUP($C35,PARAMETROS!$A:$I,8,0)</f>
        <v>0</v>
      </c>
      <c r="R35" s="194">
        <f>VLOOKUP($C35,PARAMETROS!$A:$I,9,0)</f>
        <v>0</v>
      </c>
      <c r="S35" s="195">
        <v>0</v>
      </c>
      <c r="U35" s="27"/>
      <c r="V35" s="27"/>
      <c r="W35" s="325"/>
      <c r="Z35" s="27"/>
    </row>
    <row r="36" spans="1:27" s="80" customFormat="1" ht="12.75">
      <c r="A36" s="323" t="s">
        <v>94</v>
      </c>
      <c r="B36" s="314" t="s">
        <v>29</v>
      </c>
      <c r="C36" s="322" t="str">
        <f>PARAMETROS!$A$33</f>
        <v>Seethur</v>
      </c>
      <c r="D36" s="199" t="str">
        <f t="shared" si="0"/>
        <v>Coronel FabricianoAssistente Administrativo - 200 hPGJ</v>
      </c>
      <c r="E36" s="195" t="s">
        <v>327</v>
      </c>
      <c r="F36" s="195" t="s">
        <v>328</v>
      </c>
      <c r="G36" s="195">
        <v>1</v>
      </c>
      <c r="H36" s="324">
        <f>2800</f>
        <v>2800</v>
      </c>
      <c r="I36" s="196">
        <f>VLOOKUP($C36,PARAMETROS!$A:$F,5,0)</f>
        <v>24.54</v>
      </c>
      <c r="J36" s="196">
        <f>VLOOKUP($C36,PARAMETROS!$A:$F,6,0)</f>
        <v>0</v>
      </c>
      <c r="K36" s="196">
        <f>VLOOKUP($C36,PARAMETROS!$A:$F,2,0)</f>
        <v>41</v>
      </c>
      <c r="L36" s="196">
        <f>VLOOKUP($C36,PARAMETROS!$A:$F,3,0)</f>
        <v>0</v>
      </c>
      <c r="M36" s="196">
        <f>VLOOKUP($C36,PARAMETROS!$A:$F,4,0)</f>
        <v>0</v>
      </c>
      <c r="N36" s="196">
        <f>PARAMETROS!$B$48</f>
        <v>40.369999999999997</v>
      </c>
      <c r="O36" s="196">
        <f>PARAMETROS!$D$52</f>
        <v>98.68</v>
      </c>
      <c r="P36" s="316">
        <f>VLOOKUP($C36,PARAMETROS!$A:$I,7,0)</f>
        <v>44562</v>
      </c>
      <c r="Q36" s="194">
        <f>VLOOKUP($C36,PARAMETROS!$A:$I,8,0)</f>
        <v>0</v>
      </c>
      <c r="R36" s="194">
        <f>VLOOKUP($C36,PARAMETROS!$A:$I,9,0)</f>
        <v>0</v>
      </c>
      <c r="S36" s="195">
        <v>0</v>
      </c>
      <c r="U36" s="27"/>
      <c r="V36" s="27"/>
      <c r="W36" s="325"/>
      <c r="Z36" s="27"/>
    </row>
    <row r="37" spans="1:27" s="80" customFormat="1" ht="12.75">
      <c r="A37" s="323" t="s">
        <v>95</v>
      </c>
      <c r="B37" s="314" t="s">
        <v>29</v>
      </c>
      <c r="C37" s="322" t="str">
        <f>PARAMETROS!$A$7</f>
        <v>Curvelo</v>
      </c>
      <c r="D37" s="199" t="str">
        <f t="shared" si="0"/>
        <v>CurveloAssistente Administrativo - 200 hPGJ</v>
      </c>
      <c r="E37" s="195" t="s">
        <v>327</v>
      </c>
      <c r="F37" s="195" t="s">
        <v>328</v>
      </c>
      <c r="G37" s="195">
        <v>1</v>
      </c>
      <c r="H37" s="324">
        <f>2800</f>
        <v>2800</v>
      </c>
      <c r="I37" s="196">
        <f>VLOOKUP($C37,PARAMETROS!$A:$F,5,0)</f>
        <v>24.54</v>
      </c>
      <c r="J37" s="196">
        <f>VLOOKUP($C37,PARAMETROS!$A:$F,6,0)</f>
        <v>0</v>
      </c>
      <c r="K37" s="196">
        <f>VLOOKUP($C37,PARAMETROS!$A:$F,2,0)</f>
        <v>40.9</v>
      </c>
      <c r="L37" s="196">
        <f>VLOOKUP($C37,PARAMETROS!$A:$F,3,0)</f>
        <v>0</v>
      </c>
      <c r="M37" s="196">
        <f>VLOOKUP($C37,PARAMETROS!$A:$F,4,0)</f>
        <v>0</v>
      </c>
      <c r="N37" s="196">
        <f>PARAMETROS!$B$48</f>
        <v>40.369999999999997</v>
      </c>
      <c r="O37" s="196">
        <f>PARAMETROS!$D$52</f>
        <v>98.68</v>
      </c>
      <c r="P37" s="316">
        <f>VLOOKUP($C37,PARAMETROS!$A:$I,7,0)</f>
        <v>44562</v>
      </c>
      <c r="Q37" s="194">
        <f>VLOOKUP($C37,PARAMETROS!$A:$I,8,0)</f>
        <v>0</v>
      </c>
      <c r="R37" s="194">
        <f>VLOOKUP($C37,PARAMETROS!$A:$I,9,0)</f>
        <v>0</v>
      </c>
      <c r="S37" s="195">
        <v>0</v>
      </c>
      <c r="U37" s="27"/>
      <c r="V37" s="27"/>
      <c r="W37" s="325"/>
      <c r="Z37" s="27"/>
    </row>
    <row r="38" spans="1:27" s="80" customFormat="1" ht="12.75">
      <c r="A38" s="323" t="s">
        <v>96</v>
      </c>
      <c r="B38" s="314" t="s">
        <v>29</v>
      </c>
      <c r="C38" s="322" t="str">
        <f>PARAMETROS!$A$7</f>
        <v>Curvelo</v>
      </c>
      <c r="D38" s="199" t="str">
        <f t="shared" si="0"/>
        <v>DiamantinaAssistente Administrativo - 200 hPGJ</v>
      </c>
      <c r="E38" s="195" t="s">
        <v>327</v>
      </c>
      <c r="F38" s="195" t="s">
        <v>328</v>
      </c>
      <c r="G38" s="195">
        <v>3</v>
      </c>
      <c r="H38" s="324">
        <f>2800</f>
        <v>2800</v>
      </c>
      <c r="I38" s="196">
        <f>VLOOKUP($C38,PARAMETROS!$A:$F,5,0)</f>
        <v>24.54</v>
      </c>
      <c r="J38" s="196">
        <f>VLOOKUP($C38,PARAMETROS!$A:$F,6,0)</f>
        <v>0</v>
      </c>
      <c r="K38" s="196">
        <f>VLOOKUP($C38,PARAMETROS!$A:$F,2,0)</f>
        <v>40.9</v>
      </c>
      <c r="L38" s="196">
        <f>VLOOKUP($C38,PARAMETROS!$A:$F,3,0)</f>
        <v>0</v>
      </c>
      <c r="M38" s="196">
        <f>VLOOKUP($C38,PARAMETROS!$A:$F,4,0)</f>
        <v>0</v>
      </c>
      <c r="N38" s="196">
        <f>PARAMETROS!$B$48</f>
        <v>40.369999999999997</v>
      </c>
      <c r="O38" s="196">
        <f>PARAMETROS!$D$52</f>
        <v>98.68</v>
      </c>
      <c r="P38" s="316">
        <f>VLOOKUP($C38,PARAMETROS!$A:$I,7,0)</f>
        <v>44562</v>
      </c>
      <c r="Q38" s="194">
        <f>VLOOKUP($C38,PARAMETROS!$A:$I,8,0)</f>
        <v>0</v>
      </c>
      <c r="R38" s="194">
        <f>VLOOKUP($C38,PARAMETROS!$A:$I,9,0)</f>
        <v>0</v>
      </c>
      <c r="S38" s="195">
        <v>0</v>
      </c>
      <c r="U38" s="27"/>
      <c r="V38" s="27"/>
      <c r="W38" s="325"/>
      <c r="Z38" s="27"/>
    </row>
    <row r="39" spans="1:27" s="80" customFormat="1" ht="12.75">
      <c r="A39" s="323" t="s">
        <v>335</v>
      </c>
      <c r="B39" s="314" t="s">
        <v>29</v>
      </c>
      <c r="C39" s="322" t="str">
        <f>PARAMETROS!$A$17</f>
        <v>Regiao de Divinopolis¹*</v>
      </c>
      <c r="D39" s="199" t="str">
        <f t="shared" si="0"/>
        <v>Dores Do IndaiaAssistente Administrativo - 200 hPGJ</v>
      </c>
      <c r="E39" s="195" t="s">
        <v>327</v>
      </c>
      <c r="F39" s="195" t="s">
        <v>328</v>
      </c>
      <c r="G39" s="195">
        <v>1</v>
      </c>
      <c r="H39" s="324">
        <f>2800</f>
        <v>2800</v>
      </c>
      <c r="I39" s="196">
        <f>VLOOKUP($C39,PARAMETROS!$A:$F,5,0)</f>
        <v>24.54</v>
      </c>
      <c r="J39" s="196">
        <f>VLOOKUP($C39,PARAMETROS!$A:$F,6,0)</f>
        <v>0</v>
      </c>
      <c r="K39" s="196">
        <f>VLOOKUP($C39,PARAMETROS!$A:$F,2,0)</f>
        <v>0</v>
      </c>
      <c r="L39" s="196">
        <f>VLOOKUP($C39,PARAMETROS!$A:$F,3,0)</f>
        <v>0</v>
      </c>
      <c r="M39" s="196">
        <f>VLOOKUP($C39,PARAMETROS!$A:$F,4,0)</f>
        <v>0</v>
      </c>
      <c r="N39" s="196">
        <f>PARAMETROS!$B$48</f>
        <v>40.369999999999997</v>
      </c>
      <c r="O39" s="196">
        <f>PARAMETROS!$D$52</f>
        <v>98.68</v>
      </c>
      <c r="P39" s="316">
        <f>VLOOKUP($C39,PARAMETROS!$A:$I,7,0)</f>
        <v>44562</v>
      </c>
      <c r="Q39" s="194">
        <f>VLOOKUP($C39,PARAMETROS!$A:$I,8,0)</f>
        <v>0</v>
      </c>
      <c r="R39" s="194">
        <f>VLOOKUP($C39,PARAMETROS!$A:$I,9,0)</f>
        <v>0</v>
      </c>
      <c r="S39" s="195">
        <v>0</v>
      </c>
      <c r="U39" s="27"/>
      <c r="V39" s="27"/>
      <c r="W39" s="325"/>
      <c r="Z39" s="27"/>
    </row>
    <row r="40" spans="1:27" s="80" customFormat="1" ht="12.75">
      <c r="A40" s="307" t="s">
        <v>99</v>
      </c>
      <c r="B40" s="309" t="s">
        <v>29</v>
      </c>
      <c r="C40" s="199" t="str">
        <f>PARAMETROS!$A$45</f>
        <v>Vicosa e Regiao¹*</v>
      </c>
      <c r="D40" s="199" t="str">
        <f t="shared" si="0"/>
        <v>ErvaliaAssistente Administrativo - 200 hPGJ</v>
      </c>
      <c r="E40" s="195" t="s">
        <v>327</v>
      </c>
      <c r="F40" s="195" t="s">
        <v>328</v>
      </c>
      <c r="G40" s="195">
        <v>1</v>
      </c>
      <c r="H40" s="196">
        <f>2800</f>
        <v>2800</v>
      </c>
      <c r="I40" s="196">
        <f>VLOOKUP($C40,PARAMETROS!$A:$F,5,0)</f>
        <v>22.28</v>
      </c>
      <c r="J40" s="196">
        <f>VLOOKUP($C40,PARAMETROS!$A:$F,6,0)</f>
        <v>0</v>
      </c>
      <c r="K40" s="196">
        <f>VLOOKUP($C40,PARAMETROS!$A:$F,2,0)</f>
        <v>0</v>
      </c>
      <c r="L40" s="196">
        <f>VLOOKUP($C40,PARAMETROS!$A:$F,3,0)</f>
        <v>0</v>
      </c>
      <c r="M40" s="196">
        <f>VLOOKUP($C40,PARAMETROS!$A:$F,4,0)</f>
        <v>0</v>
      </c>
      <c r="N40" s="196">
        <f>PARAMETROS!$B$48</f>
        <v>40.369999999999997</v>
      </c>
      <c r="O40" s="196">
        <f>PARAMETROS!$D$52</f>
        <v>98.68</v>
      </c>
      <c r="P40" s="308">
        <f>VLOOKUP($C40,PARAMETROS!$A:$I,7,0)</f>
        <v>44197</v>
      </c>
      <c r="Q40" s="194">
        <f>VLOOKUP($C40,PARAMETROS!$A:$I,8,0)</f>
        <v>0</v>
      </c>
      <c r="R40" s="194">
        <f>VLOOKUP($C40,PARAMETROS!$A:$I,9,0)</f>
        <v>0</v>
      </c>
      <c r="S40" s="195">
        <v>0</v>
      </c>
      <c r="U40" s="27"/>
      <c r="V40" s="27"/>
      <c r="W40" s="325"/>
      <c r="Z40" s="27"/>
    </row>
    <row r="41" spans="1:27" s="80" customFormat="1" ht="12.75">
      <c r="A41" s="323" t="s">
        <v>101</v>
      </c>
      <c r="B41" s="457" t="s">
        <v>29</v>
      </c>
      <c r="C41" s="322" t="str">
        <f>PARAMETROS!$A$20</f>
        <v>Regiao de Juiz de Fora</v>
      </c>
      <c r="D41" s="199" t="str">
        <f t="shared" si="0"/>
        <v>Espera FelizAssistente Administrativo - 200 hPGJ</v>
      </c>
      <c r="E41" s="195" t="s">
        <v>327</v>
      </c>
      <c r="F41" s="195" t="s">
        <v>328</v>
      </c>
      <c r="G41" s="195">
        <v>1</v>
      </c>
      <c r="H41" s="324">
        <f>2800</f>
        <v>2800</v>
      </c>
      <c r="I41" s="196">
        <f>VLOOKUP($C41,PARAMETROS!$A:$F,5,0)</f>
        <v>24.54</v>
      </c>
      <c r="J41" s="196">
        <f>VLOOKUP($C41,PARAMETROS!$A:$F,6,0)</f>
        <v>0</v>
      </c>
      <c r="K41" s="196">
        <f>VLOOKUP($C41,PARAMETROS!$A:$F,2,0)</f>
        <v>41</v>
      </c>
      <c r="L41" s="196">
        <f>VLOOKUP($C41,PARAMETROS!$A:$F,3,0)</f>
        <v>0</v>
      </c>
      <c r="M41" s="196">
        <f>VLOOKUP($C41,PARAMETROS!$A:$F,4,0)</f>
        <v>0</v>
      </c>
      <c r="N41" s="196">
        <f>PARAMETROS!$B$48</f>
        <v>40.369999999999997</v>
      </c>
      <c r="O41" s="196">
        <f>PARAMETROS!$D$52</f>
        <v>98.68</v>
      </c>
      <c r="P41" s="316">
        <f>VLOOKUP($C41,PARAMETROS!$A:$I,7,0)</f>
        <v>44562</v>
      </c>
      <c r="Q41" s="194">
        <f>VLOOKUP($C41,PARAMETROS!$A:$I,8,0)</f>
        <v>0</v>
      </c>
      <c r="R41" s="194">
        <f>VLOOKUP($C41,PARAMETROS!$A:$I,9,0)</f>
        <v>0</v>
      </c>
      <c r="S41" s="195">
        <v>0</v>
      </c>
      <c r="U41" s="27"/>
      <c r="V41" s="27"/>
      <c r="W41" s="325"/>
      <c r="Z41" s="27"/>
    </row>
    <row r="42" spans="1:27" s="80" customFormat="1" ht="12.75">
      <c r="A42" s="323" t="s">
        <v>103</v>
      </c>
      <c r="B42" s="457" t="s">
        <v>29</v>
      </c>
      <c r="C42" s="322" t="str">
        <f>PARAMETROS!$A$4</f>
        <v>Alto Paranaiba</v>
      </c>
      <c r="D42" s="199" t="str">
        <f t="shared" si="0"/>
        <v>Estrela Do SulAssistente Administrativo - 200 hPGJ</v>
      </c>
      <c r="E42" s="195" t="s">
        <v>327</v>
      </c>
      <c r="F42" s="195" t="s">
        <v>328</v>
      </c>
      <c r="G42" s="195">
        <v>1</v>
      </c>
      <c r="H42" s="324">
        <f>2800</f>
        <v>2800</v>
      </c>
      <c r="I42" s="196">
        <f>VLOOKUP($C42,PARAMETROS!$A:$F,5,0)</f>
        <v>0</v>
      </c>
      <c r="J42" s="196">
        <f>VLOOKUP($C42,PARAMETROS!$A:$F,6,0)</f>
        <v>326.58</v>
      </c>
      <c r="K42" s="196">
        <f>VLOOKUP($C42,PARAMETROS!$A:$F,2,0)</f>
        <v>33.96</v>
      </c>
      <c r="L42" s="196">
        <f>VLOOKUP($C42,PARAMETROS!$A:$F,3,0)</f>
        <v>0</v>
      </c>
      <c r="M42" s="196">
        <f>VLOOKUP($C42,PARAMETROS!$A:$F,4,0)</f>
        <v>0</v>
      </c>
      <c r="N42" s="196">
        <f>PARAMETROS!$B$48</f>
        <v>40.369999999999997</v>
      </c>
      <c r="O42" s="196">
        <f>PARAMETROS!$D$52</f>
        <v>98.68</v>
      </c>
      <c r="P42" s="316">
        <f>VLOOKUP($C42,PARAMETROS!$A:$I,7,0)</f>
        <v>44562</v>
      </c>
      <c r="Q42" s="194">
        <f>VLOOKUP($C42,PARAMETROS!$A:$I,8,0)</f>
        <v>0</v>
      </c>
      <c r="R42" s="194">
        <f>VLOOKUP($C42,PARAMETROS!$A:$I,9,0)</f>
        <v>0</v>
      </c>
      <c r="S42" s="195">
        <v>0</v>
      </c>
      <c r="U42" s="3"/>
      <c r="V42" s="451"/>
      <c r="W42" s="325"/>
      <c r="X42" s="451"/>
      <c r="Y42" s="451"/>
      <c r="Z42" s="451"/>
      <c r="AA42" s="450"/>
    </row>
    <row r="43" spans="1:27" s="80" customFormat="1" ht="12.75">
      <c r="A43" s="323" t="s">
        <v>104</v>
      </c>
      <c r="B43" s="314" t="s">
        <v>29</v>
      </c>
      <c r="C43" s="322" t="str">
        <f>PARAMETROS!$A$25</f>
        <v>Regiao de Sao Lourenco¹*</v>
      </c>
      <c r="D43" s="199" t="str">
        <f t="shared" si="0"/>
        <v>ExtremaAssistente Administrativo - 200 hPGJ</v>
      </c>
      <c r="E43" s="195" t="s">
        <v>327</v>
      </c>
      <c r="F43" s="195" t="s">
        <v>328</v>
      </c>
      <c r="G43" s="195">
        <v>1</v>
      </c>
      <c r="H43" s="324">
        <f>2800</f>
        <v>2800</v>
      </c>
      <c r="I43" s="196">
        <f>VLOOKUP($C43,PARAMETROS!$A:$F,5,0)</f>
        <v>24.54</v>
      </c>
      <c r="J43" s="196">
        <f>VLOOKUP($C43,PARAMETROS!$A:$F,6,0)</f>
        <v>0</v>
      </c>
      <c r="K43" s="196">
        <f>VLOOKUP($C43,PARAMETROS!$A:$F,2,0)</f>
        <v>0</v>
      </c>
      <c r="L43" s="196">
        <f>VLOOKUP($C43,PARAMETROS!$A:$F,3,0)</f>
        <v>0</v>
      </c>
      <c r="M43" s="196">
        <f>VLOOKUP($C43,PARAMETROS!$A:$F,4,0)</f>
        <v>0</v>
      </c>
      <c r="N43" s="196">
        <f>PARAMETROS!$B$48</f>
        <v>40.369999999999997</v>
      </c>
      <c r="O43" s="196">
        <f>PARAMETROS!$D$52</f>
        <v>98.68</v>
      </c>
      <c r="P43" s="316">
        <f>VLOOKUP($C43,PARAMETROS!$A:$I,7,0)</f>
        <v>44562</v>
      </c>
      <c r="Q43" s="194">
        <f>VLOOKUP($C43,PARAMETROS!$A:$I,8,0)</f>
        <v>0</v>
      </c>
      <c r="R43" s="194">
        <f>VLOOKUP($C43,PARAMETROS!$A:$I,9,0)</f>
        <v>0</v>
      </c>
      <c r="S43" s="195">
        <v>0</v>
      </c>
      <c r="U43" s="27"/>
      <c r="V43" s="27"/>
      <c r="W43" s="325"/>
      <c r="Z43" s="27"/>
    </row>
    <row r="44" spans="1:27" s="80" customFormat="1" ht="12.75">
      <c r="A44" s="323" t="s">
        <v>105</v>
      </c>
      <c r="B44" s="314" t="s">
        <v>29</v>
      </c>
      <c r="C44" s="322" t="str">
        <f>PARAMETROS!$A$25</f>
        <v>Regiao de Sao Lourenco¹*</v>
      </c>
      <c r="D44" s="199" t="str">
        <f t="shared" si="0"/>
        <v>FormigaAssistente Administrativo - 200 hPGJ</v>
      </c>
      <c r="E44" s="195" t="s">
        <v>327</v>
      </c>
      <c r="F44" s="195" t="s">
        <v>328</v>
      </c>
      <c r="G44" s="195">
        <v>2</v>
      </c>
      <c r="H44" s="324">
        <f>2800</f>
        <v>2800</v>
      </c>
      <c r="I44" s="196">
        <f>VLOOKUP($C44,PARAMETROS!$A:$F,5,0)</f>
        <v>24.54</v>
      </c>
      <c r="J44" s="196">
        <f>VLOOKUP($C44,PARAMETROS!$A:$F,6,0)</f>
        <v>0</v>
      </c>
      <c r="K44" s="196">
        <f>VLOOKUP($C44,PARAMETROS!$A:$F,2,0)</f>
        <v>0</v>
      </c>
      <c r="L44" s="196">
        <f>VLOOKUP($C44,PARAMETROS!$A:$F,3,0)</f>
        <v>0</v>
      </c>
      <c r="M44" s="196">
        <f>VLOOKUP($C44,PARAMETROS!$A:$F,4,0)</f>
        <v>0</v>
      </c>
      <c r="N44" s="196">
        <f>PARAMETROS!$B$48</f>
        <v>40.369999999999997</v>
      </c>
      <c r="O44" s="196">
        <f>PARAMETROS!$D$52</f>
        <v>98.68</v>
      </c>
      <c r="P44" s="316">
        <f>VLOOKUP($C44,PARAMETROS!$A:$I,7,0)</f>
        <v>44562</v>
      </c>
      <c r="Q44" s="194">
        <f>VLOOKUP($C44,PARAMETROS!$A:$I,8,0)</f>
        <v>0</v>
      </c>
      <c r="R44" s="194">
        <f>VLOOKUP($C44,PARAMETROS!$A:$I,9,0)</f>
        <v>0</v>
      </c>
      <c r="S44" s="195">
        <v>0</v>
      </c>
      <c r="U44" s="27"/>
      <c r="V44" s="27"/>
      <c r="W44" s="325"/>
      <c r="Z44" s="27"/>
    </row>
    <row r="45" spans="1:27" s="80" customFormat="1" ht="12.75">
      <c r="A45" s="323" t="s">
        <v>106</v>
      </c>
      <c r="B45" s="314" t="s">
        <v>29</v>
      </c>
      <c r="C45" s="322" t="str">
        <f>PARAMETROS!$A$37</f>
        <v>Sethac Norte de Minas¹*</v>
      </c>
      <c r="D45" s="199" t="str">
        <f t="shared" si="0"/>
        <v>Francisco SaAssistente Administrativo - 200 hPGJ</v>
      </c>
      <c r="E45" s="195" t="s">
        <v>327</v>
      </c>
      <c r="F45" s="195" t="s">
        <v>328</v>
      </c>
      <c r="G45" s="195">
        <v>1</v>
      </c>
      <c r="H45" s="324">
        <f>2800</f>
        <v>2800</v>
      </c>
      <c r="I45" s="196">
        <f>VLOOKUP($C45,PARAMETROS!$A:$F,5,0)</f>
        <v>24.54</v>
      </c>
      <c r="J45" s="196">
        <f>VLOOKUP($C45,PARAMETROS!$A:$F,6,0)</f>
        <v>0</v>
      </c>
      <c r="K45" s="196">
        <f>VLOOKUP($C45,PARAMETROS!$A:$F,2,0)</f>
        <v>0</v>
      </c>
      <c r="L45" s="196">
        <f>VLOOKUP($C45,PARAMETROS!$A:$F,3,0)</f>
        <v>0</v>
      </c>
      <c r="M45" s="196">
        <f>VLOOKUP($C45,PARAMETROS!$A:$F,4,0)</f>
        <v>0</v>
      </c>
      <c r="N45" s="196">
        <f>PARAMETROS!$B$48</f>
        <v>40.369999999999997</v>
      </c>
      <c r="O45" s="196">
        <f>PARAMETROS!$D$52</f>
        <v>98.68</v>
      </c>
      <c r="P45" s="316">
        <f>VLOOKUP($C45,PARAMETROS!$A:$I,7,0)</f>
        <v>44562</v>
      </c>
      <c r="Q45" s="194">
        <f>VLOOKUP($C45,PARAMETROS!$A:$I,8,0)</f>
        <v>0</v>
      </c>
      <c r="R45" s="194">
        <f>VLOOKUP($C45,PARAMETROS!$A:$I,9,0)</f>
        <v>0</v>
      </c>
      <c r="S45" s="195">
        <v>0</v>
      </c>
      <c r="U45" s="27"/>
      <c r="V45" s="27"/>
      <c r="W45" s="325"/>
      <c r="Z45" s="27"/>
    </row>
    <row r="46" spans="1:27" s="80" customFormat="1" ht="12.75">
      <c r="A46" s="323" t="s">
        <v>107</v>
      </c>
      <c r="B46" s="314" t="s">
        <v>29</v>
      </c>
      <c r="C46" s="322" t="str">
        <f>PARAMETROS!$A$28</f>
        <v>Regiao Uberaba</v>
      </c>
      <c r="D46" s="199" t="str">
        <f t="shared" si="0"/>
        <v>FrutalAssistente Administrativo - 200 hPGJ</v>
      </c>
      <c r="E46" s="195" t="s">
        <v>327</v>
      </c>
      <c r="F46" s="195" t="s">
        <v>328</v>
      </c>
      <c r="G46" s="195">
        <v>2</v>
      </c>
      <c r="H46" s="324">
        <f>2800</f>
        <v>2800</v>
      </c>
      <c r="I46" s="196">
        <f>VLOOKUP($C46,PARAMETROS!$A:$F,5,0)</f>
        <v>24.54</v>
      </c>
      <c r="J46" s="196">
        <f>VLOOKUP($C46,PARAMETROS!$A:$F,6,0)</f>
        <v>0</v>
      </c>
      <c r="K46" s="196">
        <f>VLOOKUP($C46,PARAMETROS!$A:$F,2,0)</f>
        <v>41</v>
      </c>
      <c r="L46" s="196">
        <f>VLOOKUP($C46,PARAMETROS!$A:$F,3,0)</f>
        <v>0</v>
      </c>
      <c r="M46" s="196">
        <f>VLOOKUP($C46,PARAMETROS!$A:$F,4,0)</f>
        <v>0</v>
      </c>
      <c r="N46" s="196">
        <f>PARAMETROS!$B$48</f>
        <v>40.369999999999997</v>
      </c>
      <c r="O46" s="196">
        <f>PARAMETROS!$D$52</f>
        <v>98.68</v>
      </c>
      <c r="P46" s="316">
        <f>VLOOKUP($C46,PARAMETROS!$A:$I,7,0)</f>
        <v>44562</v>
      </c>
      <c r="Q46" s="194">
        <f>VLOOKUP($C46,PARAMETROS!$A:$I,8,0)</f>
        <v>0</v>
      </c>
      <c r="R46" s="194">
        <f>VLOOKUP($C46,PARAMETROS!$A:$I,9,0)</f>
        <v>0</v>
      </c>
      <c r="S46" s="195">
        <v>0</v>
      </c>
      <c r="U46" s="27"/>
      <c r="V46" s="27"/>
      <c r="W46" s="325"/>
      <c r="Z46" s="27"/>
    </row>
    <row r="47" spans="1:27" s="80" customFormat="1" ht="12.75">
      <c r="A47" s="323" t="s">
        <v>108</v>
      </c>
      <c r="B47" s="322" t="s">
        <v>29</v>
      </c>
      <c r="C47" s="322" t="str">
        <f>PARAMETROS!$A$10</f>
        <v>Fethemg Interior</v>
      </c>
      <c r="D47" s="199" t="str">
        <f t="shared" si="0"/>
        <v>GalileiaAssistente Administrativo - 200 hPGJ</v>
      </c>
      <c r="E47" s="195" t="s">
        <v>327</v>
      </c>
      <c r="F47" s="195" t="s">
        <v>328</v>
      </c>
      <c r="G47" s="195">
        <v>1</v>
      </c>
      <c r="H47" s="324">
        <f>2800</f>
        <v>2800</v>
      </c>
      <c r="I47" s="196">
        <f>VLOOKUP($C47,PARAMETROS!$A:$F,5,0)</f>
        <v>24.54</v>
      </c>
      <c r="J47" s="196">
        <f>VLOOKUP($C47,PARAMETROS!$A:$F,6,0)</f>
        <v>0</v>
      </c>
      <c r="K47" s="196">
        <f>VLOOKUP($C47,PARAMETROS!$A:$F,2,0)</f>
        <v>0</v>
      </c>
      <c r="L47" s="196">
        <f>VLOOKUP($C47,PARAMETROS!$A:$F,3,0)</f>
        <v>12.36</v>
      </c>
      <c r="M47" s="196">
        <f>VLOOKUP($C47,PARAMETROS!$A:$F,4,0)</f>
        <v>0</v>
      </c>
      <c r="N47" s="196">
        <f>PARAMETROS!$B$48</f>
        <v>40.369999999999997</v>
      </c>
      <c r="O47" s="196">
        <f>PARAMETROS!$D$52</f>
        <v>98.68</v>
      </c>
      <c r="P47" s="316">
        <f>VLOOKUP($C47,PARAMETROS!$A:$I,7,0)</f>
        <v>44562</v>
      </c>
      <c r="Q47" s="194">
        <f>VLOOKUP($C47,PARAMETROS!$A:$I,8,0)</f>
        <v>0</v>
      </c>
      <c r="R47" s="194">
        <f>VLOOKUP($C47,PARAMETROS!$A:$I,9,0)</f>
        <v>0</v>
      </c>
      <c r="S47" s="195">
        <v>0</v>
      </c>
      <c r="U47" s="27"/>
      <c r="V47" s="27"/>
      <c r="W47" s="325"/>
      <c r="Z47" s="27"/>
    </row>
    <row r="48" spans="1:27" s="80" customFormat="1" ht="12.75">
      <c r="A48" s="323" t="s">
        <v>110</v>
      </c>
      <c r="B48" s="322" t="s">
        <v>29</v>
      </c>
      <c r="C48" s="322" t="str">
        <f>PARAMETROS!$A$34</f>
        <v>Seethur¹*</v>
      </c>
      <c r="D48" s="199" t="str">
        <f t="shared" si="0"/>
        <v>GuanhaesAssistente Administrativo - 200 hPGJ</v>
      </c>
      <c r="E48" s="195" t="s">
        <v>327</v>
      </c>
      <c r="F48" s="195" t="s">
        <v>328</v>
      </c>
      <c r="G48" s="195">
        <v>1</v>
      </c>
      <c r="H48" s="324">
        <f>2800</f>
        <v>2800</v>
      </c>
      <c r="I48" s="196">
        <f>VLOOKUP($C48,PARAMETROS!$A:$F,5,0)</f>
        <v>24.54</v>
      </c>
      <c r="J48" s="196">
        <f>VLOOKUP($C48,PARAMETROS!$A:$F,6,0)</f>
        <v>0</v>
      </c>
      <c r="K48" s="196">
        <f>VLOOKUP($C48,PARAMETROS!$A:$F,2,0)</f>
        <v>0</v>
      </c>
      <c r="L48" s="196">
        <f>VLOOKUP($C48,PARAMETROS!$A:$F,3,0)</f>
        <v>0</v>
      </c>
      <c r="M48" s="196">
        <f>VLOOKUP($C48,PARAMETROS!$A:$F,4,0)</f>
        <v>0</v>
      </c>
      <c r="N48" s="196">
        <f>PARAMETROS!$B$48</f>
        <v>40.369999999999997</v>
      </c>
      <c r="O48" s="196">
        <f>PARAMETROS!$D$52</f>
        <v>98.68</v>
      </c>
      <c r="P48" s="316">
        <f>VLOOKUP($C48,PARAMETROS!$A:$I,7,0)</f>
        <v>44562</v>
      </c>
      <c r="Q48" s="194">
        <f>VLOOKUP($C48,PARAMETROS!$A:$I,8,0)</f>
        <v>0</v>
      </c>
      <c r="R48" s="194">
        <f>VLOOKUP($C48,PARAMETROS!$A:$I,9,0)</f>
        <v>0</v>
      </c>
      <c r="S48" s="195">
        <v>0</v>
      </c>
      <c r="U48" s="27"/>
      <c r="V48" s="27"/>
      <c r="W48" s="325"/>
      <c r="Z48" s="27"/>
    </row>
    <row r="49" spans="1:27" s="80" customFormat="1" ht="12.75">
      <c r="A49" s="323" t="s">
        <v>111</v>
      </c>
      <c r="B49" s="322" t="s">
        <v>29</v>
      </c>
      <c r="C49" s="322" t="str">
        <f>PARAMETROS!$A$25</f>
        <v>Regiao de Sao Lourenco¹*</v>
      </c>
      <c r="D49" s="199" t="str">
        <f t="shared" si="0"/>
        <v>GuaranesiaAssistente Administrativo - 200 hPGJ</v>
      </c>
      <c r="E49" s="195" t="s">
        <v>327</v>
      </c>
      <c r="F49" s="195" t="s">
        <v>328</v>
      </c>
      <c r="G49" s="195">
        <v>1</v>
      </c>
      <c r="H49" s="324">
        <f>2800</f>
        <v>2800</v>
      </c>
      <c r="I49" s="196">
        <f>VLOOKUP($C49,PARAMETROS!$A:$F,5,0)</f>
        <v>24.54</v>
      </c>
      <c r="J49" s="196">
        <f>VLOOKUP($C49,PARAMETROS!$A:$F,6,0)</f>
        <v>0</v>
      </c>
      <c r="K49" s="196">
        <f>VLOOKUP($C49,PARAMETROS!$A:$F,2,0)</f>
        <v>0</v>
      </c>
      <c r="L49" s="196">
        <f>VLOOKUP($C49,PARAMETROS!$A:$F,3,0)</f>
        <v>0</v>
      </c>
      <c r="M49" s="196">
        <f>VLOOKUP($C49,PARAMETROS!$A:$F,4,0)</f>
        <v>0</v>
      </c>
      <c r="N49" s="196">
        <f>PARAMETROS!$B$48</f>
        <v>40.369999999999997</v>
      </c>
      <c r="O49" s="196">
        <f>PARAMETROS!$D$52</f>
        <v>98.68</v>
      </c>
      <c r="P49" s="316">
        <f>VLOOKUP($C49,PARAMETROS!$A:$I,7,0)</f>
        <v>44562</v>
      </c>
      <c r="Q49" s="194">
        <f>VLOOKUP($C49,PARAMETROS!$A:$I,8,0)</f>
        <v>0</v>
      </c>
      <c r="R49" s="194">
        <f>VLOOKUP($C49,PARAMETROS!$A:$I,9,0)</f>
        <v>0</v>
      </c>
      <c r="S49" s="195">
        <v>0</v>
      </c>
      <c r="U49" s="27"/>
      <c r="V49" s="27"/>
      <c r="W49" s="325"/>
      <c r="Z49" s="27"/>
    </row>
    <row r="50" spans="1:27" s="80" customFormat="1" ht="12.75">
      <c r="A50" s="323" t="s">
        <v>114</v>
      </c>
      <c r="B50" s="322" t="s">
        <v>29</v>
      </c>
      <c r="C50" s="322" t="str">
        <f>PARAMETROS!$A$11</f>
        <v>Fethemg RM</v>
      </c>
      <c r="D50" s="199" t="str">
        <f t="shared" si="0"/>
        <v>IgarapeAssistente Administrativo - 200 hPGJ</v>
      </c>
      <c r="E50" s="195" t="s">
        <v>327</v>
      </c>
      <c r="F50" s="195" t="s">
        <v>328</v>
      </c>
      <c r="G50" s="195">
        <v>1</v>
      </c>
      <c r="H50" s="324">
        <f>2800</f>
        <v>2800</v>
      </c>
      <c r="I50" s="196">
        <f>VLOOKUP($C50,PARAMETROS!$A:$F,5,0)</f>
        <v>24.54</v>
      </c>
      <c r="J50" s="196">
        <f>VLOOKUP($C50,PARAMETROS!$A:$F,6,0)</f>
        <v>0</v>
      </c>
      <c r="K50" s="196">
        <f>VLOOKUP($C50,PARAMETROS!$A:$F,2,0)</f>
        <v>0</v>
      </c>
      <c r="L50" s="196">
        <f>VLOOKUP($C50,PARAMETROS!$A:$F,3,0)</f>
        <v>12.36</v>
      </c>
      <c r="M50" s="196">
        <f>VLOOKUP($C50,PARAMETROS!$A:$F,4,0)</f>
        <v>0</v>
      </c>
      <c r="N50" s="196">
        <f>PARAMETROS!$B$48</f>
        <v>40.369999999999997</v>
      </c>
      <c r="O50" s="196">
        <f>PARAMETROS!$D$52</f>
        <v>98.68</v>
      </c>
      <c r="P50" s="316">
        <f>VLOOKUP($C50,PARAMETROS!$A:$I,7,0)</f>
        <v>44562</v>
      </c>
      <c r="Q50" s="194">
        <f>VLOOKUP($C50,PARAMETROS!$A:$I,8,0)</f>
        <v>0</v>
      </c>
      <c r="R50" s="194">
        <f>VLOOKUP($C50,PARAMETROS!$A:$I,9,0)</f>
        <v>0</v>
      </c>
      <c r="S50" s="195">
        <v>0</v>
      </c>
      <c r="U50" s="27"/>
      <c r="V50" s="27"/>
      <c r="W50" s="325"/>
      <c r="Z50" s="27"/>
    </row>
    <row r="51" spans="1:27" s="80" customFormat="1" ht="12.75">
      <c r="A51" s="323" t="s">
        <v>115</v>
      </c>
      <c r="B51" s="322" t="s">
        <v>29</v>
      </c>
      <c r="C51" s="322" t="str">
        <f>PARAMETROS!$A$33</f>
        <v>Seethur</v>
      </c>
      <c r="D51" s="199" t="str">
        <f t="shared" si="0"/>
        <v>InhapimAssistente Administrativo - 200 hPGJ</v>
      </c>
      <c r="E51" s="195" t="s">
        <v>327</v>
      </c>
      <c r="F51" s="195" t="s">
        <v>328</v>
      </c>
      <c r="G51" s="195">
        <v>1</v>
      </c>
      <c r="H51" s="324">
        <f>2800</f>
        <v>2800</v>
      </c>
      <c r="I51" s="196">
        <f>VLOOKUP($C51,PARAMETROS!$A:$F,5,0)</f>
        <v>24.54</v>
      </c>
      <c r="J51" s="196">
        <f>VLOOKUP($C51,PARAMETROS!$A:$F,6,0)</f>
        <v>0</v>
      </c>
      <c r="K51" s="196">
        <f>VLOOKUP($C51,PARAMETROS!$A:$F,2,0)</f>
        <v>41</v>
      </c>
      <c r="L51" s="196">
        <f>VLOOKUP($C51,PARAMETROS!$A:$F,3,0)</f>
        <v>0</v>
      </c>
      <c r="M51" s="196">
        <f>VLOOKUP($C51,PARAMETROS!$A:$F,4,0)</f>
        <v>0</v>
      </c>
      <c r="N51" s="196">
        <f>PARAMETROS!$B$48</f>
        <v>40.369999999999997</v>
      </c>
      <c r="O51" s="196">
        <f>PARAMETROS!$D$52</f>
        <v>98.68</v>
      </c>
      <c r="P51" s="316">
        <f>VLOOKUP($C51,PARAMETROS!$A:$I,7,0)</f>
        <v>44562</v>
      </c>
      <c r="Q51" s="194">
        <f>VLOOKUP($C51,PARAMETROS!$A:$I,8,0)</f>
        <v>0</v>
      </c>
      <c r="R51" s="194">
        <f>VLOOKUP($C51,PARAMETROS!$A:$I,9,0)</f>
        <v>0</v>
      </c>
      <c r="S51" s="195">
        <v>0</v>
      </c>
      <c r="U51" s="3"/>
      <c r="V51" s="451"/>
      <c r="W51" s="325"/>
      <c r="X51" s="451"/>
      <c r="Y51" s="451"/>
      <c r="Z51" s="451"/>
      <c r="AA51" s="450"/>
    </row>
    <row r="52" spans="1:27" s="80" customFormat="1" ht="12.75">
      <c r="A52" s="323" t="s">
        <v>116</v>
      </c>
      <c r="B52" s="322" t="s">
        <v>29</v>
      </c>
      <c r="C52" s="322" t="str">
        <f>PARAMETROS!$A$10</f>
        <v>Fethemg Interior</v>
      </c>
      <c r="D52" s="199" t="str">
        <f t="shared" si="0"/>
        <v>IpanemaAssistente Administrativo - 200 hPGJ</v>
      </c>
      <c r="E52" s="195" t="s">
        <v>327</v>
      </c>
      <c r="F52" s="195" t="s">
        <v>328</v>
      </c>
      <c r="G52" s="195">
        <v>1</v>
      </c>
      <c r="H52" s="324">
        <f>2800</f>
        <v>2800</v>
      </c>
      <c r="I52" s="196">
        <f>VLOOKUP($C52,PARAMETROS!$A:$F,5,0)</f>
        <v>24.54</v>
      </c>
      <c r="J52" s="196">
        <f>VLOOKUP($C52,PARAMETROS!$A:$F,6,0)</f>
        <v>0</v>
      </c>
      <c r="K52" s="196">
        <f>VLOOKUP($C52,PARAMETROS!$A:$F,2,0)</f>
        <v>0</v>
      </c>
      <c r="L52" s="196">
        <f>VLOOKUP($C52,PARAMETROS!$A:$F,3,0)</f>
        <v>12.36</v>
      </c>
      <c r="M52" s="196">
        <f>VLOOKUP($C52,PARAMETROS!$A:$F,4,0)</f>
        <v>0</v>
      </c>
      <c r="N52" s="196">
        <f>PARAMETROS!$B$48</f>
        <v>40.369999999999997</v>
      </c>
      <c r="O52" s="196">
        <f>PARAMETROS!$D$52</f>
        <v>98.68</v>
      </c>
      <c r="P52" s="316">
        <f>VLOOKUP($C52,PARAMETROS!$A:$I,7,0)</f>
        <v>44562</v>
      </c>
      <c r="Q52" s="194">
        <f>VLOOKUP($C52,PARAMETROS!$A:$I,8,0)</f>
        <v>0</v>
      </c>
      <c r="R52" s="194">
        <f>VLOOKUP($C52,PARAMETROS!$A:$I,9,0)</f>
        <v>0</v>
      </c>
      <c r="S52" s="195">
        <v>0</v>
      </c>
      <c r="U52" s="3"/>
      <c r="V52" s="451"/>
      <c r="W52" s="325"/>
      <c r="X52" s="451"/>
      <c r="Y52" s="451"/>
      <c r="Z52" s="451"/>
      <c r="AA52" s="450"/>
    </row>
    <row r="53" spans="1:27" s="80" customFormat="1" ht="12.75">
      <c r="A53" s="323" t="s">
        <v>117</v>
      </c>
      <c r="B53" s="322" t="s">
        <v>29</v>
      </c>
      <c r="C53" s="314" t="str">
        <f>PARAMETROS!$A$32</f>
        <v>SECI</v>
      </c>
      <c r="D53" s="199" t="str">
        <f t="shared" si="0"/>
        <v>IpatingaAssistente Administrativo - 200 hPGJ</v>
      </c>
      <c r="E53" s="195" t="s">
        <v>327</v>
      </c>
      <c r="F53" s="195" t="s">
        <v>328</v>
      </c>
      <c r="G53" s="195">
        <v>4</v>
      </c>
      <c r="H53" s="324">
        <f>2800</f>
        <v>2800</v>
      </c>
      <c r="I53" s="196">
        <f>VLOOKUP($C53,PARAMETROS!$A:$F,5,0)</f>
        <v>24.54</v>
      </c>
      <c r="J53" s="196">
        <f>VLOOKUP($C53,PARAMETROS!$A:$F,6,0)</f>
        <v>0</v>
      </c>
      <c r="K53" s="196">
        <f>VLOOKUP($C53,PARAMETROS!$A:$F,2,0)</f>
        <v>41</v>
      </c>
      <c r="L53" s="196">
        <f>VLOOKUP($C53,PARAMETROS!$A:$F,3,0)</f>
        <v>0</v>
      </c>
      <c r="M53" s="196">
        <f>VLOOKUP($C53,PARAMETROS!$A:$F,4,0)</f>
        <v>0</v>
      </c>
      <c r="N53" s="196">
        <f>PARAMETROS!$B$48</f>
        <v>40.369999999999997</v>
      </c>
      <c r="O53" s="196">
        <f>PARAMETROS!$D$52</f>
        <v>98.68</v>
      </c>
      <c r="P53" s="316">
        <f>VLOOKUP($C53,PARAMETROS!$A:$I,7,0)</f>
        <v>44562</v>
      </c>
      <c r="Q53" s="194">
        <f>VLOOKUP($C53,PARAMETROS!$A:$I,8,0)</f>
        <v>0</v>
      </c>
      <c r="R53" s="194">
        <f>VLOOKUP($C53,PARAMETROS!$A:$I,9,0)</f>
        <v>0</v>
      </c>
      <c r="S53" s="195">
        <v>0</v>
      </c>
      <c r="U53" s="3"/>
      <c r="V53" s="451"/>
      <c r="W53" s="325"/>
      <c r="X53" s="451"/>
      <c r="Y53" s="451"/>
      <c r="Z53" s="451"/>
      <c r="AA53" s="450"/>
    </row>
    <row r="54" spans="1:27" s="80" customFormat="1" ht="12.75">
      <c r="A54" s="323" t="s">
        <v>118</v>
      </c>
      <c r="B54" s="322" t="s">
        <v>29</v>
      </c>
      <c r="C54" s="322" t="str">
        <f>PARAMETROS!$A$13</f>
        <v>Itabira</v>
      </c>
      <c r="D54" s="199" t="str">
        <f t="shared" si="0"/>
        <v>ItabiraAssistente Administrativo - 200 hPGJ</v>
      </c>
      <c r="E54" s="195" t="s">
        <v>327</v>
      </c>
      <c r="F54" s="195" t="s">
        <v>328</v>
      </c>
      <c r="G54" s="195">
        <v>2</v>
      </c>
      <c r="H54" s="324">
        <f>2800</f>
        <v>2800</v>
      </c>
      <c r="I54" s="196">
        <f>VLOOKUP($C54,PARAMETROS!$A:$F,5,0)</f>
        <v>24.54</v>
      </c>
      <c r="J54" s="196">
        <f>VLOOKUP($C54,PARAMETROS!$A:$F,6,0)</f>
        <v>0</v>
      </c>
      <c r="K54" s="196">
        <f>VLOOKUP($C54,PARAMETROS!$A:$F,2,0)</f>
        <v>41</v>
      </c>
      <c r="L54" s="196">
        <f>VLOOKUP($C54,PARAMETROS!$A:$F,3,0)</f>
        <v>0</v>
      </c>
      <c r="M54" s="196">
        <f>VLOOKUP($C54,PARAMETROS!$A:$F,4,0)</f>
        <v>0</v>
      </c>
      <c r="N54" s="196">
        <f>PARAMETROS!$B$48</f>
        <v>40.369999999999997</v>
      </c>
      <c r="O54" s="196">
        <f>PARAMETROS!$D$52</f>
        <v>98.68</v>
      </c>
      <c r="P54" s="316">
        <f>VLOOKUP($C54,PARAMETROS!$A:$I,7,0)</f>
        <v>44562</v>
      </c>
      <c r="Q54" s="194">
        <f>VLOOKUP($C54,PARAMETROS!$A:$I,8,0)</f>
        <v>0</v>
      </c>
      <c r="R54" s="194">
        <f>VLOOKUP($C54,PARAMETROS!$A:$I,9,0)</f>
        <v>0</v>
      </c>
      <c r="S54" s="195">
        <v>0</v>
      </c>
      <c r="U54" s="27"/>
      <c r="V54" s="27"/>
      <c r="W54" s="325"/>
      <c r="Z54" s="27"/>
    </row>
    <row r="55" spans="1:27" s="80" customFormat="1" ht="12.75">
      <c r="A55" s="323" t="s">
        <v>119</v>
      </c>
      <c r="B55" s="322" t="s">
        <v>29</v>
      </c>
      <c r="C55" s="322" t="str">
        <f>PARAMETROS!$A$10</f>
        <v>Fethemg Interior</v>
      </c>
      <c r="D55" s="199" t="str">
        <f t="shared" si="0"/>
        <v>ItabiritoAssistente Administrativo - 200 hPGJ</v>
      </c>
      <c r="E55" s="195" t="s">
        <v>327</v>
      </c>
      <c r="F55" s="195" t="s">
        <v>328</v>
      </c>
      <c r="G55" s="195">
        <v>1</v>
      </c>
      <c r="H55" s="324">
        <f>2800</f>
        <v>2800</v>
      </c>
      <c r="I55" s="196">
        <f>VLOOKUP($C55,PARAMETROS!$A:$F,5,0)</f>
        <v>24.54</v>
      </c>
      <c r="J55" s="196">
        <f>VLOOKUP($C55,PARAMETROS!$A:$F,6,0)</f>
        <v>0</v>
      </c>
      <c r="K55" s="196">
        <f>VLOOKUP($C55,PARAMETROS!$A:$F,2,0)</f>
        <v>0</v>
      </c>
      <c r="L55" s="196">
        <f>VLOOKUP($C55,PARAMETROS!$A:$F,3,0)</f>
        <v>12.36</v>
      </c>
      <c r="M55" s="196">
        <f>VLOOKUP($C55,PARAMETROS!$A:$F,4,0)</f>
        <v>0</v>
      </c>
      <c r="N55" s="196">
        <f>PARAMETROS!$B$48</f>
        <v>40.369999999999997</v>
      </c>
      <c r="O55" s="196">
        <f>PARAMETROS!$D$52</f>
        <v>98.68</v>
      </c>
      <c r="P55" s="316">
        <f>VLOOKUP($C55,PARAMETROS!$A:$I,7,0)</f>
        <v>44562</v>
      </c>
      <c r="Q55" s="194">
        <f>VLOOKUP($C55,PARAMETROS!$A:$I,8,0)</f>
        <v>0</v>
      </c>
      <c r="R55" s="194">
        <f>VLOOKUP($C55,PARAMETROS!$A:$I,9,0)</f>
        <v>0</v>
      </c>
      <c r="S55" s="195">
        <v>0</v>
      </c>
      <c r="U55" s="27"/>
      <c r="V55" s="27"/>
      <c r="W55" s="325"/>
      <c r="Z55" s="27"/>
    </row>
    <row r="56" spans="1:27" s="80" customFormat="1" ht="12.75">
      <c r="A56" s="323" t="s">
        <v>121</v>
      </c>
      <c r="B56" s="322" t="s">
        <v>29</v>
      </c>
      <c r="C56" s="322" t="str">
        <f>PARAMETROS!$A$10</f>
        <v>Fethemg Interior</v>
      </c>
      <c r="D56" s="199" t="str">
        <f t="shared" si="0"/>
        <v>ItamarandibaAssistente Administrativo - 200 hPGJ</v>
      </c>
      <c r="E56" s="195" t="s">
        <v>327</v>
      </c>
      <c r="F56" s="195" t="s">
        <v>328</v>
      </c>
      <c r="G56" s="195">
        <v>1</v>
      </c>
      <c r="H56" s="324">
        <f>2800</f>
        <v>2800</v>
      </c>
      <c r="I56" s="196">
        <f>VLOOKUP($C56,PARAMETROS!$A:$F,5,0)</f>
        <v>24.54</v>
      </c>
      <c r="J56" s="196">
        <f>VLOOKUP($C56,PARAMETROS!$A:$F,6,0)</f>
        <v>0</v>
      </c>
      <c r="K56" s="196">
        <f>VLOOKUP($C56,PARAMETROS!$A:$F,2,0)</f>
        <v>0</v>
      </c>
      <c r="L56" s="196">
        <f>VLOOKUP($C56,PARAMETROS!$A:$F,3,0)</f>
        <v>12.36</v>
      </c>
      <c r="M56" s="196">
        <f>VLOOKUP($C56,PARAMETROS!$A:$F,4,0)</f>
        <v>0</v>
      </c>
      <c r="N56" s="196">
        <f>PARAMETROS!$B$48</f>
        <v>40.369999999999997</v>
      </c>
      <c r="O56" s="196">
        <f>PARAMETROS!$D$52</f>
        <v>98.68</v>
      </c>
      <c r="P56" s="316">
        <f>VLOOKUP($C56,PARAMETROS!$A:$I,7,0)</f>
        <v>44562</v>
      </c>
      <c r="Q56" s="194">
        <f>VLOOKUP($C56,PARAMETROS!$A:$I,8,0)</f>
        <v>0</v>
      </c>
      <c r="R56" s="194">
        <f>VLOOKUP($C56,PARAMETROS!$A:$I,9,0)</f>
        <v>0</v>
      </c>
      <c r="S56" s="195">
        <v>0</v>
      </c>
      <c r="U56" s="27"/>
      <c r="V56" s="27"/>
      <c r="W56" s="325"/>
      <c r="Z56" s="27"/>
    </row>
    <row r="57" spans="1:27" s="80" customFormat="1" ht="12.75">
      <c r="A57" s="323" t="s">
        <v>122</v>
      </c>
      <c r="B57" s="322" t="s">
        <v>29</v>
      </c>
      <c r="C57" s="322" t="str">
        <f>PARAMETROS!$A$26</f>
        <v>Regiao de Teofilo Otoni</v>
      </c>
      <c r="D57" s="199" t="str">
        <f t="shared" si="0"/>
        <v>ItambacuriAssistente Administrativo - 200 hPGJ</v>
      </c>
      <c r="E57" s="195" t="s">
        <v>327</v>
      </c>
      <c r="F57" s="195" t="s">
        <v>328</v>
      </c>
      <c r="G57" s="195">
        <v>1</v>
      </c>
      <c r="H57" s="324">
        <f>2800</f>
        <v>2800</v>
      </c>
      <c r="I57" s="196">
        <f>VLOOKUP($C57,PARAMETROS!$A:$F,5,0)</f>
        <v>24.54</v>
      </c>
      <c r="J57" s="196">
        <f>VLOOKUP($C57,PARAMETROS!$A:$F,6,0)</f>
        <v>0</v>
      </c>
      <c r="K57" s="196">
        <f>VLOOKUP($C57,PARAMETROS!$A:$F,2,0)</f>
        <v>0</v>
      </c>
      <c r="L57" s="196">
        <f>VLOOKUP($C57,PARAMETROS!$A:$F,3,0)</f>
        <v>12.36</v>
      </c>
      <c r="M57" s="196">
        <f>VLOOKUP($C57,PARAMETROS!$A:$F,4,0)</f>
        <v>0</v>
      </c>
      <c r="N57" s="196">
        <f>PARAMETROS!$B$48</f>
        <v>40.369999999999997</v>
      </c>
      <c r="O57" s="196">
        <f>PARAMETROS!$D$52</f>
        <v>98.68</v>
      </c>
      <c r="P57" s="316">
        <f>VLOOKUP($C57,PARAMETROS!$A:$I,7,0)</f>
        <v>44562</v>
      </c>
      <c r="Q57" s="194">
        <f>VLOOKUP($C57,PARAMETROS!$A:$I,8,0)</f>
        <v>0</v>
      </c>
      <c r="R57" s="194">
        <f>VLOOKUP($C57,PARAMETROS!$A:$I,9,0)</f>
        <v>0</v>
      </c>
      <c r="S57" s="195">
        <v>0</v>
      </c>
      <c r="U57" s="27"/>
      <c r="V57" s="27"/>
      <c r="W57" s="325"/>
      <c r="Z57" s="27"/>
    </row>
    <row r="58" spans="1:27" s="80" customFormat="1" ht="12.75">
      <c r="A58" s="323" t="s">
        <v>124</v>
      </c>
      <c r="B58" s="322" t="s">
        <v>29</v>
      </c>
      <c r="C58" s="322" t="str">
        <f>PARAMETROS!$A$25</f>
        <v>Regiao de Sao Lourenco¹*</v>
      </c>
      <c r="D58" s="199" t="str">
        <f t="shared" si="0"/>
        <v>ItamonteAssistente Administrativo - 200 hPGJ</v>
      </c>
      <c r="E58" s="195" t="s">
        <v>327</v>
      </c>
      <c r="F58" s="195" t="s">
        <v>328</v>
      </c>
      <c r="G58" s="195">
        <v>1</v>
      </c>
      <c r="H58" s="324">
        <f>2800</f>
        <v>2800</v>
      </c>
      <c r="I58" s="196">
        <f>VLOOKUP($C58,PARAMETROS!$A:$F,5,0)</f>
        <v>24.54</v>
      </c>
      <c r="J58" s="196">
        <f>VLOOKUP($C58,PARAMETROS!$A:$F,6,0)</f>
        <v>0</v>
      </c>
      <c r="K58" s="196">
        <f>VLOOKUP($C58,PARAMETROS!$A:$F,2,0)</f>
        <v>0</v>
      </c>
      <c r="L58" s="196">
        <f>VLOOKUP($C58,PARAMETROS!$A:$F,3,0)</f>
        <v>0</v>
      </c>
      <c r="M58" s="196">
        <f>VLOOKUP($C58,PARAMETROS!$A:$F,4,0)</f>
        <v>0</v>
      </c>
      <c r="N58" s="196">
        <f>PARAMETROS!$B$48</f>
        <v>40.369999999999997</v>
      </c>
      <c r="O58" s="196">
        <f>PARAMETROS!$D$52</f>
        <v>98.68</v>
      </c>
      <c r="P58" s="316">
        <f>VLOOKUP($C58,PARAMETROS!$A:$I,7,0)</f>
        <v>44562</v>
      </c>
      <c r="Q58" s="194">
        <f>VLOOKUP($C58,PARAMETROS!$A:$I,8,0)</f>
        <v>0</v>
      </c>
      <c r="R58" s="194">
        <f>VLOOKUP($C58,PARAMETROS!$A:$I,9,0)</f>
        <v>0</v>
      </c>
      <c r="S58" s="195">
        <v>0</v>
      </c>
      <c r="U58" s="27"/>
      <c r="V58" s="27"/>
      <c r="W58" s="325"/>
      <c r="Z58" s="27"/>
    </row>
    <row r="59" spans="1:27" s="80" customFormat="1" ht="12.75">
      <c r="A59" s="323" t="s">
        <v>125</v>
      </c>
      <c r="B59" s="322" t="s">
        <v>29</v>
      </c>
      <c r="C59" s="322" t="str">
        <f>PARAMETROS!$A$25</f>
        <v>Regiao de Sao Lourenco¹*</v>
      </c>
      <c r="D59" s="199" t="str">
        <f t="shared" si="0"/>
        <v>ItanhanduAssistente Administrativo - 200 hPGJ</v>
      </c>
      <c r="E59" s="195" t="s">
        <v>327</v>
      </c>
      <c r="F59" s="195" t="s">
        <v>328</v>
      </c>
      <c r="G59" s="195">
        <v>1</v>
      </c>
      <c r="H59" s="324">
        <f>2800</f>
        <v>2800</v>
      </c>
      <c r="I59" s="196">
        <f>VLOOKUP($C59,PARAMETROS!$A:$F,5,0)</f>
        <v>24.54</v>
      </c>
      <c r="J59" s="196">
        <f>VLOOKUP($C59,PARAMETROS!$A:$F,6,0)</f>
        <v>0</v>
      </c>
      <c r="K59" s="196">
        <f>VLOOKUP($C59,PARAMETROS!$A:$F,2,0)</f>
        <v>0</v>
      </c>
      <c r="L59" s="196">
        <f>VLOOKUP($C59,PARAMETROS!$A:$F,3,0)</f>
        <v>0</v>
      </c>
      <c r="M59" s="196">
        <f>VLOOKUP($C59,PARAMETROS!$A:$F,4,0)</f>
        <v>0</v>
      </c>
      <c r="N59" s="196">
        <f>PARAMETROS!$B$48</f>
        <v>40.369999999999997</v>
      </c>
      <c r="O59" s="196">
        <f>PARAMETROS!$D$52</f>
        <v>98.68</v>
      </c>
      <c r="P59" s="316">
        <f>VLOOKUP($C59,PARAMETROS!$A:$I,7,0)</f>
        <v>44562</v>
      </c>
      <c r="Q59" s="194">
        <f>VLOOKUP($C59,PARAMETROS!$A:$I,8,0)</f>
        <v>0</v>
      </c>
      <c r="R59" s="194">
        <f>VLOOKUP($C59,PARAMETROS!$A:$I,9,0)</f>
        <v>0</v>
      </c>
      <c r="S59" s="195">
        <v>0</v>
      </c>
      <c r="U59" s="27"/>
      <c r="V59" s="27"/>
      <c r="W59" s="325"/>
      <c r="Z59" s="27"/>
    </row>
    <row r="60" spans="1:27" s="80" customFormat="1" ht="12.75">
      <c r="A60" s="323" t="s">
        <v>133</v>
      </c>
      <c r="B60" s="322" t="s">
        <v>29</v>
      </c>
      <c r="C60" s="322" t="str">
        <f>PARAMETROS!$A$26</f>
        <v>Regiao de Teofilo Otoni</v>
      </c>
      <c r="D60" s="199" t="str">
        <f t="shared" si="0"/>
        <v>JequitinhonhaAssistente Administrativo - 200 hPGJ</v>
      </c>
      <c r="E60" s="195" t="s">
        <v>327</v>
      </c>
      <c r="F60" s="195" t="s">
        <v>328</v>
      </c>
      <c r="G60" s="195">
        <v>1</v>
      </c>
      <c r="H60" s="324">
        <f>2800</f>
        <v>2800</v>
      </c>
      <c r="I60" s="196">
        <f>VLOOKUP($C60,PARAMETROS!$A:$F,5,0)</f>
        <v>24.54</v>
      </c>
      <c r="J60" s="196">
        <f>VLOOKUP($C60,PARAMETROS!$A:$F,6,0)</f>
        <v>0</v>
      </c>
      <c r="K60" s="196">
        <f>VLOOKUP($C60,PARAMETROS!$A:$F,2,0)</f>
        <v>0</v>
      </c>
      <c r="L60" s="196">
        <f>VLOOKUP($C60,PARAMETROS!$A:$F,3,0)</f>
        <v>12.36</v>
      </c>
      <c r="M60" s="196">
        <f>VLOOKUP($C60,PARAMETROS!$A:$F,4,0)</f>
        <v>0</v>
      </c>
      <c r="N60" s="196">
        <f>PARAMETROS!$B$48</f>
        <v>40.369999999999997</v>
      </c>
      <c r="O60" s="196">
        <f>PARAMETROS!$D$52</f>
        <v>98.68</v>
      </c>
      <c r="P60" s="316">
        <f>VLOOKUP($C60,PARAMETROS!$A:$I,7,0)</f>
        <v>44562</v>
      </c>
      <c r="Q60" s="194">
        <f>VLOOKUP($C60,PARAMETROS!$A:$I,8,0)</f>
        <v>0</v>
      </c>
      <c r="R60" s="194">
        <f>VLOOKUP($C60,PARAMETROS!$A:$I,9,0)</f>
        <v>0</v>
      </c>
      <c r="S60" s="195">
        <v>0</v>
      </c>
      <c r="U60" s="27"/>
      <c r="V60" s="27"/>
      <c r="W60" s="325"/>
      <c r="Z60" s="27"/>
    </row>
    <row r="61" spans="1:27" s="80" customFormat="1" ht="12.75">
      <c r="A61" s="323" t="s">
        <v>336</v>
      </c>
      <c r="B61" s="322" t="s">
        <v>29</v>
      </c>
      <c r="C61" s="322" t="str">
        <f>PARAMETROS!$A$14</f>
        <v>Juiz de Fora</v>
      </c>
      <c r="D61" s="199" t="str">
        <f t="shared" ref="D61" si="2">CONCATENATE(A61,B61,F61)</f>
        <v>Juiz De ForaAssistente Administrativo - 200 hPGJ</v>
      </c>
      <c r="E61" s="195" t="s">
        <v>327</v>
      </c>
      <c r="F61" s="195" t="s">
        <v>328</v>
      </c>
      <c r="G61" s="195">
        <v>2</v>
      </c>
      <c r="H61" s="324">
        <f>2800</f>
        <v>2800</v>
      </c>
      <c r="I61" s="196">
        <f>VLOOKUP($C61,PARAMETROS!$A:$F,5,0)</f>
        <v>17.28</v>
      </c>
      <c r="J61" s="196">
        <f>VLOOKUP($C61,PARAMETROS!$A:$F,6,0)</f>
        <v>0</v>
      </c>
      <c r="K61" s="196">
        <f>VLOOKUP($C61,PARAMETROS!$A:$F,2,0)</f>
        <v>47.52</v>
      </c>
      <c r="L61" s="196">
        <f>VLOOKUP($C61,PARAMETROS!$A:$F,3,0)</f>
        <v>12.96</v>
      </c>
      <c r="M61" s="196">
        <f>VLOOKUP($C61,PARAMETROS!$A:$F,4,0)</f>
        <v>0</v>
      </c>
      <c r="N61" s="196">
        <f>PARAMETROS!$B$48</f>
        <v>40.369999999999997</v>
      </c>
      <c r="O61" s="196">
        <f>PARAMETROS!$D$52</f>
        <v>98.68</v>
      </c>
      <c r="P61" s="316">
        <f>VLOOKUP($C61,PARAMETROS!$A:$I,7,0)</f>
        <v>44562</v>
      </c>
      <c r="Q61" s="194">
        <f>VLOOKUP($C61,PARAMETROS!$A:$I,8,0)</f>
        <v>0</v>
      </c>
      <c r="R61" s="194">
        <f>VLOOKUP($C61,PARAMETROS!$A:$I,9,0)</f>
        <v>0</v>
      </c>
      <c r="S61" s="195">
        <v>0</v>
      </c>
      <c r="U61" s="27"/>
      <c r="V61" s="27"/>
      <c r="W61" s="325"/>
      <c r="Z61" s="27"/>
    </row>
    <row r="62" spans="1:27" s="80" customFormat="1" ht="12.75">
      <c r="A62" s="323" t="s">
        <v>138</v>
      </c>
      <c r="B62" s="322" t="s">
        <v>29</v>
      </c>
      <c r="C62" s="322" t="str">
        <f>PARAMETROS!$A$25</f>
        <v>Regiao de Sao Lourenco¹*</v>
      </c>
      <c r="D62" s="199" t="str">
        <f t="shared" si="0"/>
        <v>MachadoAssistente Administrativo - 200 hPGJ</v>
      </c>
      <c r="E62" s="195" t="s">
        <v>327</v>
      </c>
      <c r="F62" s="195" t="s">
        <v>328</v>
      </c>
      <c r="G62" s="195">
        <v>1</v>
      </c>
      <c r="H62" s="324">
        <f>2800</f>
        <v>2800</v>
      </c>
      <c r="I62" s="196">
        <f>VLOOKUP($C62,PARAMETROS!$A:$F,5,0)</f>
        <v>24.54</v>
      </c>
      <c r="J62" s="196">
        <f>VLOOKUP($C62,PARAMETROS!$A:$F,6,0)</f>
        <v>0</v>
      </c>
      <c r="K62" s="196">
        <f>VLOOKUP($C62,PARAMETROS!$A:$F,2,0)</f>
        <v>0</v>
      </c>
      <c r="L62" s="196">
        <f>VLOOKUP($C62,PARAMETROS!$A:$F,3,0)</f>
        <v>0</v>
      </c>
      <c r="M62" s="196">
        <f>VLOOKUP($C62,PARAMETROS!$A:$F,4,0)</f>
        <v>0</v>
      </c>
      <c r="N62" s="196">
        <f>PARAMETROS!$B$48</f>
        <v>40.369999999999997</v>
      </c>
      <c r="O62" s="196">
        <f>PARAMETROS!$D$52</f>
        <v>98.68</v>
      </c>
      <c r="P62" s="316">
        <f>VLOOKUP($C62,PARAMETROS!$A:$I,7,0)</f>
        <v>44562</v>
      </c>
      <c r="Q62" s="194">
        <f>VLOOKUP($C62,PARAMETROS!$A:$I,8,0)</f>
        <v>0</v>
      </c>
      <c r="R62" s="194">
        <f>VLOOKUP($C62,PARAMETROS!$A:$I,9,0)</f>
        <v>0</v>
      </c>
      <c r="S62" s="195">
        <v>0</v>
      </c>
      <c r="U62" s="27"/>
      <c r="V62" s="27"/>
      <c r="W62" s="325"/>
      <c r="Z62" s="27"/>
    </row>
    <row r="63" spans="1:27" s="80" customFormat="1" ht="12.75">
      <c r="A63" s="323" t="s">
        <v>143</v>
      </c>
      <c r="B63" s="322" t="s">
        <v>29</v>
      </c>
      <c r="C63" s="322" t="str">
        <f>PARAMETROS!$A$22</f>
        <v>Regiao de Ouro Preto</v>
      </c>
      <c r="D63" s="199" t="str">
        <f t="shared" si="0"/>
        <v>MarianaAssistente Administrativo - 200 hPGJ</v>
      </c>
      <c r="E63" s="195" t="s">
        <v>327</v>
      </c>
      <c r="F63" s="195" t="s">
        <v>328</v>
      </c>
      <c r="G63" s="195">
        <v>1</v>
      </c>
      <c r="H63" s="324">
        <f>2800</f>
        <v>2800</v>
      </c>
      <c r="I63" s="196">
        <f>VLOOKUP($C63,PARAMETROS!$A:$F,5,0)</f>
        <v>24.54</v>
      </c>
      <c r="J63" s="196">
        <f>VLOOKUP($C63,PARAMETROS!$A:$F,6,0)</f>
        <v>0</v>
      </c>
      <c r="K63" s="196">
        <f>VLOOKUP($C63,PARAMETROS!$A:$F,2,0)</f>
        <v>41</v>
      </c>
      <c r="L63" s="196">
        <f>VLOOKUP($C63,PARAMETROS!$A:$F,3,0)</f>
        <v>0</v>
      </c>
      <c r="M63" s="196">
        <f>VLOOKUP($C63,PARAMETROS!$A:$F,4,0)</f>
        <v>0</v>
      </c>
      <c r="N63" s="196">
        <f>PARAMETROS!$B$48</f>
        <v>40.369999999999997</v>
      </c>
      <c r="O63" s="196">
        <f>PARAMETROS!$D$52</f>
        <v>98.68</v>
      </c>
      <c r="P63" s="316">
        <f>VLOOKUP($C63,PARAMETROS!$A:$I,7,0)</f>
        <v>44562</v>
      </c>
      <c r="Q63" s="194">
        <f>VLOOKUP($C63,PARAMETROS!$A:$I,8,0)</f>
        <v>0</v>
      </c>
      <c r="R63" s="194">
        <f>VLOOKUP($C63,PARAMETROS!$A:$I,9,0)</f>
        <v>0</v>
      </c>
      <c r="S63" s="195">
        <v>0</v>
      </c>
      <c r="U63" s="27"/>
      <c r="V63" s="27"/>
      <c r="W63" s="325"/>
      <c r="Z63" s="27"/>
    </row>
    <row r="64" spans="1:27" s="80" customFormat="1" ht="12.75">
      <c r="A64" s="323" t="s">
        <v>145</v>
      </c>
      <c r="B64" s="322" t="s">
        <v>29</v>
      </c>
      <c r="C64" s="322" t="str">
        <f>PARAMETROS!$A$39</f>
        <v>Sind - Asseio</v>
      </c>
      <c r="D64" s="199" t="str">
        <f t="shared" ref="D64" si="3">CONCATENATE(A64,B64,F64)</f>
        <v>Mateus LemeAssistente Administrativo - 200 hPGJ</v>
      </c>
      <c r="E64" s="195" t="s">
        <v>327</v>
      </c>
      <c r="F64" s="195" t="s">
        <v>328</v>
      </c>
      <c r="G64" s="195">
        <v>1</v>
      </c>
      <c r="H64" s="324">
        <f>2800</f>
        <v>2800</v>
      </c>
      <c r="I64" s="196">
        <f>VLOOKUP($C64,PARAMETROS!$A:$F,5,0)</f>
        <v>24.54</v>
      </c>
      <c r="J64" s="196">
        <f>VLOOKUP($C64,PARAMETROS!$A:$F,6,0)</f>
        <v>0</v>
      </c>
      <c r="K64" s="196">
        <f>VLOOKUP($C64,PARAMETROS!$A:$F,2,0)</f>
        <v>61.06</v>
      </c>
      <c r="L64" s="196">
        <f>VLOOKUP($C64,PARAMETROS!$A:$F,3,0)</f>
        <v>0</v>
      </c>
      <c r="M64" s="196">
        <f>VLOOKUP($C64,PARAMETROS!$A:$F,4,0)</f>
        <v>0</v>
      </c>
      <c r="N64" s="196">
        <f>PARAMETROS!$B$48</f>
        <v>40.369999999999997</v>
      </c>
      <c r="O64" s="196">
        <f>PARAMETROS!$D$52</f>
        <v>98.68</v>
      </c>
      <c r="P64" s="316">
        <f>VLOOKUP($C64,PARAMETROS!$A:$I,7,0)</f>
        <v>44562</v>
      </c>
      <c r="Q64" s="194">
        <f>VLOOKUP($C64,PARAMETROS!$A:$I,8,0)</f>
        <v>0</v>
      </c>
      <c r="R64" s="194">
        <f>VLOOKUP($C64,PARAMETROS!$A:$I,9,0)</f>
        <v>0</v>
      </c>
      <c r="S64" s="195">
        <v>0</v>
      </c>
      <c r="U64" s="3"/>
      <c r="V64" s="451"/>
      <c r="W64" s="325"/>
      <c r="X64" s="451"/>
      <c r="Y64" s="451"/>
      <c r="Z64" s="451"/>
      <c r="AA64" s="450"/>
    </row>
    <row r="65" spans="1:27" s="80" customFormat="1" ht="12.75">
      <c r="A65" s="323" t="s">
        <v>148</v>
      </c>
      <c r="B65" s="322" t="s">
        <v>29</v>
      </c>
      <c r="C65" s="322" t="str">
        <f>PARAMETROS!$A$20</f>
        <v>Regiao de Juiz de Fora</v>
      </c>
      <c r="D65" s="199" t="str">
        <f t="shared" si="0"/>
        <v>MiradouroAssistente Administrativo - 200 hPGJ</v>
      </c>
      <c r="E65" s="195" t="s">
        <v>327</v>
      </c>
      <c r="F65" s="195" t="s">
        <v>328</v>
      </c>
      <c r="G65" s="195">
        <v>1</v>
      </c>
      <c r="H65" s="324">
        <f>2800</f>
        <v>2800</v>
      </c>
      <c r="I65" s="196">
        <f>VLOOKUP($C65,PARAMETROS!$A:$F,5,0)</f>
        <v>24.54</v>
      </c>
      <c r="J65" s="196">
        <f>VLOOKUP($C65,PARAMETROS!$A:$F,6,0)</f>
        <v>0</v>
      </c>
      <c r="K65" s="196">
        <f>VLOOKUP($C65,PARAMETROS!$A:$F,2,0)</f>
        <v>41</v>
      </c>
      <c r="L65" s="196">
        <f>VLOOKUP($C65,PARAMETROS!$A:$F,3,0)</f>
        <v>0</v>
      </c>
      <c r="M65" s="196">
        <f>VLOOKUP($C65,PARAMETROS!$A:$F,4,0)</f>
        <v>0</v>
      </c>
      <c r="N65" s="196">
        <f>PARAMETROS!$B$48</f>
        <v>40.369999999999997</v>
      </c>
      <c r="O65" s="196">
        <f>PARAMETROS!$D$52</f>
        <v>98.68</v>
      </c>
      <c r="P65" s="316">
        <f>VLOOKUP($C65,PARAMETROS!$A:$I,7,0)</f>
        <v>44562</v>
      </c>
      <c r="Q65" s="194">
        <f>VLOOKUP($C65,PARAMETROS!$A:$I,8,0)</f>
        <v>0</v>
      </c>
      <c r="R65" s="194">
        <f>VLOOKUP($C65,PARAMETROS!$A:$I,9,0)</f>
        <v>0</v>
      </c>
      <c r="S65" s="195">
        <v>0</v>
      </c>
      <c r="U65" s="27"/>
      <c r="V65" s="27"/>
      <c r="W65" s="325"/>
      <c r="Z65" s="27"/>
    </row>
    <row r="66" spans="1:27" s="80" customFormat="1" ht="12.75">
      <c r="A66" s="323" t="s">
        <v>151</v>
      </c>
      <c r="B66" s="322" t="s">
        <v>29</v>
      </c>
      <c r="C66" s="322" t="str">
        <f>PARAMETROS!$A$25</f>
        <v>Regiao de Sao Lourenco¹*</v>
      </c>
      <c r="D66" s="199" t="str">
        <f t="shared" si="0"/>
        <v>Monte Santo De MinasAssistente Administrativo - 200 hPGJ</v>
      </c>
      <c r="E66" s="195" t="s">
        <v>327</v>
      </c>
      <c r="F66" s="195" t="s">
        <v>328</v>
      </c>
      <c r="G66" s="195">
        <v>1</v>
      </c>
      <c r="H66" s="324">
        <f>2800</f>
        <v>2800</v>
      </c>
      <c r="I66" s="196">
        <f>VLOOKUP($C66,PARAMETROS!$A:$F,5,0)</f>
        <v>24.54</v>
      </c>
      <c r="J66" s="196">
        <f>VLOOKUP($C66,PARAMETROS!$A:$F,6,0)</f>
        <v>0</v>
      </c>
      <c r="K66" s="196">
        <f>VLOOKUP($C66,PARAMETROS!$A:$F,2,0)</f>
        <v>0</v>
      </c>
      <c r="L66" s="196">
        <f>VLOOKUP($C66,PARAMETROS!$A:$F,3,0)</f>
        <v>0</v>
      </c>
      <c r="M66" s="196">
        <f>VLOOKUP($C66,PARAMETROS!$A:$F,4,0)</f>
        <v>0</v>
      </c>
      <c r="N66" s="196">
        <f>PARAMETROS!$B$48</f>
        <v>40.369999999999997</v>
      </c>
      <c r="O66" s="196">
        <f>PARAMETROS!$D$52</f>
        <v>98.68</v>
      </c>
      <c r="P66" s="316">
        <f>VLOOKUP($C66,PARAMETROS!$A:$I,7,0)</f>
        <v>44562</v>
      </c>
      <c r="Q66" s="194">
        <f>VLOOKUP($C66,PARAMETROS!$A:$I,8,0)</f>
        <v>0</v>
      </c>
      <c r="R66" s="194">
        <f>VLOOKUP($C66,PARAMETROS!$A:$I,9,0)</f>
        <v>0</v>
      </c>
      <c r="S66" s="195">
        <v>0</v>
      </c>
      <c r="U66" s="27"/>
      <c r="V66" s="27"/>
      <c r="W66" s="325"/>
      <c r="Z66" s="27"/>
    </row>
    <row r="67" spans="1:27" s="80" customFormat="1" ht="12.75">
      <c r="A67" s="323" t="s">
        <v>152</v>
      </c>
      <c r="B67" s="322" t="s">
        <v>29</v>
      </c>
      <c r="C67" s="314" t="str">
        <f>PARAMETROS!$A$15</f>
        <v>Montes Claros</v>
      </c>
      <c r="D67" s="199" t="str">
        <f t="shared" si="0"/>
        <v>Montes ClarosAssistente Administrativo - 200 hPGJ</v>
      </c>
      <c r="E67" s="195" t="s">
        <v>327</v>
      </c>
      <c r="F67" s="195" t="s">
        <v>328</v>
      </c>
      <c r="G67" s="195">
        <v>6</v>
      </c>
      <c r="H67" s="324">
        <f>2800</f>
        <v>2800</v>
      </c>
      <c r="I67" s="196">
        <f>VLOOKUP($C67,PARAMETROS!$A:$F,5,0)</f>
        <v>24.54</v>
      </c>
      <c r="J67" s="196">
        <f>VLOOKUP($C67,PARAMETROS!$A:$F,6,0)</f>
        <v>0</v>
      </c>
      <c r="K67" s="196">
        <f>VLOOKUP($C67,PARAMETROS!$A:$F,2,0)</f>
        <v>41</v>
      </c>
      <c r="L67" s="196">
        <f>VLOOKUP($C67,PARAMETROS!$A:$F,3,0)</f>
        <v>0</v>
      </c>
      <c r="M67" s="196">
        <f>VLOOKUP($C67,PARAMETROS!$A:$F,4,0)</f>
        <v>0</v>
      </c>
      <c r="N67" s="196">
        <f>PARAMETROS!$B$48</f>
        <v>40.369999999999997</v>
      </c>
      <c r="O67" s="196">
        <f>PARAMETROS!$D$52</f>
        <v>98.68</v>
      </c>
      <c r="P67" s="316">
        <f>VLOOKUP($C67,PARAMETROS!$A:$I,7,0)</f>
        <v>44562</v>
      </c>
      <c r="Q67" s="194">
        <f>VLOOKUP($C67,PARAMETROS!$A:$I,8,0)</f>
        <v>0</v>
      </c>
      <c r="R67" s="194">
        <f>VLOOKUP($C67,PARAMETROS!$A:$I,9,0)</f>
        <v>0</v>
      </c>
      <c r="S67" s="195">
        <v>0</v>
      </c>
      <c r="U67" s="3"/>
      <c r="V67" s="451"/>
      <c r="W67" s="325"/>
      <c r="X67" s="451"/>
      <c r="Y67" s="451"/>
      <c r="Z67" s="451"/>
      <c r="AA67" s="450"/>
    </row>
    <row r="68" spans="1:27" s="80" customFormat="1" ht="12.75">
      <c r="A68" s="323" t="s">
        <v>153</v>
      </c>
      <c r="B68" s="322" t="s">
        <v>29</v>
      </c>
      <c r="C68" s="322" t="str">
        <f>PARAMETROS!$A$6</f>
        <v>Cataguases</v>
      </c>
      <c r="D68" s="199" t="str">
        <f t="shared" si="0"/>
        <v>MuriaeAssistente Administrativo - 200 hPGJ</v>
      </c>
      <c r="E68" s="195" t="s">
        <v>327</v>
      </c>
      <c r="F68" s="195" t="s">
        <v>328</v>
      </c>
      <c r="G68" s="195">
        <v>2</v>
      </c>
      <c r="H68" s="324">
        <f>2800</f>
        <v>2800</v>
      </c>
      <c r="I68" s="196">
        <f>VLOOKUP($C68,PARAMETROS!$A:$F,5,0)</f>
        <v>24.54</v>
      </c>
      <c r="J68" s="196">
        <f>VLOOKUP($C68,PARAMETROS!$A:$F,6,0)</f>
        <v>0</v>
      </c>
      <c r="K68" s="196">
        <f>VLOOKUP($C68,PARAMETROS!$A:$F,2,0)</f>
        <v>45.11</v>
      </c>
      <c r="L68" s="196">
        <f>VLOOKUP($C68,PARAMETROS!$A:$F,3,0)</f>
        <v>0</v>
      </c>
      <c r="M68" s="196">
        <f>VLOOKUP($C68,PARAMETROS!$A:$F,4,0)</f>
        <v>0</v>
      </c>
      <c r="N68" s="196">
        <f>PARAMETROS!$B$48</f>
        <v>40.369999999999997</v>
      </c>
      <c r="O68" s="196">
        <f>PARAMETROS!$D$52</f>
        <v>98.68</v>
      </c>
      <c r="P68" s="316">
        <f>VLOOKUP($C68,PARAMETROS!$A:$I,7,0)</f>
        <v>44562</v>
      </c>
      <c r="Q68" s="194">
        <f>VLOOKUP($C68,PARAMETROS!$A:$I,8,0)</f>
        <v>0</v>
      </c>
      <c r="R68" s="194">
        <f>VLOOKUP($C68,PARAMETROS!$A:$I,9,0)</f>
        <v>0</v>
      </c>
      <c r="S68" s="195">
        <v>0</v>
      </c>
      <c r="U68" s="3"/>
      <c r="V68" s="451"/>
      <c r="W68" s="325"/>
      <c r="X68" s="451"/>
      <c r="Y68" s="451"/>
      <c r="Z68" s="451"/>
      <c r="AA68" s="450"/>
    </row>
    <row r="69" spans="1:27" s="80" customFormat="1" ht="12.75">
      <c r="A69" s="323" t="s">
        <v>154</v>
      </c>
      <c r="B69" s="322" t="s">
        <v>29</v>
      </c>
      <c r="C69" s="322" t="str">
        <f>PARAMETROS!$A$10</f>
        <v>Fethemg Interior</v>
      </c>
      <c r="D69" s="199" t="str">
        <f t="shared" si="0"/>
        <v>MutumAssistente Administrativo - 200 hPGJ</v>
      </c>
      <c r="E69" s="195" t="s">
        <v>327</v>
      </c>
      <c r="F69" s="195" t="s">
        <v>328</v>
      </c>
      <c r="G69" s="195">
        <v>1</v>
      </c>
      <c r="H69" s="324">
        <f>2800</f>
        <v>2800</v>
      </c>
      <c r="I69" s="196">
        <f>VLOOKUP($C69,PARAMETROS!$A:$F,5,0)</f>
        <v>24.54</v>
      </c>
      <c r="J69" s="196">
        <f>VLOOKUP($C69,PARAMETROS!$A:$F,6,0)</f>
        <v>0</v>
      </c>
      <c r="K69" s="196">
        <f>VLOOKUP($C69,PARAMETROS!$A:$F,2,0)</f>
        <v>0</v>
      </c>
      <c r="L69" s="196">
        <f>VLOOKUP($C69,PARAMETROS!$A:$F,3,0)</f>
        <v>12.36</v>
      </c>
      <c r="M69" s="196">
        <f>VLOOKUP($C69,PARAMETROS!$A:$F,4,0)</f>
        <v>0</v>
      </c>
      <c r="N69" s="196">
        <f>PARAMETROS!$B$48</f>
        <v>40.369999999999997</v>
      </c>
      <c r="O69" s="196">
        <f>PARAMETROS!$D$52</f>
        <v>98.68</v>
      </c>
      <c r="P69" s="316">
        <f>VLOOKUP($C69,PARAMETROS!$A:$I,7,0)</f>
        <v>44562</v>
      </c>
      <c r="Q69" s="194">
        <f>VLOOKUP($C69,PARAMETROS!$A:$I,8,0)</f>
        <v>0</v>
      </c>
      <c r="R69" s="194">
        <f>VLOOKUP($C69,PARAMETROS!$A:$I,9,0)</f>
        <v>0</v>
      </c>
      <c r="S69" s="195">
        <v>0</v>
      </c>
      <c r="U69" s="3"/>
      <c r="V69" s="451"/>
      <c r="W69" s="325"/>
      <c r="X69" s="451"/>
      <c r="Y69" s="451"/>
      <c r="Z69" s="451"/>
      <c r="AA69" s="450"/>
    </row>
    <row r="70" spans="1:27" s="80" customFormat="1" ht="12.75">
      <c r="A70" s="323" t="s">
        <v>157</v>
      </c>
      <c r="B70" s="322" t="s">
        <v>29</v>
      </c>
      <c r="C70" s="322" t="str">
        <f>PARAMETROS!$A$25</f>
        <v>Regiao de Sao Lourenco¹*</v>
      </c>
      <c r="D70" s="199" t="str">
        <f t="shared" si="0"/>
        <v>NaterciaAssistente Administrativo - 200 hPGJ</v>
      </c>
      <c r="E70" s="195" t="s">
        <v>327</v>
      </c>
      <c r="F70" s="195" t="s">
        <v>328</v>
      </c>
      <c r="G70" s="195">
        <v>1</v>
      </c>
      <c r="H70" s="324">
        <f>2800</f>
        <v>2800</v>
      </c>
      <c r="I70" s="196">
        <f>VLOOKUP($C70,PARAMETROS!$A:$F,5,0)</f>
        <v>24.54</v>
      </c>
      <c r="J70" s="196">
        <f>VLOOKUP($C70,PARAMETROS!$A:$F,6,0)</f>
        <v>0</v>
      </c>
      <c r="K70" s="196">
        <f>VLOOKUP($C70,PARAMETROS!$A:$F,2,0)</f>
        <v>0</v>
      </c>
      <c r="L70" s="196">
        <f>VLOOKUP($C70,PARAMETROS!$A:$F,3,0)</f>
        <v>0</v>
      </c>
      <c r="M70" s="196">
        <f>VLOOKUP($C70,PARAMETROS!$A:$F,4,0)</f>
        <v>0</v>
      </c>
      <c r="N70" s="196">
        <f>PARAMETROS!$B$48</f>
        <v>40.369999999999997</v>
      </c>
      <c r="O70" s="196">
        <f>PARAMETROS!$D$52</f>
        <v>98.68</v>
      </c>
      <c r="P70" s="316">
        <f>VLOOKUP($C70,PARAMETROS!$A:$I,7,0)</f>
        <v>44562</v>
      </c>
      <c r="Q70" s="194">
        <f>VLOOKUP($C70,PARAMETROS!$A:$I,8,0)</f>
        <v>0</v>
      </c>
      <c r="R70" s="194">
        <f>VLOOKUP($C70,PARAMETROS!$A:$I,9,0)</f>
        <v>0</v>
      </c>
      <c r="S70" s="195">
        <v>0</v>
      </c>
      <c r="U70" s="27"/>
      <c r="V70" s="27"/>
      <c r="W70" s="325"/>
      <c r="Z70" s="27"/>
    </row>
    <row r="71" spans="1:27" s="80" customFormat="1" ht="12.75">
      <c r="A71" s="323" t="s">
        <v>158</v>
      </c>
      <c r="B71" s="322" t="s">
        <v>29</v>
      </c>
      <c r="C71" s="322" t="str">
        <f>PARAMETROS!$A$25</f>
        <v>Regiao de Sao Lourenco¹*</v>
      </c>
      <c r="D71" s="199" t="str">
        <f t="shared" si="0"/>
        <v>NepomucenoAssistente Administrativo - 200 hPGJ</v>
      </c>
      <c r="E71" s="195" t="s">
        <v>327</v>
      </c>
      <c r="F71" s="195" t="s">
        <v>328</v>
      </c>
      <c r="G71" s="195">
        <v>1</v>
      </c>
      <c r="H71" s="324">
        <f>2800</f>
        <v>2800</v>
      </c>
      <c r="I71" s="196">
        <f>VLOOKUP($C71,PARAMETROS!$A:$F,5,0)</f>
        <v>24.54</v>
      </c>
      <c r="J71" s="196">
        <f>VLOOKUP($C71,PARAMETROS!$A:$F,6,0)</f>
        <v>0</v>
      </c>
      <c r="K71" s="196">
        <f>VLOOKUP($C71,PARAMETROS!$A:$F,2,0)</f>
        <v>0</v>
      </c>
      <c r="L71" s="196">
        <f>VLOOKUP($C71,PARAMETROS!$A:$F,3,0)</f>
        <v>0</v>
      </c>
      <c r="M71" s="196">
        <f>VLOOKUP($C71,PARAMETROS!$A:$F,4,0)</f>
        <v>0</v>
      </c>
      <c r="N71" s="196">
        <f>PARAMETROS!$B$48</f>
        <v>40.369999999999997</v>
      </c>
      <c r="O71" s="196">
        <f>PARAMETROS!$D$52</f>
        <v>98.68</v>
      </c>
      <c r="P71" s="316">
        <f>VLOOKUP($C71,PARAMETROS!$A:$I,7,0)</f>
        <v>44562</v>
      </c>
      <c r="Q71" s="194">
        <f>VLOOKUP($C71,PARAMETROS!$A:$I,8,0)</f>
        <v>0</v>
      </c>
      <c r="R71" s="194">
        <f>VLOOKUP($C71,PARAMETROS!$A:$I,9,0)</f>
        <v>0</v>
      </c>
      <c r="S71" s="195">
        <v>0</v>
      </c>
      <c r="U71" s="27"/>
      <c r="V71" s="27"/>
      <c r="W71" s="325"/>
      <c r="Z71" s="27"/>
    </row>
    <row r="72" spans="1:27" s="80" customFormat="1" ht="12.75">
      <c r="A72" s="323" t="s">
        <v>164</v>
      </c>
      <c r="B72" s="322" t="s">
        <v>29</v>
      </c>
      <c r="C72" s="322" t="str">
        <f>PARAMETROS!$A$25</f>
        <v>Regiao de Sao Lourenco¹*</v>
      </c>
      <c r="D72" s="199" t="str">
        <f t="shared" ref="D72:D92" si="4">CONCATENATE(A72,B72,F72)</f>
        <v>Ouro FinoAssistente Administrativo - 200 hPGJ</v>
      </c>
      <c r="E72" s="195" t="s">
        <v>327</v>
      </c>
      <c r="F72" s="195" t="s">
        <v>328</v>
      </c>
      <c r="G72" s="195">
        <v>1</v>
      </c>
      <c r="H72" s="324">
        <f>2800</f>
        <v>2800</v>
      </c>
      <c r="I72" s="196">
        <f>VLOOKUP($C72,PARAMETROS!$A:$F,5,0)</f>
        <v>24.54</v>
      </c>
      <c r="J72" s="196">
        <f>VLOOKUP($C72,PARAMETROS!$A:$F,6,0)</f>
        <v>0</v>
      </c>
      <c r="K72" s="196">
        <f>VLOOKUP($C72,PARAMETROS!$A:$F,2,0)</f>
        <v>0</v>
      </c>
      <c r="L72" s="196">
        <f>VLOOKUP($C72,PARAMETROS!$A:$F,3,0)</f>
        <v>0</v>
      </c>
      <c r="M72" s="196">
        <f>VLOOKUP($C72,PARAMETROS!$A:$F,4,0)</f>
        <v>0</v>
      </c>
      <c r="N72" s="196">
        <f>PARAMETROS!$B$48</f>
        <v>40.369999999999997</v>
      </c>
      <c r="O72" s="196">
        <f>PARAMETROS!$D$52</f>
        <v>98.68</v>
      </c>
      <c r="P72" s="316">
        <f>VLOOKUP($C72,PARAMETROS!$A:$I,7,0)</f>
        <v>44562</v>
      </c>
      <c r="Q72" s="194">
        <f>VLOOKUP($C72,PARAMETROS!$A:$I,8,0)</f>
        <v>0</v>
      </c>
      <c r="R72" s="194">
        <f>VLOOKUP($C72,PARAMETROS!$A:$I,9,0)</f>
        <v>0</v>
      </c>
      <c r="S72" s="195">
        <v>0</v>
      </c>
      <c r="U72" s="27"/>
      <c r="V72" s="27"/>
      <c r="W72" s="325"/>
      <c r="Z72" s="27"/>
    </row>
    <row r="73" spans="1:27" s="80" customFormat="1" ht="12.75">
      <c r="A73" s="323" t="s">
        <v>166</v>
      </c>
      <c r="B73" s="322" t="s">
        <v>29</v>
      </c>
      <c r="C73" s="322" t="str">
        <f>PARAMETROS!$A$10</f>
        <v>Fethemg Interior</v>
      </c>
      <c r="D73" s="199" t="str">
        <f t="shared" si="4"/>
        <v>ParacatuAssistente Administrativo - 200 hPGJ</v>
      </c>
      <c r="E73" s="195" t="s">
        <v>327</v>
      </c>
      <c r="F73" s="195" t="s">
        <v>328</v>
      </c>
      <c r="G73" s="195">
        <v>3</v>
      </c>
      <c r="H73" s="324">
        <f>2800</f>
        <v>2800</v>
      </c>
      <c r="I73" s="196">
        <f>VLOOKUP($C73,PARAMETROS!$A:$F,5,0)</f>
        <v>24.54</v>
      </c>
      <c r="J73" s="196">
        <f>VLOOKUP($C73,PARAMETROS!$A:$F,6,0)</f>
        <v>0</v>
      </c>
      <c r="K73" s="196">
        <f>VLOOKUP($C73,PARAMETROS!$A:$F,2,0)</f>
        <v>0</v>
      </c>
      <c r="L73" s="196">
        <f>VLOOKUP($C73,PARAMETROS!$A:$F,3,0)</f>
        <v>12.36</v>
      </c>
      <c r="M73" s="196">
        <f>VLOOKUP($C73,PARAMETROS!$A:$F,4,0)</f>
        <v>0</v>
      </c>
      <c r="N73" s="196">
        <f>PARAMETROS!$B$48</f>
        <v>40.369999999999997</v>
      </c>
      <c r="O73" s="196">
        <f>PARAMETROS!$D$52</f>
        <v>98.68</v>
      </c>
      <c r="P73" s="316">
        <f>VLOOKUP($C73,PARAMETROS!$A:$I,7,0)</f>
        <v>44562</v>
      </c>
      <c r="Q73" s="194">
        <f>VLOOKUP($C73,PARAMETROS!$A:$I,8,0)</f>
        <v>0</v>
      </c>
      <c r="R73" s="194">
        <f>VLOOKUP($C73,PARAMETROS!$A:$I,9,0)</f>
        <v>0</v>
      </c>
      <c r="S73" s="195">
        <v>0</v>
      </c>
      <c r="U73" s="27"/>
      <c r="V73" s="27"/>
      <c r="W73" s="325"/>
      <c r="Z73" s="27"/>
    </row>
    <row r="74" spans="1:27" s="80" customFormat="1" ht="12.75">
      <c r="A74" s="323" t="s">
        <v>167</v>
      </c>
      <c r="B74" s="322" t="s">
        <v>29</v>
      </c>
      <c r="C74" s="322" t="str">
        <f>PARAMETROS!$A$25</f>
        <v>Regiao de Sao Lourenco¹*</v>
      </c>
      <c r="D74" s="199" t="str">
        <f t="shared" si="4"/>
        <v>ParaisopolisAssistente Administrativo - 200 hPGJ</v>
      </c>
      <c r="E74" s="195" t="s">
        <v>327</v>
      </c>
      <c r="F74" s="195" t="s">
        <v>328</v>
      </c>
      <c r="G74" s="195">
        <v>1</v>
      </c>
      <c r="H74" s="324">
        <f>2800</f>
        <v>2800</v>
      </c>
      <c r="I74" s="196">
        <f>VLOOKUP($C74,PARAMETROS!$A:$F,5,0)</f>
        <v>24.54</v>
      </c>
      <c r="J74" s="196">
        <f>VLOOKUP($C74,PARAMETROS!$A:$F,6,0)</f>
        <v>0</v>
      </c>
      <c r="K74" s="196">
        <f>VLOOKUP($C74,PARAMETROS!$A:$F,2,0)</f>
        <v>0</v>
      </c>
      <c r="L74" s="196">
        <f>VLOOKUP($C74,PARAMETROS!$A:$F,3,0)</f>
        <v>0</v>
      </c>
      <c r="M74" s="196">
        <f>VLOOKUP($C74,PARAMETROS!$A:$F,4,0)</f>
        <v>0</v>
      </c>
      <c r="N74" s="196">
        <f>PARAMETROS!$B$48</f>
        <v>40.369999999999997</v>
      </c>
      <c r="O74" s="196">
        <f>PARAMETROS!$D$52</f>
        <v>98.68</v>
      </c>
      <c r="P74" s="316">
        <f>VLOOKUP($C74,PARAMETROS!$A:$I,7,0)</f>
        <v>44562</v>
      </c>
      <c r="Q74" s="194">
        <f>VLOOKUP($C74,PARAMETROS!$A:$I,8,0)</f>
        <v>0</v>
      </c>
      <c r="R74" s="194">
        <f>VLOOKUP($C74,PARAMETROS!$A:$I,9,0)</f>
        <v>0</v>
      </c>
      <c r="S74" s="195">
        <v>0</v>
      </c>
      <c r="U74" s="3"/>
      <c r="V74" s="451"/>
      <c r="W74" s="325"/>
      <c r="X74" s="451"/>
      <c r="Y74" s="451"/>
      <c r="Z74" s="451"/>
      <c r="AA74" s="450"/>
    </row>
    <row r="75" spans="1:27" s="80" customFormat="1" ht="12.75">
      <c r="A75" s="323" t="s">
        <v>337</v>
      </c>
      <c r="B75" s="322" t="s">
        <v>29</v>
      </c>
      <c r="C75" s="322" t="str">
        <f>PARAMETROS!$A$28</f>
        <v>Regiao Uberaba</v>
      </c>
      <c r="D75" s="199" t="str">
        <f t="shared" si="4"/>
        <v>Patos De MinasAssistente Administrativo - 200 hPGJ</v>
      </c>
      <c r="E75" s="195" t="s">
        <v>327</v>
      </c>
      <c r="F75" s="195" t="s">
        <v>328</v>
      </c>
      <c r="G75" s="195">
        <v>1</v>
      </c>
      <c r="H75" s="324">
        <f>2800</f>
        <v>2800</v>
      </c>
      <c r="I75" s="196">
        <f>VLOOKUP($C75,PARAMETROS!$A:$F,5,0)</f>
        <v>24.54</v>
      </c>
      <c r="J75" s="196">
        <f>VLOOKUP($C75,PARAMETROS!$A:$F,6,0)</f>
        <v>0</v>
      </c>
      <c r="K75" s="196">
        <f>VLOOKUP($C75,PARAMETROS!$A:$F,2,0)</f>
        <v>41</v>
      </c>
      <c r="L75" s="196">
        <f>VLOOKUP($C75,PARAMETROS!$A:$F,3,0)</f>
        <v>0</v>
      </c>
      <c r="M75" s="196">
        <f>VLOOKUP($C75,PARAMETROS!$A:$F,4,0)</f>
        <v>0</v>
      </c>
      <c r="N75" s="196">
        <f>PARAMETROS!$B$48</f>
        <v>40.369999999999997</v>
      </c>
      <c r="O75" s="196">
        <f>PARAMETROS!$D$52</f>
        <v>98.68</v>
      </c>
      <c r="P75" s="316">
        <f>VLOOKUP($C75,PARAMETROS!$A:$I,7,0)</f>
        <v>44562</v>
      </c>
      <c r="Q75" s="194">
        <f>VLOOKUP($C75,PARAMETROS!$A:$I,8,0)</f>
        <v>0</v>
      </c>
      <c r="R75" s="194">
        <f>VLOOKUP($C75,PARAMETROS!$A:$I,9,0)</f>
        <v>0</v>
      </c>
      <c r="S75" s="195">
        <v>0</v>
      </c>
      <c r="U75" s="27"/>
      <c r="V75" s="27"/>
      <c r="W75" s="325"/>
      <c r="Z75" s="27"/>
    </row>
    <row r="76" spans="1:27" s="80" customFormat="1" ht="12.75">
      <c r="A76" s="323" t="s">
        <v>170</v>
      </c>
      <c r="B76" s="322" t="s">
        <v>29</v>
      </c>
      <c r="C76" s="322" t="str">
        <f>PARAMETROS!$A$28</f>
        <v>Regiao Uberaba</v>
      </c>
      <c r="D76" s="199" t="str">
        <f t="shared" si="4"/>
        <v>PatrocinioAssistente Administrativo - 200 hPGJ</v>
      </c>
      <c r="E76" s="195" t="s">
        <v>327</v>
      </c>
      <c r="F76" s="195" t="s">
        <v>328</v>
      </c>
      <c r="G76" s="195">
        <v>1</v>
      </c>
      <c r="H76" s="324">
        <f>2800</f>
        <v>2800</v>
      </c>
      <c r="I76" s="196">
        <f>VLOOKUP($C76,PARAMETROS!$A:$F,5,0)</f>
        <v>24.54</v>
      </c>
      <c r="J76" s="196">
        <f>VLOOKUP($C76,PARAMETROS!$A:$F,6,0)</f>
        <v>0</v>
      </c>
      <c r="K76" s="196">
        <f>VLOOKUP($C76,PARAMETROS!$A:$F,2,0)</f>
        <v>41</v>
      </c>
      <c r="L76" s="196">
        <f>VLOOKUP($C76,PARAMETROS!$A:$F,3,0)</f>
        <v>0</v>
      </c>
      <c r="M76" s="196">
        <f>VLOOKUP($C76,PARAMETROS!$A:$F,4,0)</f>
        <v>0</v>
      </c>
      <c r="N76" s="196">
        <f>PARAMETROS!$B$48</f>
        <v>40.369999999999997</v>
      </c>
      <c r="O76" s="196">
        <f>PARAMETROS!$D$52</f>
        <v>98.68</v>
      </c>
      <c r="P76" s="316">
        <f>VLOOKUP($C76,PARAMETROS!$A:$I,7,0)</f>
        <v>44562</v>
      </c>
      <c r="Q76" s="194">
        <f>VLOOKUP($C76,PARAMETROS!$A:$I,8,0)</f>
        <v>0</v>
      </c>
      <c r="R76" s="194">
        <f>VLOOKUP($C76,PARAMETROS!$A:$I,9,0)</f>
        <v>0</v>
      </c>
      <c r="S76" s="195">
        <v>0</v>
      </c>
      <c r="U76" s="27"/>
      <c r="V76" s="27"/>
      <c r="W76" s="325"/>
      <c r="Z76" s="27"/>
    </row>
    <row r="77" spans="1:27" s="80" customFormat="1" ht="12.75">
      <c r="A77" s="323" t="s">
        <v>171</v>
      </c>
      <c r="B77" s="322" t="s">
        <v>29</v>
      </c>
      <c r="C77" s="322" t="str">
        <f>PARAMETROS!$A$11</f>
        <v>Fethemg RM</v>
      </c>
      <c r="D77" s="199" t="str">
        <f t="shared" si="4"/>
        <v>Pedro LeopoldoAssistente Administrativo - 200 hPGJ</v>
      </c>
      <c r="E77" s="195" t="s">
        <v>327</v>
      </c>
      <c r="F77" s="195" t="s">
        <v>328</v>
      </c>
      <c r="G77" s="195">
        <v>1</v>
      </c>
      <c r="H77" s="324">
        <f>2800</f>
        <v>2800</v>
      </c>
      <c r="I77" s="196">
        <f>VLOOKUP($C77,PARAMETROS!$A:$F,5,0)</f>
        <v>24.54</v>
      </c>
      <c r="J77" s="196">
        <f>VLOOKUP($C77,PARAMETROS!$A:$F,6,0)</f>
        <v>0</v>
      </c>
      <c r="K77" s="196">
        <f>VLOOKUP($C77,PARAMETROS!$A:$F,2,0)</f>
        <v>0</v>
      </c>
      <c r="L77" s="196">
        <f>VLOOKUP($C77,PARAMETROS!$A:$F,3,0)</f>
        <v>12.36</v>
      </c>
      <c r="M77" s="196">
        <f>VLOOKUP($C77,PARAMETROS!$A:$F,4,0)</f>
        <v>0</v>
      </c>
      <c r="N77" s="196">
        <f>PARAMETROS!$B$48</f>
        <v>40.369999999999997</v>
      </c>
      <c r="O77" s="196">
        <f>PARAMETROS!$D$52</f>
        <v>98.68</v>
      </c>
      <c r="P77" s="316">
        <f>VLOOKUP($C77,PARAMETROS!$A:$I,7,0)</f>
        <v>44562</v>
      </c>
      <c r="Q77" s="194">
        <f>VLOOKUP($C77,PARAMETROS!$A:$I,8,0)</f>
        <v>0</v>
      </c>
      <c r="R77" s="194">
        <f>VLOOKUP($C77,PARAMETROS!$A:$I,9,0)</f>
        <v>0</v>
      </c>
      <c r="S77" s="195">
        <v>0</v>
      </c>
      <c r="U77" s="3"/>
      <c r="V77" s="451"/>
      <c r="W77" s="325"/>
      <c r="X77" s="451"/>
      <c r="Y77" s="451"/>
      <c r="Z77" s="451"/>
      <c r="AA77" s="450"/>
    </row>
    <row r="78" spans="1:27" s="80" customFormat="1" ht="12.75">
      <c r="A78" s="323" t="s">
        <v>174</v>
      </c>
      <c r="B78" s="322" t="s">
        <v>29</v>
      </c>
      <c r="C78" s="322" t="str">
        <f>PARAMETROS!$A$25</f>
        <v>Regiao de Sao Lourenco¹*</v>
      </c>
      <c r="D78" s="199" t="str">
        <f t="shared" si="4"/>
        <v>PiumhiAssistente Administrativo - 200 hPGJ</v>
      </c>
      <c r="E78" s="195" t="s">
        <v>327</v>
      </c>
      <c r="F78" s="195" t="s">
        <v>328</v>
      </c>
      <c r="G78" s="195">
        <v>1</v>
      </c>
      <c r="H78" s="324">
        <f>2800</f>
        <v>2800</v>
      </c>
      <c r="I78" s="196">
        <f>VLOOKUP($C78,PARAMETROS!$A:$F,5,0)</f>
        <v>24.54</v>
      </c>
      <c r="J78" s="196">
        <f>VLOOKUP($C78,PARAMETROS!$A:$F,6,0)</f>
        <v>0</v>
      </c>
      <c r="K78" s="196">
        <f>VLOOKUP($C78,PARAMETROS!$A:$F,2,0)</f>
        <v>0</v>
      </c>
      <c r="L78" s="196">
        <f>VLOOKUP($C78,PARAMETROS!$A:$F,3,0)</f>
        <v>0</v>
      </c>
      <c r="M78" s="196">
        <f>VLOOKUP($C78,PARAMETROS!$A:$F,4,0)</f>
        <v>0</v>
      </c>
      <c r="N78" s="196">
        <f>PARAMETROS!$B$48</f>
        <v>40.369999999999997</v>
      </c>
      <c r="O78" s="196">
        <f>PARAMETROS!$D$52</f>
        <v>98.68</v>
      </c>
      <c r="P78" s="316">
        <f>VLOOKUP($C78,PARAMETROS!$A:$I,7,0)</f>
        <v>44562</v>
      </c>
      <c r="Q78" s="194">
        <f>VLOOKUP($C78,PARAMETROS!$A:$I,8,0)</f>
        <v>0</v>
      </c>
      <c r="R78" s="194">
        <f>VLOOKUP($C78,PARAMETROS!$A:$I,9,0)</f>
        <v>0</v>
      </c>
      <c r="S78" s="195">
        <v>0</v>
      </c>
      <c r="U78" s="27"/>
      <c r="V78" s="27"/>
      <c r="W78" s="325"/>
      <c r="Z78" s="27"/>
    </row>
    <row r="79" spans="1:27" s="80" customFormat="1" ht="12.75">
      <c r="A79" s="323" t="s">
        <v>176</v>
      </c>
      <c r="B79" s="322" t="s">
        <v>29</v>
      </c>
      <c r="C79" s="322" t="str">
        <f>PARAMETROS!$A$7</f>
        <v>Curvelo</v>
      </c>
      <c r="D79" s="199" t="str">
        <f t="shared" si="4"/>
        <v>PompeuAssistente Administrativo - 200 hPGJ</v>
      </c>
      <c r="E79" s="195" t="s">
        <v>327</v>
      </c>
      <c r="F79" s="195" t="s">
        <v>328</v>
      </c>
      <c r="G79" s="195">
        <v>1</v>
      </c>
      <c r="H79" s="324">
        <f>2800</f>
        <v>2800</v>
      </c>
      <c r="I79" s="196">
        <f>VLOOKUP($C79,PARAMETROS!$A:$F,5,0)</f>
        <v>24.54</v>
      </c>
      <c r="J79" s="196">
        <f>VLOOKUP($C79,PARAMETROS!$A:$F,6,0)</f>
        <v>0</v>
      </c>
      <c r="K79" s="196">
        <f>VLOOKUP($C79,PARAMETROS!$A:$F,2,0)</f>
        <v>40.9</v>
      </c>
      <c r="L79" s="196">
        <f>VLOOKUP($C79,PARAMETROS!$A:$F,3,0)</f>
        <v>0</v>
      </c>
      <c r="M79" s="196">
        <f>VLOOKUP($C79,PARAMETROS!$A:$F,4,0)</f>
        <v>0</v>
      </c>
      <c r="N79" s="196">
        <f>PARAMETROS!$B$48</f>
        <v>40.369999999999997</v>
      </c>
      <c r="O79" s="196">
        <f>PARAMETROS!$D$52</f>
        <v>98.68</v>
      </c>
      <c r="P79" s="316">
        <f>VLOOKUP($C79,PARAMETROS!$A:$I,7,0)</f>
        <v>44562</v>
      </c>
      <c r="Q79" s="194">
        <f>VLOOKUP($C79,PARAMETROS!$A:$I,8,0)</f>
        <v>0</v>
      </c>
      <c r="R79" s="194">
        <f>VLOOKUP($C79,PARAMETROS!$A:$I,9,0)</f>
        <v>0</v>
      </c>
      <c r="S79" s="195">
        <v>0</v>
      </c>
      <c r="U79" s="27"/>
      <c r="V79" s="27"/>
      <c r="W79" s="325"/>
      <c r="Z79" s="27"/>
    </row>
    <row r="80" spans="1:27" s="80" customFormat="1" ht="12.75">
      <c r="A80" s="323" t="s">
        <v>177</v>
      </c>
      <c r="B80" s="322" t="s">
        <v>29</v>
      </c>
      <c r="C80" s="322" t="str">
        <f>PARAMETROS!$A$23</f>
        <v>Regiao de Ouro Preto¹*</v>
      </c>
      <c r="D80" s="199" t="str">
        <f t="shared" si="4"/>
        <v>Ponte NovaAssistente Administrativo - 200 hPGJ</v>
      </c>
      <c r="E80" s="195" t="s">
        <v>327</v>
      </c>
      <c r="F80" s="195" t="s">
        <v>328</v>
      </c>
      <c r="G80" s="195">
        <v>1</v>
      </c>
      <c r="H80" s="324">
        <f>2800</f>
        <v>2800</v>
      </c>
      <c r="I80" s="196">
        <f>VLOOKUP($C80,PARAMETROS!$A:$F,5,0)</f>
        <v>24.54</v>
      </c>
      <c r="J80" s="196">
        <f>VLOOKUP($C80,PARAMETROS!$A:$F,6,0)</f>
        <v>0</v>
      </c>
      <c r="K80" s="196">
        <f>VLOOKUP($C80,PARAMETROS!$A:$F,2,0)</f>
        <v>0</v>
      </c>
      <c r="L80" s="196">
        <f>VLOOKUP($C80,PARAMETROS!$A:$F,3,0)</f>
        <v>0</v>
      </c>
      <c r="M80" s="196">
        <f>VLOOKUP($C80,PARAMETROS!$A:$F,4,0)</f>
        <v>0</v>
      </c>
      <c r="N80" s="196">
        <f>PARAMETROS!$B$48</f>
        <v>40.369999999999997</v>
      </c>
      <c r="O80" s="196">
        <f>PARAMETROS!$D$52</f>
        <v>98.68</v>
      </c>
      <c r="P80" s="316">
        <f>VLOOKUP($C80,PARAMETROS!$A:$I,7,0)</f>
        <v>44562</v>
      </c>
      <c r="Q80" s="194">
        <f>VLOOKUP($C80,PARAMETROS!$A:$I,8,0)</f>
        <v>0</v>
      </c>
      <c r="R80" s="194">
        <f>VLOOKUP($C80,PARAMETROS!$A:$I,9,0)</f>
        <v>0</v>
      </c>
      <c r="S80" s="195">
        <v>0</v>
      </c>
      <c r="U80" s="27"/>
      <c r="V80" s="27"/>
      <c r="W80" s="325"/>
      <c r="Z80" s="27"/>
    </row>
    <row r="81" spans="1:27" s="80" customFormat="1" ht="12.75">
      <c r="A81" s="323" t="s">
        <v>178</v>
      </c>
      <c r="B81" s="322" t="s">
        <v>29</v>
      </c>
      <c r="C81" s="322" t="str">
        <f>PARAMETROS!$A$24</f>
        <v>Regiao de Sao Lourenco</v>
      </c>
      <c r="D81" s="199" t="str">
        <f t="shared" si="4"/>
        <v>Pouso AlegreAssistente Administrativo - 200 hPGJ</v>
      </c>
      <c r="E81" s="195" t="s">
        <v>327</v>
      </c>
      <c r="F81" s="195" t="s">
        <v>328</v>
      </c>
      <c r="G81" s="195">
        <v>1</v>
      </c>
      <c r="H81" s="324">
        <f>2800</f>
        <v>2800</v>
      </c>
      <c r="I81" s="196">
        <f>VLOOKUP($C81,PARAMETROS!$A:$F,5,0)</f>
        <v>24.54</v>
      </c>
      <c r="J81" s="196">
        <f>VLOOKUP($C81,PARAMETROS!$A:$F,6,0)</f>
        <v>0</v>
      </c>
      <c r="K81" s="196">
        <f>VLOOKUP($C81,PARAMETROS!$A:$F,2,0)</f>
        <v>42.1</v>
      </c>
      <c r="L81" s="196">
        <f>VLOOKUP($C81,PARAMETROS!$A:$F,3,0)</f>
        <v>0</v>
      </c>
      <c r="M81" s="196">
        <f>VLOOKUP($C81,PARAMETROS!$A:$F,4,0)</f>
        <v>0</v>
      </c>
      <c r="N81" s="196">
        <f>PARAMETROS!$B$48</f>
        <v>40.369999999999997</v>
      </c>
      <c r="O81" s="196">
        <f>PARAMETROS!$D$52</f>
        <v>98.68</v>
      </c>
      <c r="P81" s="316">
        <f>VLOOKUP($C81,PARAMETROS!$A:$I,7,0)</f>
        <v>44562</v>
      </c>
      <c r="Q81" s="194">
        <f>VLOOKUP($C81,PARAMETROS!$A:$I,8,0)</f>
        <v>0</v>
      </c>
      <c r="R81" s="194">
        <f>VLOOKUP($C81,PARAMETROS!$A:$I,9,0)</f>
        <v>0</v>
      </c>
      <c r="S81" s="195">
        <v>0</v>
      </c>
      <c r="U81" s="27"/>
      <c r="V81" s="27"/>
      <c r="W81" s="325"/>
      <c r="Z81" s="27"/>
    </row>
    <row r="82" spans="1:27" s="80" customFormat="1" ht="12.75">
      <c r="A82" s="323" t="s">
        <v>179</v>
      </c>
      <c r="B82" s="322" t="s">
        <v>29</v>
      </c>
      <c r="C82" s="322" t="str">
        <f>PARAMETROS!$A$25</f>
        <v>Regiao de Sao Lourenco¹*</v>
      </c>
      <c r="D82" s="199" t="str">
        <f t="shared" ref="D82" si="5">CONCATENATE(A82,B82,F82)</f>
        <v>PratapolisAssistente Administrativo - 200 hPGJ</v>
      </c>
      <c r="E82" s="195" t="s">
        <v>327</v>
      </c>
      <c r="F82" s="195" t="s">
        <v>328</v>
      </c>
      <c r="G82" s="195">
        <v>1</v>
      </c>
      <c r="H82" s="324">
        <f>2800</f>
        <v>2800</v>
      </c>
      <c r="I82" s="196">
        <f>VLOOKUP($C82,PARAMETROS!$A:$F,5,0)</f>
        <v>24.54</v>
      </c>
      <c r="J82" s="196">
        <f>VLOOKUP($C82,PARAMETROS!$A:$F,6,0)</f>
        <v>0</v>
      </c>
      <c r="K82" s="196">
        <f>VLOOKUP($C82,PARAMETROS!$A:$F,2,0)</f>
        <v>0</v>
      </c>
      <c r="L82" s="196">
        <f>VLOOKUP($C82,PARAMETROS!$A:$F,3,0)</f>
        <v>0</v>
      </c>
      <c r="M82" s="196">
        <f>VLOOKUP($C82,PARAMETROS!$A:$F,4,0)</f>
        <v>0</v>
      </c>
      <c r="N82" s="196">
        <f>PARAMETROS!$B$48</f>
        <v>40.369999999999997</v>
      </c>
      <c r="O82" s="196">
        <f>PARAMETROS!$D$52</f>
        <v>98.68</v>
      </c>
      <c r="P82" s="316">
        <f>VLOOKUP($C82,PARAMETROS!$A:$I,7,0)</f>
        <v>44562</v>
      </c>
      <c r="Q82" s="194">
        <f>VLOOKUP($C82,PARAMETROS!$A:$I,8,0)</f>
        <v>0</v>
      </c>
      <c r="R82" s="194">
        <f>VLOOKUP($C82,PARAMETROS!$A:$I,9,0)</f>
        <v>0</v>
      </c>
      <c r="S82" s="195">
        <v>0</v>
      </c>
      <c r="U82" s="27"/>
      <c r="V82" s="27"/>
      <c r="W82" s="325"/>
      <c r="Z82" s="27"/>
    </row>
    <row r="83" spans="1:27" s="80" customFormat="1" ht="12.75">
      <c r="A83" s="323" t="s">
        <v>338</v>
      </c>
      <c r="B83" s="322" t="s">
        <v>29</v>
      </c>
      <c r="C83" s="322" t="str">
        <f>PARAMETROS!$A$10</f>
        <v>Fethemg Interior</v>
      </c>
      <c r="D83" s="199" t="str">
        <f t="shared" si="4"/>
        <v>Santa Maria Do SuacuiAssistente Administrativo - 200 hPGJ</v>
      </c>
      <c r="E83" s="195" t="s">
        <v>327</v>
      </c>
      <c r="F83" s="195" t="s">
        <v>328</v>
      </c>
      <c r="G83" s="195">
        <v>1</v>
      </c>
      <c r="H83" s="324">
        <f>2800</f>
        <v>2800</v>
      </c>
      <c r="I83" s="196">
        <f>VLOOKUP($C83,PARAMETROS!$A:$F,5,0)</f>
        <v>24.54</v>
      </c>
      <c r="J83" s="196">
        <f>VLOOKUP($C83,PARAMETROS!$A:$F,6,0)</f>
        <v>0</v>
      </c>
      <c r="K83" s="196">
        <f>VLOOKUP($C83,PARAMETROS!$A:$F,2,0)</f>
        <v>0</v>
      </c>
      <c r="L83" s="196">
        <f>VLOOKUP($C83,PARAMETROS!$A:$F,3,0)</f>
        <v>12.36</v>
      </c>
      <c r="M83" s="196">
        <f>VLOOKUP($C83,PARAMETROS!$A:$F,4,0)</f>
        <v>0</v>
      </c>
      <c r="N83" s="196">
        <f>PARAMETROS!$B$48</f>
        <v>40.369999999999997</v>
      </c>
      <c r="O83" s="196">
        <f>PARAMETROS!$D$52</f>
        <v>98.68</v>
      </c>
      <c r="P83" s="316">
        <f>VLOOKUP($C83,PARAMETROS!$A:$I,7,0)</f>
        <v>44562</v>
      </c>
      <c r="Q83" s="194">
        <f>VLOOKUP($C83,PARAMETROS!$A:$I,8,0)</f>
        <v>0</v>
      </c>
      <c r="R83" s="194">
        <f>VLOOKUP($C83,PARAMETROS!$A:$I,9,0)</f>
        <v>0</v>
      </c>
      <c r="S83" s="195">
        <v>0</v>
      </c>
      <c r="U83" s="27"/>
      <c r="V83" s="27"/>
      <c r="W83" s="325"/>
      <c r="Z83" s="27"/>
    </row>
    <row r="84" spans="1:27" s="80" customFormat="1" ht="12.75">
      <c r="A84" s="323" t="s">
        <v>192</v>
      </c>
      <c r="B84" s="322" t="s">
        <v>29</v>
      </c>
      <c r="C84" s="322" t="str">
        <f>PARAMETROS!$A$20</f>
        <v>Regiao de Juiz de Fora</v>
      </c>
      <c r="D84" s="199" t="str">
        <f t="shared" si="4"/>
        <v>Sao Joao Del ReiAssistente Administrativo - 200 hPGJ</v>
      </c>
      <c r="E84" s="195" t="s">
        <v>327</v>
      </c>
      <c r="F84" s="195" t="s">
        <v>328</v>
      </c>
      <c r="G84" s="195">
        <v>3</v>
      </c>
      <c r="H84" s="324">
        <f>2800</f>
        <v>2800</v>
      </c>
      <c r="I84" s="196">
        <f>VLOOKUP($C84,PARAMETROS!$A:$F,5,0)</f>
        <v>24.54</v>
      </c>
      <c r="J84" s="196">
        <f>VLOOKUP($C84,PARAMETROS!$A:$F,6,0)</f>
        <v>0</v>
      </c>
      <c r="K84" s="196">
        <f>VLOOKUP($C84,PARAMETROS!$A:$F,2,0)</f>
        <v>41</v>
      </c>
      <c r="L84" s="196">
        <f>VLOOKUP($C84,PARAMETROS!$A:$F,3,0)</f>
        <v>0</v>
      </c>
      <c r="M84" s="196">
        <f>VLOOKUP($C84,PARAMETROS!$A:$F,4,0)</f>
        <v>0</v>
      </c>
      <c r="N84" s="196">
        <f>PARAMETROS!$B$48</f>
        <v>40.369999999999997</v>
      </c>
      <c r="O84" s="196">
        <f>PARAMETROS!$D$52</f>
        <v>98.68</v>
      </c>
      <c r="P84" s="316">
        <f>VLOOKUP($C84,PARAMETROS!$A:$I,7,0)</f>
        <v>44562</v>
      </c>
      <c r="Q84" s="194">
        <f>VLOOKUP($C84,PARAMETROS!$A:$I,8,0)</f>
        <v>0</v>
      </c>
      <c r="R84" s="194">
        <f>VLOOKUP($C84,PARAMETROS!$A:$I,9,0)</f>
        <v>0</v>
      </c>
      <c r="S84" s="195">
        <v>0</v>
      </c>
      <c r="U84" s="27"/>
      <c r="V84" s="27"/>
      <c r="W84" s="325"/>
      <c r="Z84" s="27"/>
    </row>
    <row r="85" spans="1:27" s="80" customFormat="1" ht="12.75">
      <c r="A85" s="323" t="s">
        <v>193</v>
      </c>
      <c r="B85" s="322" t="s">
        <v>29</v>
      </c>
      <c r="C85" s="322" t="str">
        <f>PARAMETROS!$A$10</f>
        <v>Fethemg Interior</v>
      </c>
      <c r="D85" s="199" t="str">
        <f t="shared" si="4"/>
        <v>Sao Joao EvangelistaAssistente Administrativo - 200 hPGJ</v>
      </c>
      <c r="E85" s="195" t="s">
        <v>327</v>
      </c>
      <c r="F85" s="195" t="s">
        <v>328</v>
      </c>
      <c r="G85" s="195">
        <v>1</v>
      </c>
      <c r="H85" s="324">
        <f>2800</f>
        <v>2800</v>
      </c>
      <c r="I85" s="196">
        <f>VLOOKUP($C85,PARAMETROS!$A:$F,5,0)</f>
        <v>24.54</v>
      </c>
      <c r="J85" s="196">
        <f>VLOOKUP($C85,PARAMETROS!$A:$F,6,0)</f>
        <v>0</v>
      </c>
      <c r="K85" s="196">
        <f>VLOOKUP($C85,PARAMETROS!$A:$F,2,0)</f>
        <v>0</v>
      </c>
      <c r="L85" s="196">
        <f>VLOOKUP($C85,PARAMETROS!$A:$F,3,0)</f>
        <v>12.36</v>
      </c>
      <c r="M85" s="196">
        <f>VLOOKUP($C85,PARAMETROS!$A:$F,4,0)</f>
        <v>0</v>
      </c>
      <c r="N85" s="196">
        <f>PARAMETROS!$B$48</f>
        <v>40.369999999999997</v>
      </c>
      <c r="O85" s="196">
        <f>PARAMETROS!$D$52</f>
        <v>98.68</v>
      </c>
      <c r="P85" s="316">
        <f>VLOOKUP($C85,PARAMETROS!$A:$I,7,0)</f>
        <v>44562</v>
      </c>
      <c r="Q85" s="194">
        <f>VLOOKUP($C85,PARAMETROS!$A:$I,8,0)</f>
        <v>0</v>
      </c>
      <c r="R85" s="194">
        <f>VLOOKUP($C85,PARAMETROS!$A:$I,9,0)</f>
        <v>0</v>
      </c>
      <c r="S85" s="195">
        <v>0</v>
      </c>
      <c r="U85" s="3"/>
      <c r="V85" s="451"/>
      <c r="W85" s="325"/>
      <c r="X85" s="451"/>
      <c r="Y85" s="451"/>
      <c r="Z85" s="451"/>
      <c r="AA85" s="450"/>
    </row>
    <row r="86" spans="1:27" s="80" customFormat="1" ht="12.75">
      <c r="A86" s="323" t="s">
        <v>339</v>
      </c>
      <c r="B86" s="322" t="s">
        <v>29</v>
      </c>
      <c r="C86" s="322" t="str">
        <f>PARAMETROS!$A$25</f>
        <v>Regiao de Sao Lourenco¹*</v>
      </c>
      <c r="D86" s="199" t="str">
        <f t="shared" si="4"/>
        <v>Sao Sebastiao Do ParaisoAssistente Administrativo - 200 hPGJ</v>
      </c>
      <c r="E86" s="195" t="s">
        <v>327</v>
      </c>
      <c r="F86" s="195" t="s">
        <v>328</v>
      </c>
      <c r="G86" s="195">
        <v>1</v>
      </c>
      <c r="H86" s="324">
        <f>2800</f>
        <v>2800</v>
      </c>
      <c r="I86" s="196">
        <f>VLOOKUP($C86,PARAMETROS!$A:$F,5,0)</f>
        <v>24.54</v>
      </c>
      <c r="J86" s="196">
        <f>VLOOKUP($C86,PARAMETROS!$A:$F,6,0)</f>
        <v>0</v>
      </c>
      <c r="K86" s="196">
        <f>VLOOKUP($C86,PARAMETROS!$A:$F,2,0)</f>
        <v>0</v>
      </c>
      <c r="L86" s="196">
        <f>VLOOKUP($C86,PARAMETROS!$A:$F,3,0)</f>
        <v>0</v>
      </c>
      <c r="M86" s="196">
        <f>VLOOKUP($C86,PARAMETROS!$A:$F,4,0)</f>
        <v>0</v>
      </c>
      <c r="N86" s="196">
        <f>PARAMETROS!$B$48</f>
        <v>40.369999999999997</v>
      </c>
      <c r="O86" s="196">
        <f>PARAMETROS!$D$52</f>
        <v>98.68</v>
      </c>
      <c r="P86" s="316">
        <f>VLOOKUP($C86,PARAMETROS!$A:$I,7,0)</f>
        <v>44562</v>
      </c>
      <c r="Q86" s="194">
        <f>VLOOKUP($C86,PARAMETROS!$A:$I,8,0)</f>
        <v>0</v>
      </c>
      <c r="R86" s="194">
        <f>VLOOKUP($C86,PARAMETROS!$A:$I,9,0)</f>
        <v>0</v>
      </c>
      <c r="S86" s="195">
        <v>0</v>
      </c>
      <c r="U86" s="27"/>
      <c r="V86" s="27"/>
      <c r="W86" s="325"/>
      <c r="Z86" s="27"/>
    </row>
    <row r="87" spans="1:27" s="80" customFormat="1" ht="12.75">
      <c r="A87" s="307" t="s">
        <v>200</v>
      </c>
      <c r="B87" s="199" t="s">
        <v>29</v>
      </c>
      <c r="C87" s="199" t="str">
        <f>PARAMETROS!$A$45</f>
        <v>Vicosa e Regiao¹*</v>
      </c>
      <c r="D87" s="199" t="str">
        <f t="shared" si="4"/>
        <v>TeixeirasAssistente Administrativo - 200 hPGJ</v>
      </c>
      <c r="E87" s="195" t="s">
        <v>327</v>
      </c>
      <c r="F87" s="195" t="s">
        <v>328</v>
      </c>
      <c r="G87" s="195">
        <v>1</v>
      </c>
      <c r="H87" s="196">
        <f>2800</f>
        <v>2800</v>
      </c>
      <c r="I87" s="196">
        <f>VLOOKUP($C87,PARAMETROS!$A:$F,5,0)</f>
        <v>22.28</v>
      </c>
      <c r="J87" s="196">
        <f>VLOOKUP($C87,PARAMETROS!$A:$F,6,0)</f>
        <v>0</v>
      </c>
      <c r="K87" s="196">
        <f>VLOOKUP($C87,PARAMETROS!$A:$F,2,0)</f>
        <v>0</v>
      </c>
      <c r="L87" s="196">
        <f>VLOOKUP($C87,PARAMETROS!$A:$F,3,0)</f>
        <v>0</v>
      </c>
      <c r="M87" s="196">
        <f>VLOOKUP($C87,PARAMETROS!$A:$F,4,0)</f>
        <v>0</v>
      </c>
      <c r="N87" s="196">
        <f>PARAMETROS!$B$48</f>
        <v>40.369999999999997</v>
      </c>
      <c r="O87" s="196">
        <f>PARAMETROS!$D$52</f>
        <v>98.68</v>
      </c>
      <c r="P87" s="308">
        <f>VLOOKUP($C87,PARAMETROS!$A:$I,7,0)</f>
        <v>44197</v>
      </c>
      <c r="Q87" s="194">
        <f>VLOOKUP($C87,PARAMETROS!$A:$I,8,0)</f>
        <v>0</v>
      </c>
      <c r="R87" s="194">
        <f>VLOOKUP($C87,PARAMETROS!$A:$I,9,0)</f>
        <v>0</v>
      </c>
      <c r="S87" s="195">
        <v>0</v>
      </c>
      <c r="U87" s="27"/>
      <c r="V87" s="27"/>
      <c r="W87" s="325"/>
      <c r="Z87" s="27"/>
    </row>
    <row r="88" spans="1:27" s="80" customFormat="1" ht="12.75">
      <c r="A88" s="323" t="s">
        <v>202</v>
      </c>
      <c r="B88" s="322" t="s">
        <v>29</v>
      </c>
      <c r="C88" s="322" t="str">
        <f>PARAMETROS!$A$33</f>
        <v>Seethur</v>
      </c>
      <c r="D88" s="199" t="str">
        <f t="shared" si="4"/>
        <v>TimoteoAssistente Administrativo - 200 hPGJ</v>
      </c>
      <c r="E88" s="195" t="s">
        <v>327</v>
      </c>
      <c r="F88" s="195" t="s">
        <v>328</v>
      </c>
      <c r="G88" s="195">
        <v>2</v>
      </c>
      <c r="H88" s="324">
        <f>2800</f>
        <v>2800</v>
      </c>
      <c r="I88" s="196">
        <f>VLOOKUP($C88,PARAMETROS!$A:$F,5,0)</f>
        <v>24.54</v>
      </c>
      <c r="J88" s="196">
        <f>VLOOKUP($C88,PARAMETROS!$A:$F,6,0)</f>
        <v>0</v>
      </c>
      <c r="K88" s="196">
        <f>VLOOKUP($C88,PARAMETROS!$A:$F,2,0)</f>
        <v>41</v>
      </c>
      <c r="L88" s="196">
        <f>VLOOKUP($C88,PARAMETROS!$A:$F,3,0)</f>
        <v>0</v>
      </c>
      <c r="M88" s="196">
        <f>VLOOKUP($C88,PARAMETROS!$A:$F,4,0)</f>
        <v>0</v>
      </c>
      <c r="N88" s="196">
        <f>PARAMETROS!$B$48</f>
        <v>40.369999999999997</v>
      </c>
      <c r="O88" s="196">
        <f>PARAMETROS!$D$52</f>
        <v>98.68</v>
      </c>
      <c r="P88" s="316">
        <f>VLOOKUP($C88,PARAMETROS!$A:$I,7,0)</f>
        <v>44562</v>
      </c>
      <c r="Q88" s="194">
        <f>VLOOKUP($C88,PARAMETROS!$A:$I,8,0)</f>
        <v>0</v>
      </c>
      <c r="R88" s="194">
        <f>VLOOKUP($C88,PARAMETROS!$A:$I,9,0)</f>
        <v>0</v>
      </c>
      <c r="S88" s="195">
        <v>0</v>
      </c>
      <c r="U88" s="27"/>
      <c r="V88" s="27"/>
      <c r="W88" s="325"/>
      <c r="Z88" s="27"/>
    </row>
    <row r="89" spans="1:27" s="80" customFormat="1" ht="12.75">
      <c r="A89" s="323" t="s">
        <v>211</v>
      </c>
      <c r="B89" s="322" t="s">
        <v>29</v>
      </c>
      <c r="C89" s="322" t="str">
        <f>PARAMETROS!$A$10</f>
        <v>Fethemg Interior</v>
      </c>
      <c r="D89" s="199" t="str">
        <f t="shared" si="4"/>
        <v>UnaiAssistente Administrativo - 200 hPGJ</v>
      </c>
      <c r="E89" s="195" t="s">
        <v>327</v>
      </c>
      <c r="F89" s="195" t="s">
        <v>328</v>
      </c>
      <c r="G89" s="195">
        <v>1</v>
      </c>
      <c r="H89" s="324">
        <f>2800</f>
        <v>2800</v>
      </c>
      <c r="I89" s="196">
        <f>VLOOKUP($C89,PARAMETROS!$A:$F,5,0)</f>
        <v>24.54</v>
      </c>
      <c r="J89" s="196">
        <f>VLOOKUP($C89,PARAMETROS!$A:$F,6,0)</f>
        <v>0</v>
      </c>
      <c r="K89" s="196">
        <f>VLOOKUP($C89,PARAMETROS!$A:$F,2,0)</f>
        <v>0</v>
      </c>
      <c r="L89" s="196">
        <f>VLOOKUP($C89,PARAMETROS!$A:$F,3,0)</f>
        <v>12.36</v>
      </c>
      <c r="M89" s="196">
        <f>VLOOKUP($C89,PARAMETROS!$A:$F,4,0)</f>
        <v>0</v>
      </c>
      <c r="N89" s="196">
        <f>PARAMETROS!$B$48</f>
        <v>40.369999999999997</v>
      </c>
      <c r="O89" s="196">
        <f>PARAMETROS!$D$52</f>
        <v>98.68</v>
      </c>
      <c r="P89" s="316">
        <f>VLOOKUP($C89,PARAMETROS!$A:$I,7,0)</f>
        <v>44562</v>
      </c>
      <c r="Q89" s="194">
        <f>VLOOKUP($C89,PARAMETROS!$A:$I,8,0)</f>
        <v>0</v>
      </c>
      <c r="R89" s="194">
        <f>VLOOKUP($C89,PARAMETROS!$A:$I,9,0)</f>
        <v>0</v>
      </c>
      <c r="S89" s="195">
        <v>0</v>
      </c>
      <c r="U89" s="27"/>
      <c r="V89" s="27"/>
      <c r="W89" s="325"/>
      <c r="Z89" s="27"/>
    </row>
    <row r="90" spans="1:27" s="80" customFormat="1" ht="12.75">
      <c r="A90" s="323" t="s">
        <v>212</v>
      </c>
      <c r="B90" s="322" t="s">
        <v>29</v>
      </c>
      <c r="C90" s="322" t="str">
        <f>PARAMETROS!$A$24</f>
        <v>Regiao de Sao Lourenco</v>
      </c>
      <c r="D90" s="199" t="str">
        <f t="shared" si="4"/>
        <v>VarginhaAssistente Administrativo - 200 hPGJ</v>
      </c>
      <c r="E90" s="195" t="s">
        <v>327</v>
      </c>
      <c r="F90" s="195" t="s">
        <v>328</v>
      </c>
      <c r="G90" s="195">
        <v>2</v>
      </c>
      <c r="H90" s="324">
        <f>2800</f>
        <v>2800</v>
      </c>
      <c r="I90" s="196">
        <f>VLOOKUP($C90,PARAMETROS!$A:$F,5,0)</f>
        <v>24.54</v>
      </c>
      <c r="J90" s="196">
        <f>VLOOKUP($C90,PARAMETROS!$A:$F,6,0)</f>
        <v>0</v>
      </c>
      <c r="K90" s="196">
        <f>VLOOKUP($C90,PARAMETROS!$A:$F,2,0)</f>
        <v>42.1</v>
      </c>
      <c r="L90" s="196">
        <f>VLOOKUP($C90,PARAMETROS!$A:$F,3,0)</f>
        <v>0</v>
      </c>
      <c r="M90" s="196">
        <f>VLOOKUP($C90,PARAMETROS!$A:$F,4,0)</f>
        <v>0</v>
      </c>
      <c r="N90" s="196">
        <f>PARAMETROS!$B$48</f>
        <v>40.369999999999997</v>
      </c>
      <c r="O90" s="196">
        <f>PARAMETROS!$D$52</f>
        <v>98.68</v>
      </c>
      <c r="P90" s="316">
        <f>VLOOKUP($C90,PARAMETROS!$A:$I,7,0)</f>
        <v>44562</v>
      </c>
      <c r="Q90" s="194">
        <f>VLOOKUP($C90,PARAMETROS!$A:$I,8,0)</f>
        <v>0</v>
      </c>
      <c r="R90" s="194">
        <f>VLOOKUP($C90,PARAMETROS!$A:$I,9,0)</f>
        <v>0</v>
      </c>
      <c r="S90" s="195">
        <v>0</v>
      </c>
      <c r="U90" s="27"/>
      <c r="V90" s="27"/>
      <c r="W90" s="325"/>
      <c r="Z90" s="27"/>
    </row>
    <row r="91" spans="1:27" s="80" customFormat="1" ht="12.75">
      <c r="A91" s="323" t="s">
        <v>213</v>
      </c>
      <c r="B91" s="322" t="s">
        <v>29</v>
      </c>
      <c r="C91" s="322" t="str">
        <f>PARAMETROS!$A$37</f>
        <v>Sethac Norte de Minas¹*</v>
      </c>
      <c r="D91" s="199" t="str">
        <f t="shared" si="4"/>
        <v>Varzea Da PalmaAssistente Administrativo - 200 hPGJ</v>
      </c>
      <c r="E91" s="195" t="s">
        <v>327</v>
      </c>
      <c r="F91" s="195" t="s">
        <v>328</v>
      </c>
      <c r="G91" s="195">
        <v>1</v>
      </c>
      <c r="H91" s="324">
        <f>2800</f>
        <v>2800</v>
      </c>
      <c r="I91" s="196">
        <f>VLOOKUP($C91,PARAMETROS!$A:$F,5,0)</f>
        <v>24.54</v>
      </c>
      <c r="J91" s="196">
        <f>VLOOKUP($C91,PARAMETROS!$A:$F,6,0)</f>
        <v>0</v>
      </c>
      <c r="K91" s="196">
        <f>VLOOKUP($C91,PARAMETROS!$A:$F,2,0)</f>
        <v>0</v>
      </c>
      <c r="L91" s="196">
        <f>VLOOKUP($C91,PARAMETROS!$A:$F,3,0)</f>
        <v>0</v>
      </c>
      <c r="M91" s="196">
        <f>VLOOKUP($C91,PARAMETROS!$A:$F,4,0)</f>
        <v>0</v>
      </c>
      <c r="N91" s="196">
        <f>PARAMETROS!$B$48</f>
        <v>40.369999999999997</v>
      </c>
      <c r="O91" s="196">
        <f>PARAMETROS!$D$52</f>
        <v>98.68</v>
      </c>
      <c r="P91" s="316">
        <f>VLOOKUP($C91,PARAMETROS!$A:$I,7,0)</f>
        <v>44562</v>
      </c>
      <c r="Q91" s="194">
        <f>VLOOKUP($C91,PARAMETROS!$A:$I,8,0)</f>
        <v>0</v>
      </c>
      <c r="R91" s="194">
        <f>VLOOKUP($C91,PARAMETROS!$A:$I,9,0)</f>
        <v>0</v>
      </c>
      <c r="S91" s="195">
        <v>0</v>
      </c>
      <c r="U91" s="27"/>
      <c r="V91" s="27"/>
      <c r="W91" s="325"/>
      <c r="Z91" s="27"/>
    </row>
    <row r="92" spans="1:27" s="80" customFormat="1" ht="12.75">
      <c r="A92" s="307" t="s">
        <v>216</v>
      </c>
      <c r="B92" s="199" t="s">
        <v>29</v>
      </c>
      <c r="C92" s="199" t="str">
        <f>PARAMETROS!$A$44</f>
        <v>Vicosa e Regiao</v>
      </c>
      <c r="D92" s="199" t="str">
        <f t="shared" si="4"/>
        <v>VicosaAssistente Administrativo - 200 hPGJ</v>
      </c>
      <c r="E92" s="195" t="s">
        <v>327</v>
      </c>
      <c r="F92" s="195" t="s">
        <v>328</v>
      </c>
      <c r="G92" s="195">
        <v>1</v>
      </c>
      <c r="H92" s="196">
        <f>2800</f>
        <v>2800</v>
      </c>
      <c r="I92" s="196">
        <f>VLOOKUP($C92,PARAMETROS!$A:$F,5,0)</f>
        <v>22.28</v>
      </c>
      <c r="J92" s="196">
        <f>VLOOKUP($C92,PARAMETROS!$A:$F,6,0)</f>
        <v>0</v>
      </c>
      <c r="K92" s="196">
        <f>VLOOKUP($C92,PARAMETROS!$A:$F,2,0)</f>
        <v>37.22</v>
      </c>
      <c r="L92" s="196">
        <f>VLOOKUP($C92,PARAMETROS!$A:$F,3,0)</f>
        <v>0</v>
      </c>
      <c r="M92" s="196">
        <f>VLOOKUP($C92,PARAMETROS!$A:$F,4,0)</f>
        <v>0</v>
      </c>
      <c r="N92" s="196">
        <f>PARAMETROS!$B$48</f>
        <v>40.369999999999997</v>
      </c>
      <c r="O92" s="196">
        <f>PARAMETROS!$D$52</f>
        <v>98.68</v>
      </c>
      <c r="P92" s="308">
        <f>VLOOKUP($C92,PARAMETROS!$A:$I,7,0)</f>
        <v>44197</v>
      </c>
      <c r="Q92" s="194">
        <f>VLOOKUP($C92,PARAMETROS!$A:$I,8,0)</f>
        <v>0</v>
      </c>
      <c r="R92" s="194">
        <f>VLOOKUP($C92,PARAMETROS!$A:$I,9,0)</f>
        <v>0</v>
      </c>
      <c r="S92" s="195">
        <v>0</v>
      </c>
      <c r="U92" s="27"/>
      <c r="V92" s="27"/>
      <c r="W92" s="325"/>
      <c r="Z92" s="27"/>
    </row>
    <row r="93" spans="1:27" s="80" customFormat="1" ht="12.75">
      <c r="A93" t="s">
        <v>340</v>
      </c>
      <c r="B93" s="198"/>
      <c r="C93" s="199"/>
      <c r="D93" s="199"/>
      <c r="E93" s="195"/>
      <c r="F93" s="198"/>
      <c r="G93" s="198">
        <f>SUBTOTAL(9,G4:G92)</f>
        <v>152</v>
      </c>
      <c r="H93" s="200">
        <f>SUBTOTAL(9,H4:H92)</f>
        <v>248309.09090909091</v>
      </c>
      <c r="I93" s="198"/>
      <c r="J93" s="198"/>
      <c r="K93" s="198"/>
      <c r="L93" s="198"/>
      <c r="M93" s="198"/>
      <c r="N93" s="198"/>
      <c r="O93" s="198"/>
      <c r="P93" s="201"/>
      <c r="Q93" s="198"/>
      <c r="R93" s="198"/>
      <c r="S93" s="198">
        <f>SUBTOTAL(9,S4:S92)</f>
        <v>0</v>
      </c>
    </row>
    <row r="97" spans="1:2">
      <c r="A97" s="80" t="s">
        <v>341</v>
      </c>
    </row>
    <row r="98" spans="1:2" ht="12.75">
      <c r="A98" s="310"/>
      <c r="B98" s="202" t="s">
        <v>342</v>
      </c>
    </row>
  </sheetData>
  <autoFilter ref="A3:Z92"/>
  <sortState ref="A6:P92">
    <sortCondition ref="A6"/>
  </sortState>
  <conditionalFormatting sqref="P77:P80 P5:P7 P86 P88 P91 P67:P69 P74 P83 P10:P11">
    <cfRule type="cellIs" dxfId="82" priority="162" operator="lessThan">
      <formula>2017</formula>
    </cfRule>
  </conditionalFormatting>
  <conditionalFormatting sqref="P36:P38 P40:P43 P12 P27:P31 P24 P14 P45:P59 P33:P34 P16:P21 P62:P64">
    <cfRule type="cellIs" dxfId="81" priority="137" operator="lessThan">
      <formula>2017</formula>
    </cfRule>
  </conditionalFormatting>
  <conditionalFormatting sqref="P35">
    <cfRule type="cellIs" dxfId="80" priority="136" operator="lessThan">
      <formula>2017</formula>
    </cfRule>
  </conditionalFormatting>
  <conditionalFormatting sqref="P39">
    <cfRule type="cellIs" dxfId="79" priority="135" operator="lessThan">
      <formula>2017</formula>
    </cfRule>
  </conditionalFormatting>
  <conditionalFormatting sqref="P60:P61">
    <cfRule type="cellIs" dxfId="78" priority="134" operator="lessThan">
      <formula>2017</formula>
    </cfRule>
  </conditionalFormatting>
  <conditionalFormatting sqref="P65">
    <cfRule type="cellIs" dxfId="77" priority="128" operator="lessThan">
      <formula>2017</formula>
    </cfRule>
  </conditionalFormatting>
  <conditionalFormatting sqref="P92">
    <cfRule type="cellIs" dxfId="76" priority="127" operator="lessThan">
      <formula>2017</formula>
    </cfRule>
  </conditionalFormatting>
  <conditionalFormatting sqref="P76">
    <cfRule type="cellIs" dxfId="75" priority="126" operator="lessThan">
      <formula>2017</formula>
    </cfRule>
  </conditionalFormatting>
  <conditionalFormatting sqref="P26">
    <cfRule type="cellIs" dxfId="74" priority="101" operator="lessThan">
      <formula>2017</formula>
    </cfRule>
  </conditionalFormatting>
  <conditionalFormatting sqref="P23">
    <cfRule type="cellIs" dxfId="73" priority="97" operator="lessThan">
      <formula>2017</formula>
    </cfRule>
  </conditionalFormatting>
  <conditionalFormatting sqref="P22">
    <cfRule type="cellIs" dxfId="72" priority="96" operator="lessThan">
      <formula>2017</formula>
    </cfRule>
  </conditionalFormatting>
  <conditionalFormatting sqref="P84">
    <cfRule type="cellIs" dxfId="71" priority="79" operator="lessThan">
      <formula>2017</formula>
    </cfRule>
  </conditionalFormatting>
  <conditionalFormatting sqref="P9">
    <cfRule type="cellIs" dxfId="70" priority="73" operator="lessThan">
      <formula>2017</formula>
    </cfRule>
  </conditionalFormatting>
  <conditionalFormatting sqref="P13">
    <cfRule type="cellIs" dxfId="69" priority="72" operator="lessThan">
      <formula>2017</formula>
    </cfRule>
  </conditionalFormatting>
  <conditionalFormatting sqref="P4">
    <cfRule type="cellIs" dxfId="68" priority="66" operator="lessThan">
      <formula>2017</formula>
    </cfRule>
  </conditionalFormatting>
  <conditionalFormatting sqref="P75">
    <cfRule type="cellIs" dxfId="67" priority="64" operator="lessThan">
      <formula>2017</formula>
    </cfRule>
  </conditionalFormatting>
  <conditionalFormatting sqref="P85">
    <cfRule type="cellIs" dxfId="66" priority="63" operator="lessThan">
      <formula>2017</formula>
    </cfRule>
  </conditionalFormatting>
  <conditionalFormatting sqref="P87">
    <cfRule type="cellIs" dxfId="65" priority="62" operator="lessThan">
      <formula>2017</formula>
    </cfRule>
  </conditionalFormatting>
  <conditionalFormatting sqref="P90">
    <cfRule type="cellIs" dxfId="64" priority="61" operator="lessThan">
      <formula>2017</formula>
    </cfRule>
  </conditionalFormatting>
  <conditionalFormatting sqref="P25">
    <cfRule type="cellIs" dxfId="63" priority="45" operator="lessThan">
      <formula>2017</formula>
    </cfRule>
  </conditionalFormatting>
  <conditionalFormatting sqref="P44">
    <cfRule type="cellIs" dxfId="62" priority="44" operator="lessThan">
      <formula>2017</formula>
    </cfRule>
  </conditionalFormatting>
  <conditionalFormatting sqref="P32">
    <cfRule type="cellIs" dxfId="61" priority="33" operator="lessThan">
      <formula>2017</formula>
    </cfRule>
  </conditionalFormatting>
  <conditionalFormatting sqref="P66">
    <cfRule type="cellIs" dxfId="60" priority="32" operator="lessThan">
      <formula>2017</formula>
    </cfRule>
  </conditionalFormatting>
  <conditionalFormatting sqref="P70">
    <cfRule type="cellIs" dxfId="59" priority="31" operator="lessThan">
      <formula>2017</formula>
    </cfRule>
  </conditionalFormatting>
  <conditionalFormatting sqref="P71">
    <cfRule type="cellIs" dxfId="58" priority="30" operator="lessThan">
      <formula>2017</formula>
    </cfRule>
  </conditionalFormatting>
  <conditionalFormatting sqref="P72">
    <cfRule type="cellIs" dxfId="57" priority="29" operator="lessThan">
      <formula>2017</formula>
    </cfRule>
  </conditionalFormatting>
  <conditionalFormatting sqref="P73">
    <cfRule type="cellIs" dxfId="56" priority="28" operator="lessThan">
      <formula>2017</formula>
    </cfRule>
  </conditionalFormatting>
  <conditionalFormatting sqref="P81:P82">
    <cfRule type="cellIs" dxfId="55" priority="25" operator="lessThan">
      <formula>2017</formula>
    </cfRule>
  </conditionalFormatting>
  <conditionalFormatting sqref="P8">
    <cfRule type="cellIs" dxfId="54" priority="20" operator="lessThan">
      <formula>2017</formula>
    </cfRule>
  </conditionalFormatting>
  <conditionalFormatting sqref="P89">
    <cfRule type="cellIs" dxfId="53" priority="5" operator="lessThan">
      <formula>2017</formula>
    </cfRule>
  </conditionalFormatting>
  <conditionalFormatting sqref="P15">
    <cfRule type="cellIs" dxfId="52" priority="1" operator="lessThan">
      <formula>2017</formula>
    </cfRule>
  </conditionalFormatting>
  <hyperlinks>
    <hyperlink ref="A4" location="'Abaete - Assist. Adm 200h'!A1" tooltip="Activate Abaete - Assist. Adm 200h" display="'Abaete - Assist. Adm 200h'!A1"/>
    <hyperlink ref="A5" location="'Alem Paraiba - Assist. Adm 200h'!A1" tooltip="Activate Alem Paraiba - Assist. Adm 200h" display="'Alem Paraiba - Assist. Adm 200h'!A1"/>
    <hyperlink ref="A6" location="'Andradas - Assist. Adm 200h'!A1" tooltip="Activate Andradas - Assist. Adm 200h" display="'Andradas - Assist. Adm 200h'!A1"/>
    <hyperlink ref="A7" location="'Araguari - Assist. Adm 200h'!A1" tooltip="Activate Araguari - Assist. Adm 200h" display="'Araguari - Assist. Adm 200h'!A1"/>
    <hyperlink ref="A8" location="'Araxa - Assist. Adm 200h'!A1" tooltip="Activate Araxa - Assist. Adm 200h" display="'Araxa - Assist. Adm 200h'!A1"/>
    <hyperlink ref="A9" location="'Baependi - Assist. Adm 200h'!A1" tooltip="Activate Baependi - Assist. Adm 200h" display="'Baependi - Assist. Adm 200h'!A1"/>
    <hyperlink ref="A10" location="'BH - Assist. Adm 150h'!A1" tooltip="Activate BH - Assist. Adm 150h" display="'BH - Assist. Adm 150h'!A1"/>
    <hyperlink ref="A11" location="'BH - Assist. Adm 200h'!A1" tooltip="Activate BH - Assist. Adm 200h" display="'BH - Assist. Adm 200h'!A1"/>
    <hyperlink ref="A12" location="'Belo Vale - Assist. Adm 200h'!A1" tooltip="Activate Belo Vale - Assist. Adm 200h" display="'Belo Vale - Assist. Adm 200h'!A1"/>
    <hyperlink ref="A13" location="'Bom Despacho - Assist. Adm 200h'!A1" tooltip="Activate Bom Despacho - Assist. Adm 200h" display="'Bom Despacho - Assist. Adm 200h'!A1"/>
    <hyperlink ref="A14" location="'Bom Sucesso - Assist. Adm 200h'!A1" tooltip="Activate Bom Sucesso - Assist. Adm 200h" display="'Bom Sucesso - Assist. Adm 200h'!A1"/>
    <hyperlink ref="A15" location="'Bonfim - Assist. Adm 200h'!A1" tooltip="Activate Bonfim - Assist. Adm 200h" display="'Bonfim - Assist. Adm 200h'!A1"/>
    <hyperlink ref="A16" location="'Bras. Minas - Assist. Adm 200h'!A1" tooltip="Activate Bras. Minas - Assist. Adm 200h" display="'Bras. Minas - Assist. Adm 200h'!A1"/>
    <hyperlink ref="A17" location="'Brumadinho - Assist. Adm 200h'!A1" tooltip="Activate Brumadinho - Assist. Adm 200h" display="'Brumadinho - Assist. Adm 200h'!A1"/>
    <hyperlink ref="A18" location="'Bueno Brandao- Assist. Adm 200h'!A1" tooltip="Activate Bueno Brandao- Assist. Adm 200h" display="'Bueno Brandao- Assist. Adm 200h'!A1"/>
    <hyperlink ref="A19" location="'Buenopolis - Assist. Adm 200h'!A1" tooltip="Activate Buenopolis - Assist. Adm 200h" display="'Buenopolis - Assist. Adm 200h'!A1"/>
    <hyperlink ref="A20" location="'Cach. Minas - Assist. Adm 200h'!A1" tooltip="Activate Cach. Minas - Assist. Adm 200h" display="'Cach. Minas - Assist. Adm 200h'!A1"/>
    <hyperlink ref="A21" location="'Caete - Assist. Adm 200h'!A1" tooltip="Activate Caete - Assist. Adm 200h" display="'Caete - Assist. Adm 200h'!A1"/>
    <hyperlink ref="A22" location="'Cambui - Assist. Adm 200h'!A1" tooltip="Activate Cambui - Assist. Adm 200h" display="'Cambui - Assist. Adm 200h'!A1"/>
    <hyperlink ref="A23" location="'Campo Belo - Assist. Adm 200h'!A1" tooltip="Activate Campo Belo - Assist. Adm 200h" display="'Campo Belo - Assist. Adm 200h'!A1"/>
    <hyperlink ref="A24" location="'Candeias - Assist. Adm 200h'!A1" tooltip="Activate Candeias - Assist. Adm 200h" display="'Candeias - Assist. Adm 200h'!A1"/>
    <hyperlink ref="A25" location="'Carandai - Assist. Adm 200h'!A1" tooltip="Activate Carandai - Assist. Adm 200h" display="'Carandai - Assist. Adm 200h'!A1"/>
    <hyperlink ref="A26" location="'Carangola - Assist. Adm 200h'!A1" tooltip="Activate Carangola - Assist. Adm 200h" display="'Carangola - Assist. Adm 200h'!A1"/>
    <hyperlink ref="A27" location="'Caratinga - Assist. Adm 200h'!A1" tooltip="Activate Caratinga - Assist. Adm 200h" display="'Caratinga - Assist. Adm 200h'!A1"/>
    <hyperlink ref="A28" location="'Carmo Cajuru - Assist. Adm 200h'!A1" tooltip="Activate Carmo Cajuru - Assist. Adm 200h" display="'Carmo Cajuru - Assist. Adm 200h'!A1"/>
    <hyperlink ref="A29" location="'C. Paranaiba - Assist. Adm 200h'!A1" tooltip="Activate C. Paranaiba - Assist. Adm 200h" display="'C. Paranaiba - Assist. Adm 200h'!A1"/>
    <hyperlink ref="A30" location="'C. Rio Claro - Assist. Adm 200h'!A1" tooltip="Activate C. Rio Claro - Assist. Adm 200h" display="'C. Rio Claro - Assist. Adm 200h'!A1"/>
    <hyperlink ref="A31" location="'C. M. Dentro - Assist. Adm 200h'!A1" tooltip="Activate C. M. Dentro - Assist. Adm 200h" display="'C. M. Dentro - Assist. Adm 200h'!A1"/>
    <hyperlink ref="A32" location="'Co. Lafaiete - Assist. Adm 200h'!A1" tooltip="Activate Co. Lafaiete - Assist. Adm 200h" display="'Co. Lafaiete - Assist. Adm 200h'!A1"/>
    <hyperlink ref="A33" location="'Cons. Pena - Assist. Adm 200h'!A1" tooltip="Activate Cons. Pena - Assist. Adm 200h" display="'Cons. Pena - Assist. Adm 200h'!A1"/>
    <hyperlink ref="A34" location="'Contagem - Assist. Adm 200h'!A1" tooltip="Activate Contagem - Assist. Adm 200h" display="'Contagem - Assist. Adm 200h'!A1"/>
    <hyperlink ref="A35" location="'Cor. Jesus - Assist. Adm 200h'!A1" tooltip="Activate Cor. Jesus - Assist. Adm 200h" display="'Cor. Jesus - Assist. Adm 200h'!A1"/>
    <hyperlink ref="A36" location="'C. Fabriciano- Assist. Adm 200h'!A1" tooltip="Activate C. Fabriciano- Assist. Adm 200h" display="'C. Fabriciano- Assist. Adm 200h'!A1"/>
    <hyperlink ref="A37" location="'Curvelo - Assist. Adm 200h'!A1" tooltip="Activate Curvelo - Assist. Adm 200h" display="'Curvelo - Assist. Adm 200h'!A1"/>
    <hyperlink ref="A38" location="'Diamantina - Assist. Adm 200h'!A1" tooltip="Activate Diamantina - Assist. Adm 200h" display="'Diamantina - Assist. Adm 200h'!A1"/>
    <hyperlink ref="A39" location="'Dor. Indaia - Assist. Adm 200h'!A1" tooltip="Activate Dor. Indaia - Assist. Adm 200h" display="'Dor. Indaia - Assist. Adm 200h'!A1"/>
    <hyperlink ref="A40" location="'Ervalia - Assist. Adm 200h'!A1" tooltip="Activate Ervalia - Assist. Adm 200h" display="'Ervalia - Assist. Adm 200h'!A1"/>
    <hyperlink ref="A41" location="'Espera Feliz - Assist. Adm 200h'!A1" tooltip="Activate Espera Feliz - Assist. Adm 200h" display="'Espera Feliz - Assist. Adm 200h'!A1"/>
    <hyperlink ref="A42" location="'Estrela Sul - Assist. Adm 200h'!A1" tooltip="Activate Estrela Sul - Assist. Adm 200h" display="'Estrela Sul - Assist. Adm 200h'!A1"/>
    <hyperlink ref="A43" location="'Extrema - Assist. Adm 200h'!A1" tooltip="Activate Extrema - Assist. Adm 200h" display="'Extrema - Assist. Adm 200h'!A1"/>
    <hyperlink ref="A44" location="'Formiga - Assist. Adm 200h'!A1" tooltip="Activate Formiga - Assist. Adm 200h" display="'Formiga - Assist. Adm 200h'!A1"/>
    <hyperlink ref="A45" location="'Francisco Sa - Assist. Adm 200h'!A1" tooltip="Activate Francisco Sa - Assist. Adm 200h" display="'Francisco Sa - Assist. Adm 200h'!A1"/>
    <hyperlink ref="A46" location="'Frutal - Assist. Adm 200h'!A1" tooltip="Activate Frutal - Assist. Adm 200h" display="'Frutal - Assist. Adm 200h'!A1"/>
    <hyperlink ref="A47" location="'Galileia - Assist. Adm 200h'!A1" tooltip="Activate Galileia - Assist. Adm 200h" display="'Galileia - Assist. Adm 200h'!A1"/>
    <hyperlink ref="A48" location="'Guanhaes - Assist. Adm 200h'!A1" tooltip="Activate Guanhaes - Assist. Adm 200h" display="'Guanhaes - Assist. Adm 200h'!A1"/>
    <hyperlink ref="A49" location="'Guaranesia - Assist. Adm 200h'!A1" tooltip="Activate Guaranesia - Assist. Adm 200h" display="'Guaranesia - Assist. Adm 200h'!A1"/>
    <hyperlink ref="A50" location="'Igarape - Assist. Adm 200h'!A1" tooltip="Activate Igarape - Assist. Adm 200h" display="'Igarape - Assist. Adm 200h'!A1"/>
    <hyperlink ref="A51" location="'Inhapim - Assist. Adm 200h'!A1" tooltip="Activate Inhapim - Assist. Adm 200h" display="'Inhapim - Assist. Adm 200h'!A1"/>
    <hyperlink ref="A52" location="'Ipanema - Assist. Adm 200h'!A1" tooltip="Activate Ipanema - Assist. Adm 200h" display="'Ipanema - Assist. Adm 200h'!A1"/>
    <hyperlink ref="A53" location="'Ipatinga - Assist. Adm 200h'!A1" tooltip="Activate Ipatinga - Assist. Adm 200h" display="'Ipatinga - Assist. Adm 200h'!A1"/>
    <hyperlink ref="A54" location="'Itabira - Assist. Adm 200h'!A1" tooltip="Activate Itabira - Assist. Adm 200h" display="'Itabira - Assist. Adm 200h'!A1"/>
    <hyperlink ref="A55" location="'Itabirito - Assist. Adm 200h'!A1" tooltip="Activate Itabirito - Assist. Adm 200h" display="'Itabirito - Assist. Adm 200h'!A1"/>
    <hyperlink ref="A56" location="'Itamarandiba - Assist. Adm 200h'!A1" tooltip="Activate Itamarandiba - Assist. Adm 200h" display="'Itamarandiba - Assist. Adm 200h'!A1"/>
    <hyperlink ref="A57" location="'Itambacuri - Assist. Adm 200h'!A1" tooltip="Activate Itambacuri - Assist. Adm 200h" display="'Itambacuri - Assist. Adm 200h'!A1"/>
    <hyperlink ref="A58" location="'Itamonte - Assist. Adm 200h'!A1" tooltip="Activate Itamonte - Assist. Adm 200h" display="'Itamonte - Assist. Adm 200h'!A1"/>
    <hyperlink ref="A59" location="'Itanhandu - Assist. Adm 200h'!A1" tooltip="Activate Itanhandu - Assist. Adm 200h" display="'Itanhandu - Assist. Adm 200h'!A1"/>
    <hyperlink ref="A60" location="'Jequitinhonha- Assist. Adm 200h'!A1" tooltip="Activate Jequitinhonha- Assist. Adm 200h" display="'Jequitinhonha- Assist. Adm 200h'!A1"/>
    <hyperlink ref="A61" location="'Juiz de Fora - Assist. Adm 200h'!A1" tooltip="Activate Juiz de Fora - Assist. Adm 200h" display="'Juiz de Fora - Assist. Adm 200h'!A1"/>
    <hyperlink ref="A62" location="'Machado - Assist. Adm 200h'!A1" tooltip="Activate Machado - Assist. Adm 200h" display="'Machado - Assist. Adm 200h'!A1"/>
    <hyperlink ref="A63" location="'Mariana - Assist. Adm 200h'!A1" tooltip="Activate Mariana - Assist. Adm 200h" display="'Mariana - Assist. Adm 200h'!A1"/>
    <hyperlink ref="A64" location="'Mateus Leme - Assist. Adm 200h'!A1" tooltip="Activate Mateus Leme - Assist. Adm 200h" display="'Mateus Leme - Assist. Adm 200h'!A1"/>
    <hyperlink ref="A65" location="'Miradouro - Assist. Adm 200h'!A1" tooltip="Activate Miradouro - Assist. Adm 200h" display="'Miradouro - Assist. Adm 200h'!A1"/>
    <hyperlink ref="A66" location="'M. S. Minas - Assist. Adm 200h'!A1" tooltip="Activate M. S. Minas - Assist. Adm 200h" display="'M. S. Minas - Assist. Adm 200h'!A1"/>
    <hyperlink ref="A67" location="'Montes Claros- Assist. Adm 200h'!A1" tooltip="Activate Montes Claros- Assist. Adm 200h" display="'Montes Claros- Assist. Adm 200h'!A1"/>
    <hyperlink ref="A68" location="'Muriae - Assist. Adm 200h'!A1" tooltip="Activate Muriae - Assist. Adm 200h" display="'Muriae - Assist. Adm 200h'!A1"/>
    <hyperlink ref="A69" location="'Mutum - Assist. Adm 200h'!A1" tooltip="Activate Mutum - Assist. Adm 200h" display="'Mutum - Assist. Adm 200h'!A1"/>
    <hyperlink ref="A70" location="'Natercia - Assist. Adm 200h'!A1" tooltip="Activate Natercia - Assist. Adm 200h" display="'Natercia - Assist. Adm 200h'!A1"/>
    <hyperlink ref="A71" location="'Nepomuceno - Assist. Adm 200h'!A1" tooltip="Activate Nepomuceno - Assist. Adm 200h" display="'Nepomuceno - Assist. Adm 200h'!A1"/>
    <hyperlink ref="A72" location="'Ouro Fino - Assist. Adm 200h'!A1" tooltip="Activate Ouro Fino - Assist. Adm 200h" display="'Ouro Fino - Assist. Adm 200h'!A1"/>
    <hyperlink ref="A73" location="'Paracatu - Assist. Adm 200h'!A1" tooltip="Activate Paracatu - Assist. Adm 200h" display="'Paracatu - Assist. Adm 200h'!A1"/>
    <hyperlink ref="A74" location="'Paraisopolis - Assist. Adm 200h'!A1" tooltip="Activate Paraisopolis - Assist. Adm 200h" display="'Paraisopolis - Assist. Adm 200h'!A1"/>
    <hyperlink ref="A75" location="'Pat. de Minas- Assist. Adm 200h'!A1" tooltip="Activate Pat. de Minas- Assist. Adm 200h" display="'Pat. de Minas- Assist. Adm 200h'!A1"/>
    <hyperlink ref="A76" location="'Patrocinio - Assist. Adm 200h'!A1" tooltip="Activate Patrocinio - Assist. Adm 200h" display="'Patrocinio - Assist. Adm 200h'!A1"/>
    <hyperlink ref="A77" location="'P. Leopoldo - Assist. Adm 200h'!A1" tooltip="Activate P. Leopoldo - Assist. Adm 200h" display="'P. Leopoldo - Assist. Adm 200h'!A1"/>
    <hyperlink ref="A78" location="'Piumhi - Assist. Adm 200h'!A1" tooltip="Activate Piumhi - Assist. Adm 200h" display="'Piumhi - Assist. Adm 200h'!A1"/>
    <hyperlink ref="A79" location="'Pompeu - Assist. Adm 200h'!A1" tooltip="Activate Pompeu - Assist. Adm 200h" display="'Pompeu - Assist. Adm 200h'!A1"/>
    <hyperlink ref="A80" location="'Ponte Nova - Assist. Adm 200h'!A1" tooltip="Activate Ponte Nova - Assist. Adm 200h" display="'Ponte Nova - Assist. Adm 200h'!A1"/>
    <hyperlink ref="A81" location="'Pouso Alegre - Assist. Adm 200h'!A1" tooltip="Activate Pouso Alegre - Assist. Adm 200h" display="'Pouso Alegre - Assist. Adm 200h'!A1"/>
    <hyperlink ref="A82" location="'Pratapolis - Assist. Adm 200h'!A1" tooltip="Activate Pratapolis - Assist. Adm 200h" display="'Pratapolis - Assist. Adm 200h'!A1"/>
    <hyperlink ref="A83" location="'S. M. Suacui - Assist. Adm 200h'!A1" tooltip="Activate S. M. Suacui - Assist. Adm 200h" display="'S. M. Suacui - Assist. Adm 200h'!A1"/>
    <hyperlink ref="A84" location="'S. J. Del Rei- Assist. Adm 200h'!A1" tooltip="Activate S. J. Del Rei- Assist. Adm 200h" display="'S. J. Del Rei- Assist. Adm 200h'!A1"/>
    <hyperlink ref="A85" location="'S. J. Evange - Assist. Adm 200h'!A1" tooltip="Activate S. J. Evange - Assist. Adm 200h" display="'S. J. Evange - Assist. Adm 200h'!A1"/>
    <hyperlink ref="A86" location="'S. S Paraiso - Assist. Adm 200h'!A1" tooltip="Activate S. S Paraiso - Assist. Adm 200h" display="'S. S Paraiso - Assist. Adm 200h'!A1"/>
    <hyperlink ref="A87" location="'Teixeiras - Assist. Adm 200h'!A1" tooltip="Activate Teixeiras - Assist. Adm 200h" display="'Teixeiras - Assist. Adm 200h'!A1"/>
    <hyperlink ref="A88" location="'Timoteo - Assist. Adm 200h'!A1" tooltip="Activate Timoteo - Assist. Adm 200h" display="'Timoteo - Assist. Adm 200h'!A1"/>
    <hyperlink ref="A89" location="'Unai - Assist. Adm 200h'!A1" tooltip="Activate Unai - Assist. Adm 200h" display="'Unai - Assist. Adm 200h'!A1"/>
    <hyperlink ref="A90" location="'Varginha - Assist. Adm 200h'!A1" tooltip="Activate Varginha - Assist. Adm 200h" display="'Varginha - Assist. Adm 200h'!A1"/>
    <hyperlink ref="A91" location="'Varz. Palma - Assist. Adm 200h'!A1" tooltip="Activate Varz. Palma - Assist. Adm 200h" display="'Varz. Palma - Assist. Adm 200h'!A1"/>
    <hyperlink ref="A92" location="'Vicosa - Assist. Adm 200h'!A1" tooltip="Activate Vicosa - Assist. Adm 200h" display="'Vicosa - Assist. Adm 200h'!A1"/>
  </hyperlinks>
  <pageMargins left="0.511811024" right="0.511811024" top="0.78740157499999996" bottom="0.78740157499999996" header="0.31496062000000002" footer="0.31496062000000002"/>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AD124"/>
  <sheetViews>
    <sheetView showGridLines="0" zoomScale="85" zoomScaleNormal="85" workbookViewId="0">
      <pane ySplit="3" topLeftCell="A70" activePane="bottomLeft" state="frozen"/>
      <selection activeCell="E45" sqref="E45"/>
      <selection pane="bottomLeft" activeCell="D92" sqref="D92"/>
    </sheetView>
  </sheetViews>
  <sheetFormatPr defaultRowHeight="12.75"/>
  <cols>
    <col min="1" max="1" width="25.140625" customWidth="1"/>
    <col min="2" max="2" width="38.7109375" customWidth="1"/>
    <col min="3" max="3" width="36.140625" customWidth="1"/>
    <col min="4" max="4" width="34.140625" customWidth="1"/>
    <col min="5" max="5" width="12.140625" customWidth="1"/>
    <col min="6" max="6" width="11.85546875" customWidth="1"/>
    <col min="7" max="8" width="13.42578125" customWidth="1"/>
    <col min="9" max="10" width="13.85546875" customWidth="1"/>
    <col min="11" max="11" width="14.140625" customWidth="1"/>
    <col min="12" max="12" width="20.85546875" customWidth="1"/>
    <col min="13" max="13" width="13" customWidth="1"/>
    <col min="14" max="14" width="22.5703125" customWidth="1"/>
    <col min="15" max="15" width="20.5703125" customWidth="1"/>
    <col min="16" max="16" width="12.5703125" customWidth="1"/>
    <col min="17" max="17" width="20.85546875" customWidth="1"/>
    <col min="18" max="18" width="32.140625" bestFit="1" customWidth="1"/>
    <col min="19" max="19" width="29" customWidth="1"/>
    <col min="21" max="21" width="14.7109375" customWidth="1"/>
    <col min="22" max="22" width="18.42578125" bestFit="1" customWidth="1"/>
    <col min="23" max="23" width="16.28515625" bestFit="1" customWidth="1"/>
    <col min="24" max="24" width="16" customWidth="1"/>
    <col min="28" max="28" width="12.7109375" customWidth="1"/>
    <col min="29" max="29" width="13.28515625" bestFit="1" customWidth="1"/>
  </cols>
  <sheetData>
    <row r="1" spans="1:30" ht="35.25" customHeight="1">
      <c r="A1" s="515" t="s">
        <v>343</v>
      </c>
      <c r="B1" s="515"/>
      <c r="C1" s="41"/>
      <c r="D1" s="41"/>
      <c r="E1" s="41"/>
      <c r="F1" s="41"/>
      <c r="G1" s="41"/>
      <c r="H1" s="41"/>
      <c r="I1" s="41"/>
      <c r="J1" s="41"/>
      <c r="K1" s="41"/>
      <c r="L1" s="41"/>
      <c r="M1" s="41"/>
      <c r="N1" s="41"/>
      <c r="O1" s="41"/>
    </row>
    <row r="3" spans="1:30" ht="76.5">
      <c r="A3" s="190" t="s">
        <v>32</v>
      </c>
      <c r="B3" s="190" t="s">
        <v>316</v>
      </c>
      <c r="C3" s="190" t="s">
        <v>317</v>
      </c>
      <c r="D3" s="190" t="s">
        <v>344</v>
      </c>
      <c r="E3" s="213" t="s">
        <v>319</v>
      </c>
      <c r="F3" s="213" t="s">
        <v>320</v>
      </c>
      <c r="G3" s="214" t="s">
        <v>321</v>
      </c>
      <c r="H3" s="191" t="s">
        <v>326</v>
      </c>
      <c r="I3" s="214" t="s">
        <v>345</v>
      </c>
      <c r="J3" s="191" t="s">
        <v>346</v>
      </c>
      <c r="K3" s="191" t="s">
        <v>347</v>
      </c>
      <c r="L3" s="214" t="s">
        <v>348</v>
      </c>
      <c r="M3" s="426" t="s">
        <v>237</v>
      </c>
      <c r="N3" s="426" t="s">
        <v>238</v>
      </c>
      <c r="O3" s="426" t="s">
        <v>239</v>
      </c>
      <c r="Q3" s="43" t="s">
        <v>349</v>
      </c>
      <c r="R3" s="43" t="s">
        <v>350</v>
      </c>
      <c r="S3" s="43" t="s">
        <v>351</v>
      </c>
      <c r="T3" s="44" t="s">
        <v>352</v>
      </c>
      <c r="U3" s="44" t="s">
        <v>353</v>
      </c>
      <c r="V3" s="44" t="s">
        <v>354</v>
      </c>
      <c r="W3" s="44" t="s">
        <v>355</v>
      </c>
      <c r="X3" s="44" t="s">
        <v>355</v>
      </c>
    </row>
    <row r="4" spans="1:30" ht="12" customHeight="1">
      <c r="A4" s="193" t="str">
        <f>CCT!A4</f>
        <v>Abaete</v>
      </c>
      <c r="B4" s="321" t="str">
        <f>CCT!B4</f>
        <v>Assistente Administrativo - 200 h</v>
      </c>
      <c r="C4" s="199" t="str">
        <f>CCT!C4</f>
        <v>Curvelo</v>
      </c>
      <c r="D4" s="199" t="str">
        <f t="shared" ref="D4" si="0">CONCATENATE(A4,B4,F4)</f>
        <v>AbaeteAssistente Administrativo - 200 hPGJ</v>
      </c>
      <c r="E4" s="195" t="s">
        <v>327</v>
      </c>
      <c r="F4" s="195" t="s">
        <v>328</v>
      </c>
      <c r="G4" s="195">
        <f>VLOOKUP(D4,CCT!D:S,4,0)</f>
        <v>1</v>
      </c>
      <c r="H4" s="195">
        <f>VLOOKUP(D4,CCT!D:S,16,0)</f>
        <v>0</v>
      </c>
      <c r="I4" s="312" t="e">
        <f ca="1">VLOOKUP('BASE PLANILHAS'!$A$129,INDIRECT("'*"&amp;R4&amp;"*'!A:E"),5,0)</f>
        <v>#REF!</v>
      </c>
      <c r="J4" s="312" t="e">
        <f ca="1">VLOOKUP('BASE PLANILHAS'!$A$131,INDIRECT("'*"&amp;R4&amp;"*'!A:E"),5,0)</f>
        <v>#REF!</v>
      </c>
      <c r="K4" s="312" t="e">
        <f ca="1">VLOOKUP(D4,CCT!D:S,16,0)*J4</f>
        <v>#REF!</v>
      </c>
      <c r="L4" s="312" t="e">
        <f ca="1">G4*(I4-J4)+K4</f>
        <v>#REF!</v>
      </c>
      <c r="M4" s="316">
        <f>VLOOKUP($C4,PARAMETROS!$A:$I,7,0)</f>
        <v>44562</v>
      </c>
      <c r="N4" s="194">
        <f>VLOOKUP($C4,PARAMETROS!$A:$I,8,0)</f>
        <v>0</v>
      </c>
      <c r="O4" s="194">
        <f>VLOOKUP($C4,PARAMETROS!$A:$I,9,0)</f>
        <v>0</v>
      </c>
      <c r="P4" s="86"/>
      <c r="Q4" s="423" t="str">
        <f>"RESUMO "&amp;UPPER(A4)</f>
        <v>RESUMO ABAETE</v>
      </c>
      <c r="R4" s="76" t="s">
        <v>356</v>
      </c>
      <c r="S4" s="76" t="str">
        <f>VLOOKUP(D4,'RESUMO GERAL APOIO'!D:CE,1,0)</f>
        <v>AbaeteAssistente Administrativo - 200 hPGJ</v>
      </c>
      <c r="T4" s="77" t="str">
        <f>IF(D4=S4,"OK",FALSE)</f>
        <v>OK</v>
      </c>
      <c r="U4" s="78">
        <f>VLOOKUP(D4,'RESUMO GERAL APOIO'!D:CB,76,0)</f>
        <v>6870.2772820037517</v>
      </c>
      <c r="V4" s="463" t="e">
        <f ca="1">IF(ROUND(L4,2)=ROUND(U4,2),"OK",L4-U4)</f>
        <v>#REF!</v>
      </c>
      <c r="W4" s="328" t="e">
        <f ca="1">IF(COUNTIF($A$4:A4,A4)=1,VLOOKUP("Custo Total",INDIRECT("'*"&amp;Q4&amp;"*'!A:E"),5,0),"")</f>
        <v>#REF!</v>
      </c>
      <c r="X4" s="329" t="e">
        <f ca="1">IF(COUNTIF($A$4:A4,A4)=1,IF(ROUND(SUMIF(A:A,A4,L:L),2)=ROUND(W4,2),"OK",SUMIF(A:A,A4,L:L)-W4),"")</f>
        <v>#REF!</v>
      </c>
      <c r="AB4" s="3"/>
    </row>
    <row r="5" spans="1:30" ht="12" customHeight="1">
      <c r="A5" s="193" t="str">
        <f>CCT!A5</f>
        <v>Alem Paraiba</v>
      </c>
      <c r="B5" s="321" t="str">
        <f>CCT!B5</f>
        <v>Assistente Administrativo - 200 h</v>
      </c>
      <c r="C5" s="199" t="str">
        <f>CCT!C5</f>
        <v>Cataguases</v>
      </c>
      <c r="D5" s="199" t="str">
        <f t="shared" ref="D5:D70" si="1">CONCATENATE(A5,B5,F5)</f>
        <v>Alem ParaibaAssistente Administrativo - 200 hPGJ</v>
      </c>
      <c r="E5" s="195" t="s">
        <v>327</v>
      </c>
      <c r="F5" s="195" t="s">
        <v>328</v>
      </c>
      <c r="G5" s="195">
        <f>VLOOKUP(D5,CCT!D:S,4,0)</f>
        <v>1</v>
      </c>
      <c r="H5" s="195">
        <f>VLOOKUP(D5,CCT!D:S,16,0)</f>
        <v>0</v>
      </c>
      <c r="I5" s="312" t="e">
        <f ca="1">VLOOKUP('BASE PLANILHAS'!$A$129,INDIRECT("'*"&amp;R5&amp;"*'!A:E"),5,0)</f>
        <v>#REF!</v>
      </c>
      <c r="J5" s="312" t="e">
        <f ca="1">VLOOKUP('BASE PLANILHAS'!$A$131,INDIRECT("'*"&amp;R5&amp;"*'!A:E"),5,0)</f>
        <v>#REF!</v>
      </c>
      <c r="K5" s="312" t="e">
        <f ca="1">VLOOKUP(D5,CCT!D:S,16,0)*J5</f>
        <v>#REF!</v>
      </c>
      <c r="L5" s="312" t="e">
        <f ca="1">G5*(I5-J5)+K5</f>
        <v>#REF!</v>
      </c>
      <c r="M5" s="316">
        <f>VLOOKUP($C5,PARAMETROS!$A:$I,7,0)</f>
        <v>44562</v>
      </c>
      <c r="N5" s="194">
        <f>VLOOKUP($C5,PARAMETROS!$A:$I,8,0)</f>
        <v>0</v>
      </c>
      <c r="O5" s="194">
        <f>VLOOKUP($C5,PARAMETROS!$A:$I,9,0)</f>
        <v>0</v>
      </c>
      <c r="P5" s="86"/>
      <c r="Q5" s="423" t="str">
        <f t="shared" ref="Q5:Q73" si="2">"RESUMO "&amp;UPPER(A5)</f>
        <v>RESUMO ALEM PARAIBA</v>
      </c>
      <c r="R5" s="76" t="s">
        <v>357</v>
      </c>
      <c r="S5" s="76" t="str">
        <f>VLOOKUP(D5,'RESUMO GERAL APOIO'!D:CE,1,0)</f>
        <v>Alem ParaibaAssistente Administrativo - 200 hPGJ</v>
      </c>
      <c r="T5" s="77" t="str">
        <f t="shared" ref="T5:T69" si="3">IF(D5=S5,"OK",FALSE)</f>
        <v>OK</v>
      </c>
      <c r="U5" s="78">
        <f>VLOOKUP(D5,'RESUMO GERAL APOIO'!D:CB,76,0)</f>
        <v>6836.3151564713371</v>
      </c>
      <c r="V5" s="463" t="e">
        <f t="shared" ref="V5:V69" ca="1" si="4">IF(ROUND(L5,2)=ROUND(U5,2),"OK",L5-U5)</f>
        <v>#REF!</v>
      </c>
      <c r="W5" s="328" t="e">
        <f ca="1">IF(COUNTIF($A$4:A5,A5)=1,VLOOKUP("Custo Total",INDIRECT("'*"&amp;Q5&amp;"*'!A:E"),5,0),"")</f>
        <v>#REF!</v>
      </c>
      <c r="X5" s="329" t="e">
        <f ca="1">IF(COUNTIF($A$4:A5,A5)=1,IF(ROUND(SUMIF(A:A,A5,L:L),2)=ROUND(W5,2),"OK",SUMIF(A:A,A5,L:L)-W5),"")</f>
        <v>#REF!</v>
      </c>
      <c r="AB5" s="3"/>
    </row>
    <row r="6" spans="1:30" s="7" customFormat="1">
      <c r="A6" s="193" t="str">
        <f>CCT!A6</f>
        <v>Andradas</v>
      </c>
      <c r="B6" s="321" t="str">
        <f>CCT!B6</f>
        <v>Assistente Administrativo - 200 h</v>
      </c>
      <c r="C6" s="199" t="str">
        <f>CCT!C6</f>
        <v>Regiao de Sao Lourenco¹*</v>
      </c>
      <c r="D6" s="199" t="str">
        <f t="shared" si="1"/>
        <v>AndradasAssistente Administrativo - 200 hPGJ</v>
      </c>
      <c r="E6" s="195" t="s">
        <v>327</v>
      </c>
      <c r="F6" s="195" t="s">
        <v>328</v>
      </c>
      <c r="G6" s="195">
        <f>VLOOKUP(D6,CCT!D:S,4,0)</f>
        <v>2</v>
      </c>
      <c r="H6" s="195">
        <f>VLOOKUP(D6,CCT!D:S,16,0)</f>
        <v>0</v>
      </c>
      <c r="I6" s="312" t="e">
        <f ca="1">VLOOKUP('BASE PLANILHAS'!$A$129,INDIRECT("'*"&amp;R6&amp;"*'!A:E"),5,0)</f>
        <v>#REF!</v>
      </c>
      <c r="J6" s="312" t="e">
        <f ca="1">VLOOKUP('BASE PLANILHAS'!$A$131,INDIRECT("'*"&amp;R6&amp;"*'!A:E"),5,0)</f>
        <v>#REF!</v>
      </c>
      <c r="K6" s="312" t="e">
        <f ca="1">VLOOKUP(D6,CCT!D:S,16,0)*J6</f>
        <v>#REF!</v>
      </c>
      <c r="L6" s="312" t="e">
        <f t="shared" ref="L6:L92" ca="1" si="5">G6*(I6-J6)+K6</f>
        <v>#REF!</v>
      </c>
      <c r="M6" s="316">
        <f>VLOOKUP($C6,PARAMETROS!$A:$I,7,0)</f>
        <v>44562</v>
      </c>
      <c r="N6" s="194">
        <f>VLOOKUP($C6,PARAMETROS!$A:$I,8,0)</f>
        <v>0</v>
      </c>
      <c r="O6" s="194">
        <f>VLOOKUP($C6,PARAMETROS!$A:$I,9,0)</f>
        <v>0</v>
      </c>
      <c r="P6" s="86"/>
      <c r="Q6" s="423" t="str">
        <f t="shared" si="2"/>
        <v>RESUMO ANDRADAS</v>
      </c>
      <c r="R6" s="76" t="s">
        <v>358</v>
      </c>
      <c r="S6" s="76" t="str">
        <f>VLOOKUP(D6,'RESUMO GERAL APOIO'!D:CE,1,0)</f>
        <v>AndradasAssistente Administrativo - 200 hPGJ</v>
      </c>
      <c r="T6" s="77" t="str">
        <f t="shared" si="3"/>
        <v>OK</v>
      </c>
      <c r="U6" s="78">
        <f>VLOOKUP(D6,'RESUMO GERAL APOIO'!D:CB,76,0)</f>
        <v>14045.760236427548</v>
      </c>
      <c r="V6" s="463" t="e">
        <f t="shared" ca="1" si="4"/>
        <v>#REF!</v>
      </c>
      <c r="W6" s="328" t="e">
        <f ca="1">IF(COUNTIF($A$4:A6,A6)=1,VLOOKUP("Custo Total",INDIRECT("'*"&amp;Q6&amp;"*'!A:E"),5,0),"")</f>
        <v>#REF!</v>
      </c>
      <c r="X6" s="329" t="e">
        <f ca="1">IF(COUNTIF($A$4:A6,A6)=1,IF(ROUND(SUMIF(A:A,A6,L:L),2)=ROUND(W6,2),"OK",SUMIF(A:A,A6,L:L)-W6),"")</f>
        <v>#REF!</v>
      </c>
      <c r="AB6" s="3"/>
      <c r="AC6"/>
      <c r="AD6" s="86"/>
    </row>
    <row r="7" spans="1:30" s="7" customFormat="1">
      <c r="A7" s="193" t="str">
        <f>CCT!A7</f>
        <v>Araguari</v>
      </c>
      <c r="B7" s="321" t="str">
        <f>CCT!B7</f>
        <v>Assistente Administrativo - 200 h</v>
      </c>
      <c r="C7" s="199" t="str">
        <f>CCT!C7</f>
        <v>Alto Paranaiba</v>
      </c>
      <c r="D7" s="199" t="str">
        <f t="shared" si="1"/>
        <v>AraguariAssistente Administrativo - 200 hPGJ</v>
      </c>
      <c r="E7" s="195" t="s">
        <v>327</v>
      </c>
      <c r="F7" s="195" t="s">
        <v>328</v>
      </c>
      <c r="G7" s="195">
        <f>VLOOKUP(D7,CCT!D:S,4,0)</f>
        <v>2</v>
      </c>
      <c r="H7" s="195">
        <f>VLOOKUP(D7,CCT!D:S,16,0)</f>
        <v>0</v>
      </c>
      <c r="I7" s="312" t="e">
        <f ca="1">VLOOKUP('BASE PLANILHAS'!$A$129,INDIRECT("'*"&amp;R7&amp;"*'!A:E"),5,0)</f>
        <v>#REF!</v>
      </c>
      <c r="J7" s="312" t="e">
        <f ca="1">VLOOKUP('BASE PLANILHAS'!$A$131,INDIRECT("'*"&amp;R7&amp;"*'!A:E"),5,0)</f>
        <v>#REF!</v>
      </c>
      <c r="K7" s="312" t="e">
        <f ca="1">VLOOKUP(D7,CCT!D:S,16,0)*J7</f>
        <v>#REF!</v>
      </c>
      <c r="L7" s="312" t="e">
        <f t="shared" ca="1" si="5"/>
        <v>#REF!</v>
      </c>
      <c r="M7" s="316">
        <f>VLOOKUP($C7,PARAMETROS!$A:$I,7,0)</f>
        <v>44562</v>
      </c>
      <c r="N7" s="194">
        <f>VLOOKUP($C7,PARAMETROS!$A:$I,8,0)</f>
        <v>0</v>
      </c>
      <c r="O7" s="194">
        <f>VLOOKUP($C7,PARAMETROS!$A:$I,9,0)</f>
        <v>0</v>
      </c>
      <c r="P7" s="86"/>
      <c r="Q7" s="423" t="str">
        <f t="shared" si="2"/>
        <v>RESUMO ARAGUARI</v>
      </c>
      <c r="R7" s="76" t="s">
        <v>359</v>
      </c>
      <c r="S7" s="76" t="str">
        <f>VLOOKUP(D7,'RESUMO GERAL APOIO'!D:CE,1,0)</f>
        <v>AraguariAssistente Administrativo - 200 hPGJ</v>
      </c>
      <c r="T7" s="77" t="str">
        <f t="shared" si="3"/>
        <v>OK</v>
      </c>
      <c r="U7" s="78">
        <f>VLOOKUP(D7,'RESUMO GERAL APOIO'!D:CB,76,0)</f>
        <v>13431.019262377918</v>
      </c>
      <c r="V7" s="463" t="e">
        <f t="shared" ca="1" si="4"/>
        <v>#REF!</v>
      </c>
      <c r="W7" s="328" t="e">
        <f ca="1">IF(COUNTIF($A$4:A7,A7)=1,VLOOKUP("Custo Total",INDIRECT("'*"&amp;Q7&amp;"*'!A:E"),5,0),"")</f>
        <v>#REF!</v>
      </c>
      <c r="X7" s="329" t="e">
        <f ca="1">IF(COUNTIF($A$4:A7,A7)=1,IF(ROUND(SUMIF(A:A,A7,L:L),2)=ROUND(W7,2),"OK",SUMIF(A:A,A7,L:L)-W7),"")</f>
        <v>#REF!</v>
      </c>
      <c r="AB7" s="3"/>
      <c r="AC7"/>
      <c r="AD7" s="86"/>
    </row>
    <row r="8" spans="1:30" s="7" customFormat="1">
      <c r="A8" s="193" t="str">
        <f>CCT!A8</f>
        <v>Araxa</v>
      </c>
      <c r="B8" s="321" t="str">
        <f>CCT!B8</f>
        <v>Assistente Administrativo - 200 h</v>
      </c>
      <c r="C8" s="199" t="str">
        <f>CCT!C8</f>
        <v>Araxa</v>
      </c>
      <c r="D8" s="199" t="str">
        <f t="shared" si="1"/>
        <v>AraxaAssistente Administrativo - 200 hPGJ</v>
      </c>
      <c r="E8" s="195" t="s">
        <v>327</v>
      </c>
      <c r="F8" s="195" t="s">
        <v>328</v>
      </c>
      <c r="G8" s="195">
        <f>VLOOKUP(D8,CCT!D:S,4,0)</f>
        <v>1</v>
      </c>
      <c r="H8" s="195">
        <f>VLOOKUP(D8,CCT!D:S,16,0)</f>
        <v>0</v>
      </c>
      <c r="I8" s="312" t="e">
        <f ca="1">VLOOKUP('BASE PLANILHAS'!$A$129,INDIRECT("'*"&amp;R8&amp;"*'!A:E"),5,0)</f>
        <v>#REF!</v>
      </c>
      <c r="J8" s="312" t="e">
        <f ca="1">VLOOKUP('BASE PLANILHAS'!$A$131,INDIRECT("'*"&amp;R8&amp;"*'!A:E"),5,0)</f>
        <v>#REF!</v>
      </c>
      <c r="K8" s="312" t="e">
        <f ca="1">VLOOKUP(D8,CCT!D:S,16,0)*J8</f>
        <v>#REF!</v>
      </c>
      <c r="L8" s="312" t="e">
        <f ca="1">G8*(I8-J8)+K8</f>
        <v>#REF!</v>
      </c>
      <c r="M8" s="316">
        <f>VLOOKUP($C8,PARAMETROS!$A:$I,7,0)</f>
        <v>44562</v>
      </c>
      <c r="N8" s="194">
        <f>VLOOKUP($C8,PARAMETROS!$A:$I,8,0)</f>
        <v>0</v>
      </c>
      <c r="O8" s="194">
        <f>VLOOKUP($C8,PARAMETROS!$A:$I,9,0)</f>
        <v>0</v>
      </c>
      <c r="P8" s="86"/>
      <c r="Q8" s="423" t="str">
        <f>"RESUMO "&amp;UPPER(A8)</f>
        <v>RESUMO ARAXA</v>
      </c>
      <c r="R8" s="76" t="s">
        <v>360</v>
      </c>
      <c r="S8" s="76" t="str">
        <f>VLOOKUP(D8,'RESUMO GERAL APOIO'!D:CE,1,0)</f>
        <v>AraxaAssistente Administrativo - 200 hPGJ</v>
      </c>
      <c r="T8" s="77" t="str">
        <f t="shared" si="3"/>
        <v>OK</v>
      </c>
      <c r="U8" s="78">
        <f>VLOOKUP(D8,'RESUMO GERAL APOIO'!D:CB,76,0)</f>
        <v>6837.9940297107742</v>
      </c>
      <c r="V8" s="463" t="e">
        <f t="shared" ca="1" si="4"/>
        <v>#REF!</v>
      </c>
      <c r="W8" s="328" t="e">
        <f ca="1">IF(COUNTIF($A$4:A8,A8)=1,VLOOKUP("Custo Total",INDIRECT("'*"&amp;Q8&amp;"*'!A:E"),5,0),"")</f>
        <v>#REF!</v>
      </c>
      <c r="X8" s="329" t="e">
        <f ca="1">IF(COUNTIF($A$4:A8,A8)=1,IF(ROUND(SUMIF(A:A,A8,L:L),2)=ROUND(W8,2),"OK",SUMIF(A:A,A8,L:L)-W8),"")</f>
        <v>#REF!</v>
      </c>
      <c r="AB8" s="3"/>
      <c r="AC8"/>
      <c r="AD8" s="86"/>
    </row>
    <row r="9" spans="1:30" s="7" customFormat="1">
      <c r="A9" s="193" t="str">
        <f>CCT!A9</f>
        <v>Baependi</v>
      </c>
      <c r="B9" s="321" t="str">
        <f>CCT!B9</f>
        <v>Assistente Administrativo - 200 h</v>
      </c>
      <c r="C9" s="199" t="str">
        <f>CCT!C9</f>
        <v>Regiao de Sao Lourenco¹*</v>
      </c>
      <c r="D9" s="199" t="str">
        <f t="shared" si="1"/>
        <v>BaependiAssistente Administrativo - 200 hPGJ</v>
      </c>
      <c r="E9" s="195" t="s">
        <v>327</v>
      </c>
      <c r="F9" s="195" t="s">
        <v>328</v>
      </c>
      <c r="G9" s="195">
        <f>VLOOKUP(D9,CCT!D:S,4,0)</f>
        <v>1</v>
      </c>
      <c r="H9" s="195">
        <f>VLOOKUP(D9,CCT!D:S,16,0)</f>
        <v>0</v>
      </c>
      <c r="I9" s="312" t="e">
        <f ca="1">VLOOKUP('BASE PLANILHAS'!$A$129,INDIRECT("'*"&amp;R9&amp;"*'!A:E"),5,0)</f>
        <v>#REF!</v>
      </c>
      <c r="J9" s="312" t="e">
        <f ca="1">VLOOKUP('BASE PLANILHAS'!$A$131,INDIRECT("'*"&amp;R9&amp;"*'!A:E"),5,0)</f>
        <v>#REF!</v>
      </c>
      <c r="K9" s="312" t="e">
        <f ca="1">VLOOKUP(D9,CCT!D:S,16,0)*J9</f>
        <v>#REF!</v>
      </c>
      <c r="L9" s="312" t="e">
        <f ca="1">G9*(I9-J9)+K9</f>
        <v>#REF!</v>
      </c>
      <c r="M9" s="316">
        <f>VLOOKUP($C9,PARAMETROS!$A:$I,7,0)</f>
        <v>44562</v>
      </c>
      <c r="N9" s="194">
        <f>VLOOKUP($C9,PARAMETROS!$A:$I,8,0)</f>
        <v>0</v>
      </c>
      <c r="O9" s="194">
        <f>VLOOKUP($C9,PARAMETROS!$A:$I,9,0)</f>
        <v>0</v>
      </c>
      <c r="P9" s="86"/>
      <c r="Q9" s="423" t="str">
        <f t="shared" si="2"/>
        <v>RESUMO BAEPENDI</v>
      </c>
      <c r="R9" s="76" t="s">
        <v>361</v>
      </c>
      <c r="S9" s="76" t="str">
        <f>VLOOKUP(D9,'RESUMO GERAL APOIO'!D:CE,1,0)</f>
        <v>BaependiAssistente Administrativo - 200 hPGJ</v>
      </c>
      <c r="T9" s="77" t="str">
        <f t="shared" si="3"/>
        <v>OK</v>
      </c>
      <c r="U9" s="78">
        <f>VLOOKUP(D9,'RESUMO GERAL APOIO'!D:CB,76,0)</f>
        <v>6862.8144744938027</v>
      </c>
      <c r="V9" s="463" t="e">
        <f t="shared" ca="1" si="4"/>
        <v>#REF!</v>
      </c>
      <c r="W9" s="328" t="e">
        <f ca="1">IF(COUNTIF($A$4:A9,A9)=1,VLOOKUP("Custo Total",INDIRECT("'*"&amp;Q9&amp;"*'!A:E"),5,0),"")</f>
        <v>#REF!</v>
      </c>
      <c r="X9" s="329" t="e">
        <f ca="1">IF(COUNTIF($A$4:A9,A9)=1,IF(ROUND(SUMIF(A:A,A9,L:L),2)=ROUND(W9,2),"OK",SUMIF(A:A,A9,L:L)-W9),"")</f>
        <v>#REF!</v>
      </c>
      <c r="AB9" s="3"/>
      <c r="AC9"/>
      <c r="AD9" s="86"/>
    </row>
    <row r="10" spans="1:30" s="7" customFormat="1">
      <c r="A10" s="193" t="str">
        <f>CCT!A10</f>
        <v>Belo Horizonte</v>
      </c>
      <c r="B10" s="321" t="str">
        <f>CCT!B10</f>
        <v>Assistente Administrativo - 150 h</v>
      </c>
      <c r="C10" s="199" t="str">
        <f>CCT!C10</f>
        <v>SEAC/SINDEAC</v>
      </c>
      <c r="D10" s="199" t="str">
        <f t="shared" ref="D10" si="6">CONCATENATE(A10,B10,F10)</f>
        <v>Belo HorizonteAssistente Administrativo - 150 hPGJ</v>
      </c>
      <c r="E10" s="195" t="s">
        <v>327</v>
      </c>
      <c r="F10" s="195" t="s">
        <v>328</v>
      </c>
      <c r="G10" s="195">
        <f>VLOOKUP(D10,CCT!D:S,4,0)</f>
        <v>1</v>
      </c>
      <c r="H10" s="195">
        <f>VLOOKUP(D10,CCT!D:S,16,0)</f>
        <v>0</v>
      </c>
      <c r="I10" s="312" t="e">
        <f ca="1">VLOOKUP('BASE PLANILHAS'!$A$129,INDIRECT("'*"&amp;R10&amp;"*'!A:E"),5,0)</f>
        <v>#REF!</v>
      </c>
      <c r="J10" s="312" t="e">
        <f ca="1">VLOOKUP('BASE PLANILHAS'!$A$131,INDIRECT("'*"&amp;R10&amp;"*'!A:E"),5,0)</f>
        <v>#REF!</v>
      </c>
      <c r="K10" s="312" t="e">
        <f ca="1">VLOOKUP(D10,CCT!D:S,16,0)*J10</f>
        <v>#REF!</v>
      </c>
      <c r="L10" s="312" t="e">
        <f t="shared" ref="L10" ca="1" si="7">G10*(I10-J10)+K10</f>
        <v>#REF!</v>
      </c>
      <c r="M10" s="316">
        <f>VLOOKUP($C10,PARAMETROS!$A:$I,7,0)</f>
        <v>44562</v>
      </c>
      <c r="N10" s="194">
        <f>VLOOKUP($C10,PARAMETROS!$A:$I,8,0)</f>
        <v>0</v>
      </c>
      <c r="O10" s="194">
        <f>VLOOKUP($C10,PARAMETROS!$A:$I,9,0)</f>
        <v>0</v>
      </c>
      <c r="P10" s="86"/>
      <c r="Q10" s="423" t="str">
        <f t="shared" ref="Q10" si="8">"RESUMO "&amp;UPPER(A10)</f>
        <v>RESUMO BELO HORIZONTE</v>
      </c>
      <c r="R10" s="76" t="s">
        <v>362</v>
      </c>
      <c r="S10" s="76" t="str">
        <f>VLOOKUP(D10,'RESUMO GERAL APOIO'!D:CE,1,0)</f>
        <v>Belo HorizonteAssistente Administrativo - 150 hPGJ</v>
      </c>
      <c r="T10" s="77" t="str">
        <f t="shared" si="3"/>
        <v>OK</v>
      </c>
      <c r="U10" s="78">
        <f>VLOOKUP(D10,'RESUMO GERAL APOIO'!D:CB,76,0)</f>
        <v>5538.3843551277787</v>
      </c>
      <c r="V10" s="463" t="e">
        <f t="shared" ca="1" si="4"/>
        <v>#REF!</v>
      </c>
      <c r="W10" s="328" t="e">
        <f ca="1">IF(COUNTIF($A$4:A10,A10)=1,VLOOKUP("Custo Total",INDIRECT("'*"&amp;Q10&amp;"*'!A:E"),5,0),"")</f>
        <v>#REF!</v>
      </c>
      <c r="X10" s="329" t="e">
        <f ca="1">IF(COUNTIF($A$4:A10,A10)=1,IF(ROUND(SUMIF(A:A,A10,L:L),2)=ROUND(W10,2),"OK",SUMIF(A:A,A10,L:L)-W10),"")</f>
        <v>#REF!</v>
      </c>
      <c r="AB10" s="3"/>
      <c r="AC10"/>
      <c r="AD10" s="86"/>
    </row>
    <row r="11" spans="1:30" s="7" customFormat="1">
      <c r="A11" s="193" t="str">
        <f>CCT!A11</f>
        <v>Belo Horizonte</v>
      </c>
      <c r="B11" s="321" t="str">
        <f>CCT!B11</f>
        <v>Assistente Administrativo - 200 h</v>
      </c>
      <c r="C11" s="199" t="str">
        <f>CCT!C11</f>
        <v>SEAC/SINDEAC</v>
      </c>
      <c r="D11" s="199" t="str">
        <f t="shared" si="1"/>
        <v>Belo HorizonteAssistente Administrativo - 200 hPGJ</v>
      </c>
      <c r="E11" s="195" t="s">
        <v>327</v>
      </c>
      <c r="F11" s="195" t="s">
        <v>328</v>
      </c>
      <c r="G11" s="195">
        <f>VLOOKUP(D11,CCT!D:S,4,0)</f>
        <v>40</v>
      </c>
      <c r="H11" s="195">
        <f>VLOOKUP(D11,CCT!D:S,16,0)</f>
        <v>0</v>
      </c>
      <c r="I11" s="312" t="e">
        <f ca="1">VLOOKUP('BASE PLANILHAS'!$A$129,INDIRECT("'*"&amp;R11&amp;"*'!A:E"),5,0)</f>
        <v>#REF!</v>
      </c>
      <c r="J11" s="312" t="e">
        <f ca="1">VLOOKUP('BASE PLANILHAS'!$A$131,INDIRECT("'*"&amp;R11&amp;"*'!A:E"),5,0)</f>
        <v>#REF!</v>
      </c>
      <c r="K11" s="312" t="e">
        <f ca="1">VLOOKUP(D11,CCT!D:S,16,0)*J11</f>
        <v>#REF!</v>
      </c>
      <c r="L11" s="312" t="e">
        <f t="shared" ca="1" si="5"/>
        <v>#REF!</v>
      </c>
      <c r="M11" s="316">
        <f>VLOOKUP($C11,PARAMETROS!$A:$I,7,0)</f>
        <v>44562</v>
      </c>
      <c r="N11" s="194">
        <f>VLOOKUP($C11,PARAMETROS!$A:$I,8,0)</f>
        <v>0</v>
      </c>
      <c r="O11" s="194">
        <f>VLOOKUP($C11,PARAMETROS!$A:$I,9,0)</f>
        <v>0</v>
      </c>
      <c r="P11" s="86"/>
      <c r="Q11" s="423" t="str">
        <f t="shared" si="2"/>
        <v>RESUMO BELO HORIZONTE</v>
      </c>
      <c r="R11" s="76" t="s">
        <v>363</v>
      </c>
      <c r="S11" s="76" t="str">
        <f>VLOOKUP(D11,'RESUMO GERAL APOIO'!D:CE,1,0)</f>
        <v>Belo HorizonteAssistente Administrativo - 200 hPGJ</v>
      </c>
      <c r="T11" s="77" t="str">
        <f t="shared" si="3"/>
        <v>OK</v>
      </c>
      <c r="U11" s="78">
        <f>VLOOKUP(D11,'RESUMO GERAL APOIO'!D:CB,76,0)</f>
        <v>288943.19306674332</v>
      </c>
      <c r="V11" s="463" t="e">
        <f t="shared" ca="1" si="4"/>
        <v>#REF!</v>
      </c>
      <c r="W11" s="328" t="str">
        <f ca="1">IF(COUNTIF($A$4:A11,A11)=1,VLOOKUP("Custo Total",INDIRECT("'*"&amp;Q11&amp;"*'!A:E"),5,0),"")</f>
        <v/>
      </c>
      <c r="X11" s="329" t="str">
        <f>IF(COUNTIF($A$4:A11,A11)=1,IF(ROUND(SUMIF(A:A,A11,L:L),2)=ROUND(W11,2),"OK",SUMIF(A:A,A11,L:L)-W11),"")</f>
        <v/>
      </c>
      <c r="AB11" s="3"/>
      <c r="AC11"/>
      <c r="AD11" s="86"/>
    </row>
    <row r="12" spans="1:30" s="7" customFormat="1">
      <c r="A12" s="193" t="str">
        <f>CCT!A12</f>
        <v>Belo Vale</v>
      </c>
      <c r="B12" s="321" t="str">
        <f>CCT!B12</f>
        <v>Assistente Administrativo - 200 h</v>
      </c>
      <c r="C12" s="199" t="str">
        <f>CCT!C12</f>
        <v>Regiao de Ouro Preto¹*</v>
      </c>
      <c r="D12" s="199" t="str">
        <f t="shared" si="1"/>
        <v>Belo ValeAssistente Administrativo - 200 hPGJ</v>
      </c>
      <c r="E12" s="195" t="s">
        <v>327</v>
      </c>
      <c r="F12" s="195" t="s">
        <v>328</v>
      </c>
      <c r="G12" s="195">
        <f>VLOOKUP(D12,CCT!D:S,4,0)</f>
        <v>1</v>
      </c>
      <c r="H12" s="195">
        <f>VLOOKUP(D12,CCT!D:S,16,0)</f>
        <v>0</v>
      </c>
      <c r="I12" s="312" t="e">
        <f ca="1">VLOOKUP('BASE PLANILHAS'!$A$129,INDIRECT("'*"&amp;R12&amp;"*'!A:E"),5,0)</f>
        <v>#REF!</v>
      </c>
      <c r="J12" s="312" t="e">
        <f ca="1">VLOOKUP('BASE PLANILHAS'!$A$131,INDIRECT("'*"&amp;R12&amp;"*'!A:E"),5,0)</f>
        <v>#REF!</v>
      </c>
      <c r="K12" s="312" t="e">
        <f ca="1">VLOOKUP(D12,CCT!D:S,16,0)*J12</f>
        <v>#REF!</v>
      </c>
      <c r="L12" s="312" t="e">
        <f t="shared" ca="1" si="5"/>
        <v>#REF!</v>
      </c>
      <c r="M12" s="316">
        <f>VLOOKUP($C12,PARAMETROS!$A:$I,7,0)</f>
        <v>44562</v>
      </c>
      <c r="N12" s="194">
        <f>VLOOKUP($C12,PARAMETROS!$A:$I,8,0)</f>
        <v>0</v>
      </c>
      <c r="O12" s="194">
        <f>VLOOKUP($C12,PARAMETROS!$A:$I,9,0)</f>
        <v>0</v>
      </c>
      <c r="P12" s="86"/>
      <c r="Q12" s="423" t="str">
        <f t="shared" si="2"/>
        <v>RESUMO BELO VALE</v>
      </c>
      <c r="R12" s="76" t="s">
        <v>364</v>
      </c>
      <c r="S12" s="76" t="str">
        <f>VLOOKUP(D12,'RESUMO GERAL APOIO'!D:CE,1,0)</f>
        <v>Belo ValeAssistente Administrativo - 200 hPGJ</v>
      </c>
      <c r="T12" s="77" t="str">
        <f t="shared" si="3"/>
        <v>OK</v>
      </c>
      <c r="U12" s="78">
        <f>VLOOKUP(D12,'RESUMO GERAL APOIO'!D:CB,76,0)</f>
        <v>7022.880118213774</v>
      </c>
      <c r="V12" s="463" t="e">
        <f t="shared" ca="1" si="4"/>
        <v>#REF!</v>
      </c>
      <c r="W12" s="328" t="e">
        <f ca="1">IF(COUNTIF($A$4:A12,A12)=1,VLOOKUP("Custo Total",INDIRECT("'*"&amp;Q12&amp;"*'!A:E"),5,0),"")</f>
        <v>#REF!</v>
      </c>
      <c r="X12" s="329" t="e">
        <f ca="1">IF(COUNTIF($A$4:A12,A12)=1,IF(ROUND(SUMIF(A:A,A12,L:L),2)=ROUND(W12,2),"OK",SUMIF(A:A,A12,L:L)-W12),"")</f>
        <v>#REF!</v>
      </c>
      <c r="AB12" s="3"/>
      <c r="AC12"/>
    </row>
    <row r="13" spans="1:30" s="7" customFormat="1">
      <c r="A13" s="193" t="str">
        <f>CCT!A13</f>
        <v>Bom Despacho</v>
      </c>
      <c r="B13" s="321" t="str">
        <f>CCT!B13</f>
        <v>Assistente Administrativo - 200 h</v>
      </c>
      <c r="C13" s="199" t="str">
        <f>CCT!C13</f>
        <v>Fethemg Interior</v>
      </c>
      <c r="D13" s="199" t="str">
        <f t="shared" si="1"/>
        <v>Bom DespachoAssistente Administrativo - 200 hPGJ</v>
      </c>
      <c r="E13" s="195" t="s">
        <v>327</v>
      </c>
      <c r="F13" s="195" t="s">
        <v>328</v>
      </c>
      <c r="G13" s="195">
        <f>VLOOKUP(D13,CCT!D:S,4,0)</f>
        <v>1</v>
      </c>
      <c r="H13" s="195">
        <f>VLOOKUP(D13,CCT!D:S,16,0)</f>
        <v>0</v>
      </c>
      <c r="I13" s="312" t="e">
        <f ca="1">VLOOKUP('BASE PLANILHAS'!$A$129,INDIRECT("'*"&amp;R13&amp;"*'!A:E"),5,0)</f>
        <v>#REF!</v>
      </c>
      <c r="J13" s="312" t="e">
        <f ca="1">VLOOKUP('BASE PLANILHAS'!$A$131,INDIRECT("'*"&amp;R13&amp;"*'!A:E"),5,0)</f>
        <v>#REF!</v>
      </c>
      <c r="K13" s="312" t="e">
        <f ca="1">VLOOKUP(D13,CCT!D:S,16,0)*J13</f>
        <v>#REF!</v>
      </c>
      <c r="L13" s="312" t="e">
        <f t="shared" ca="1" si="5"/>
        <v>#REF!</v>
      </c>
      <c r="M13" s="316">
        <f>VLOOKUP($C13,PARAMETROS!$A:$I,7,0)</f>
        <v>44562</v>
      </c>
      <c r="N13" s="194">
        <f>VLOOKUP($C13,PARAMETROS!$A:$I,8,0)</f>
        <v>0</v>
      </c>
      <c r="O13" s="194">
        <f>VLOOKUP($C13,PARAMETROS!$A:$I,9,0)</f>
        <v>0</v>
      </c>
      <c r="P13" s="86"/>
      <c r="Q13" s="423" t="str">
        <f t="shared" si="2"/>
        <v>RESUMO BOM DESPACHO</v>
      </c>
      <c r="R13" s="76" t="s">
        <v>365</v>
      </c>
      <c r="S13" s="76" t="str">
        <f>VLOOKUP(D13,'RESUMO GERAL APOIO'!D:CE,1,0)</f>
        <v>Bom DespachoAssistente Administrativo - 200 hPGJ</v>
      </c>
      <c r="T13" s="77" t="str">
        <f t="shared" si="3"/>
        <v>OK</v>
      </c>
      <c r="U13" s="78">
        <f>VLOOKUP(D13,'RESUMO GERAL APOIO'!D:CB,76,0)</f>
        <v>6876.8999445792724</v>
      </c>
      <c r="V13" s="463" t="e">
        <f t="shared" ca="1" si="4"/>
        <v>#REF!</v>
      </c>
      <c r="W13" s="328" t="e">
        <f ca="1">IF(COUNTIF($A$4:A13,A13)=1,VLOOKUP("Custo Total",INDIRECT("'*"&amp;Q13&amp;"*'!A:E"),5,0),"")</f>
        <v>#REF!</v>
      </c>
      <c r="X13" s="329" t="e">
        <f ca="1">IF(COUNTIF($A$4:A13,A13)=1,IF(ROUND(SUMIF(A:A,A13,L:L),2)=ROUND(W13,2),"OK",SUMIF(A:A,A13,L:L)-W13),"")</f>
        <v>#REF!</v>
      </c>
      <c r="AB13" s="3"/>
      <c r="AC13"/>
      <c r="AD13" s="86"/>
    </row>
    <row r="14" spans="1:30" s="7" customFormat="1">
      <c r="A14" s="193" t="str">
        <f>CCT!A14</f>
        <v>Bom Sucesso</v>
      </c>
      <c r="B14" s="321" t="str">
        <f>CCT!B14</f>
        <v>Assistente Administrativo - 200 h</v>
      </c>
      <c r="C14" s="199" t="str">
        <f>CCT!C14</f>
        <v>Regiao de Sao Lourenco¹*</v>
      </c>
      <c r="D14" s="199" t="str">
        <f t="shared" si="1"/>
        <v>Bom SucessoAssistente Administrativo - 200 hPGJ</v>
      </c>
      <c r="E14" s="195" t="s">
        <v>327</v>
      </c>
      <c r="F14" s="195" t="s">
        <v>328</v>
      </c>
      <c r="G14" s="195">
        <f>VLOOKUP(D14,CCT!D:S,4,0)</f>
        <v>1</v>
      </c>
      <c r="H14" s="195">
        <f>VLOOKUP(D14,CCT!D:S,16,0)</f>
        <v>0</v>
      </c>
      <c r="I14" s="312" t="e">
        <f ca="1">VLOOKUP('BASE PLANILHAS'!$A$129,INDIRECT("'*"&amp;R14&amp;"*'!A:E"),5,0)</f>
        <v>#REF!</v>
      </c>
      <c r="J14" s="312" t="e">
        <f ca="1">VLOOKUP('BASE PLANILHAS'!$A$131,INDIRECT("'*"&amp;R14&amp;"*'!A:E"),5,0)</f>
        <v>#REF!</v>
      </c>
      <c r="K14" s="312" t="e">
        <f ca="1">VLOOKUP(D14,CCT!D:S,16,0)*J14</f>
        <v>#REF!</v>
      </c>
      <c r="L14" s="312" t="e">
        <f t="shared" ca="1" si="5"/>
        <v>#REF!</v>
      </c>
      <c r="M14" s="316">
        <f>VLOOKUP($C14,PARAMETROS!$A:$I,7,0)</f>
        <v>44562</v>
      </c>
      <c r="N14" s="194">
        <f>VLOOKUP($C14,PARAMETROS!$A:$I,8,0)</f>
        <v>0</v>
      </c>
      <c r="O14" s="194">
        <f>VLOOKUP($C14,PARAMETROS!$A:$I,9,0)</f>
        <v>0</v>
      </c>
      <c r="P14" s="86"/>
      <c r="Q14" s="423" t="str">
        <f t="shared" si="2"/>
        <v>RESUMO BOM SUCESSO</v>
      </c>
      <c r="R14" s="76" t="s">
        <v>366</v>
      </c>
      <c r="S14" s="76" t="str">
        <f>VLOOKUP(D14,'RESUMO GERAL APOIO'!D:CE,1,0)</f>
        <v>Bom SucessoAssistente Administrativo - 200 hPGJ</v>
      </c>
      <c r="T14" s="77" t="str">
        <f t="shared" si="3"/>
        <v>OK</v>
      </c>
      <c r="U14" s="78">
        <f>VLOOKUP(D14,'RESUMO GERAL APOIO'!D:CB,76,0)</f>
        <v>6862.8144744938027</v>
      </c>
      <c r="V14" s="463" t="e">
        <f t="shared" ca="1" si="4"/>
        <v>#REF!</v>
      </c>
      <c r="W14" s="328" t="e">
        <f ca="1">IF(COUNTIF($A$4:A14,A14)=1,VLOOKUP("Custo Total",INDIRECT("'*"&amp;Q14&amp;"*'!A:E"),5,0),"")</f>
        <v>#REF!</v>
      </c>
      <c r="X14" s="329" t="e">
        <f ca="1">IF(COUNTIF($A$4:A14,A14)=1,IF(ROUND(SUMIF(A:A,A14,L:L),2)=ROUND(W14,2),"OK",SUMIF(A:A,A14,L:L)-W14),"")</f>
        <v>#REF!</v>
      </c>
      <c r="AB14" s="3"/>
      <c r="AC14"/>
    </row>
    <row r="15" spans="1:30" s="7" customFormat="1">
      <c r="A15" s="193" t="str">
        <f>CCT!A15</f>
        <v>Bonfim</v>
      </c>
      <c r="B15" s="323" t="str">
        <f>CCT!B15</f>
        <v>Assistente Administrativo - 200 h</v>
      </c>
      <c r="C15" s="199" t="str">
        <f>CCT!C15</f>
        <v>Regiao de Divinopolis¹*</v>
      </c>
      <c r="D15" s="199" t="str">
        <f t="shared" si="1"/>
        <v>BonfimAssistente Administrativo - 200 hPGJ</v>
      </c>
      <c r="E15" s="195" t="s">
        <v>327</v>
      </c>
      <c r="F15" s="195" t="s">
        <v>328</v>
      </c>
      <c r="G15" s="195">
        <f>VLOOKUP(D15,CCT!D:S,4,0)</f>
        <v>1</v>
      </c>
      <c r="H15" s="195">
        <f>VLOOKUP(D15,CCT!D:S,16,0)</f>
        <v>0</v>
      </c>
      <c r="I15" s="312" t="e">
        <f ca="1">VLOOKUP('BASE PLANILHAS'!$A$129,INDIRECT("'*"&amp;R15&amp;"*'!A:E"),5,0)</f>
        <v>#REF!</v>
      </c>
      <c r="J15" s="312" t="e">
        <f ca="1">VLOOKUP('BASE PLANILHAS'!$A$131,INDIRECT("'*"&amp;R15&amp;"*'!A:E"),5,0)</f>
        <v>#REF!</v>
      </c>
      <c r="K15" s="312" t="e">
        <f ca="1">VLOOKUP(D15,CCT!D:S,16,0)*J15</f>
        <v>#REF!</v>
      </c>
      <c r="L15" s="312" t="e">
        <f t="shared" ref="L15" ca="1" si="9">G15*(I15-J15)+K15</f>
        <v>#REF!</v>
      </c>
      <c r="M15" s="316">
        <f>VLOOKUP($C15,PARAMETROS!$A:$I,7,0)</f>
        <v>44562</v>
      </c>
      <c r="N15" s="194">
        <f>VLOOKUP($C15,PARAMETROS!$A:$I,8,0)</f>
        <v>0</v>
      </c>
      <c r="O15" s="194">
        <f>VLOOKUP($C15,PARAMETROS!$A:$I,9,0)</f>
        <v>0</v>
      </c>
      <c r="P15" s="86"/>
      <c r="Q15" s="423" t="str">
        <f t="shared" ref="Q15" si="10">"RESUMO "&amp;UPPER(A15)</f>
        <v>RESUMO BONFIM</v>
      </c>
      <c r="R15" s="76" t="s">
        <v>367</v>
      </c>
      <c r="S15" s="76" t="str">
        <f>VLOOKUP(D15,'RESUMO GERAL APOIO'!D:CE,1,0)</f>
        <v>BonfimAssistente Administrativo - 200 hPGJ</v>
      </c>
      <c r="T15" s="77" t="str">
        <f t="shared" si="3"/>
        <v>OK</v>
      </c>
      <c r="U15" s="78">
        <f>VLOOKUP(D15,'RESUMO GERAL APOIO'!D:CB,76,0)</f>
        <v>6785.4869874572523</v>
      </c>
      <c r="V15" s="463" t="e">
        <f t="shared" ca="1" si="4"/>
        <v>#REF!</v>
      </c>
      <c r="W15" s="328" t="e">
        <f ca="1">IF(COUNTIF($A$4:A15,A15)=1,VLOOKUP("Custo Total",INDIRECT("'*"&amp;Q15&amp;"*'!A:E"),5,0),"")</f>
        <v>#REF!</v>
      </c>
      <c r="X15" s="329" t="e">
        <f ca="1">IF(COUNTIF($A$4:A15,A15)=1,IF(ROUND(SUMIF(A:A,A15,L:L),2)=ROUND(W15,2),"OK",SUMIF(A:A,A15,L:L)-W15),"")</f>
        <v>#REF!</v>
      </c>
      <c r="AB15" s="3"/>
      <c r="AC15"/>
    </row>
    <row r="16" spans="1:30" s="7" customFormat="1">
      <c r="A16" s="193" t="str">
        <f>CCT!A16</f>
        <v>Brasilia De Minas</v>
      </c>
      <c r="B16" s="323" t="str">
        <f>CCT!B16</f>
        <v>Assistente Administrativo - 200 h</v>
      </c>
      <c r="C16" s="199" t="str">
        <f>CCT!C16</f>
        <v>Sethac Norte de Minas¹*</v>
      </c>
      <c r="D16" s="199" t="str">
        <f t="shared" si="1"/>
        <v>Brasilia De MinasAssistente Administrativo - 200 hPGJ</v>
      </c>
      <c r="E16" s="195" t="s">
        <v>327</v>
      </c>
      <c r="F16" s="195" t="s">
        <v>328</v>
      </c>
      <c r="G16" s="195">
        <f>VLOOKUP(D16,CCT!D:S,4,0)</f>
        <v>1</v>
      </c>
      <c r="H16" s="195">
        <f>VLOOKUP(D16,CCT!D:S,16,0)</f>
        <v>0</v>
      </c>
      <c r="I16" s="312" t="e">
        <f ca="1">VLOOKUP('BASE PLANILHAS'!$A$129,INDIRECT("'*"&amp;R16&amp;"*'!A:E"),5,0)</f>
        <v>#REF!</v>
      </c>
      <c r="J16" s="312" t="e">
        <f ca="1">VLOOKUP('BASE PLANILHAS'!$A$131,INDIRECT("'*"&amp;R16&amp;"*'!A:E"),5,0)</f>
        <v>#REF!</v>
      </c>
      <c r="K16" s="312" t="e">
        <f ca="1">VLOOKUP(D16,CCT!D:S,16,0)*J16</f>
        <v>#REF!</v>
      </c>
      <c r="L16" s="312" t="e">
        <f t="shared" ca="1" si="5"/>
        <v>#REF!</v>
      </c>
      <c r="M16" s="316">
        <f>VLOOKUP($C16,PARAMETROS!$A:$I,7,0)</f>
        <v>44562</v>
      </c>
      <c r="N16" s="194">
        <f>VLOOKUP($C16,PARAMETROS!$A:$I,8,0)</f>
        <v>0</v>
      </c>
      <c r="O16" s="194">
        <f>VLOOKUP($C16,PARAMETROS!$A:$I,9,0)</f>
        <v>0</v>
      </c>
      <c r="P16" s="86"/>
      <c r="Q16" s="423" t="str">
        <f t="shared" si="2"/>
        <v>RESUMO BRASILIA DE MINAS</v>
      </c>
      <c r="R16" s="76" t="s">
        <v>368</v>
      </c>
      <c r="S16" s="76" t="str">
        <f>VLOOKUP(D16,'RESUMO GERAL APOIO'!D:CE,1,0)</f>
        <v>Brasilia De MinasAssistente Administrativo - 200 hPGJ</v>
      </c>
      <c r="T16" s="77" t="str">
        <f t="shared" si="3"/>
        <v>OK</v>
      </c>
      <c r="U16" s="78">
        <f>VLOOKUP(D16,'RESUMO GERAL APOIO'!D:CB,76,0)</f>
        <v>6862.8144744938027</v>
      </c>
      <c r="V16" s="463" t="e">
        <f t="shared" ca="1" si="4"/>
        <v>#REF!</v>
      </c>
      <c r="W16" s="328" t="e">
        <f ca="1">IF(COUNTIF($A$4:A16,A16)=1,VLOOKUP("Custo Total",INDIRECT("'*"&amp;Q16&amp;"*'!A:E"),5,0),"")</f>
        <v>#REF!</v>
      </c>
      <c r="X16" s="329" t="e">
        <f ca="1">IF(COUNTIF($A$4:A16,A16)=1,IF(ROUND(SUMIF(A:A,A16,L:L),2)=ROUND(W16,2),"OK",SUMIF(A:A,A16,L:L)-W16),"")</f>
        <v>#REF!</v>
      </c>
      <c r="AB16" s="3"/>
      <c r="AC16"/>
    </row>
    <row r="17" spans="1:30" s="7" customFormat="1">
      <c r="A17" s="193" t="str">
        <f>CCT!A17</f>
        <v>Brumadinho</v>
      </c>
      <c r="B17" s="323" t="str">
        <f>CCT!B17</f>
        <v>Assistente Administrativo - 200 h</v>
      </c>
      <c r="C17" s="199" t="str">
        <f>CCT!C17</f>
        <v>Sind - Asseio</v>
      </c>
      <c r="D17" s="199" t="str">
        <f t="shared" si="1"/>
        <v>BrumadinhoAssistente Administrativo - 200 hPGJ</v>
      </c>
      <c r="E17" s="195" t="s">
        <v>327</v>
      </c>
      <c r="F17" s="195" t="s">
        <v>328</v>
      </c>
      <c r="G17" s="195">
        <f>VLOOKUP(D17,CCT!D:S,4,0)</f>
        <v>1</v>
      </c>
      <c r="H17" s="195">
        <f>VLOOKUP(D17,CCT!D:S,16,0)</f>
        <v>0</v>
      </c>
      <c r="I17" s="312" t="e">
        <f ca="1">VLOOKUP('BASE PLANILHAS'!$A$129,INDIRECT("'*"&amp;R17&amp;"*'!A:E"),5,0)</f>
        <v>#REF!</v>
      </c>
      <c r="J17" s="312" t="e">
        <f ca="1">VLOOKUP('BASE PLANILHAS'!$A$131,INDIRECT("'*"&amp;R17&amp;"*'!A:E"),5,0)</f>
        <v>#REF!</v>
      </c>
      <c r="K17" s="312" t="e">
        <f ca="1">VLOOKUP(D17,CCT!D:S,16,0)*J17</f>
        <v>#REF!</v>
      </c>
      <c r="L17" s="312" t="e">
        <f t="shared" ca="1" si="5"/>
        <v>#REF!</v>
      </c>
      <c r="M17" s="316">
        <f>VLOOKUP($C17,PARAMETROS!$A:$I,7,0)</f>
        <v>44562</v>
      </c>
      <c r="N17" s="194">
        <f>VLOOKUP($C17,PARAMETROS!$A:$I,8,0)</f>
        <v>0</v>
      </c>
      <c r="O17" s="194">
        <f>VLOOKUP($C17,PARAMETROS!$A:$I,9,0)</f>
        <v>0</v>
      </c>
      <c r="P17" s="86"/>
      <c r="Q17" s="423" t="str">
        <f t="shared" si="2"/>
        <v>RESUMO BRUMADINHO</v>
      </c>
      <c r="R17" s="76" t="s">
        <v>369</v>
      </c>
      <c r="S17" s="76" t="str">
        <f>VLOOKUP(D17,'RESUMO GERAL APOIO'!D:CE,1,0)</f>
        <v>BrumadinhoAssistente Administrativo - 200 hPGJ</v>
      </c>
      <c r="T17" s="77" t="str">
        <f t="shared" si="3"/>
        <v>OK</v>
      </c>
      <c r="U17" s="78">
        <f>VLOOKUP(D17,'RESUMO GERAL APOIO'!D:CB,76,0)</f>
        <v>7094.0871152983218</v>
      </c>
      <c r="V17" s="463" t="e">
        <f t="shared" ca="1" si="4"/>
        <v>#REF!</v>
      </c>
      <c r="W17" s="328" t="e">
        <f ca="1">IF(COUNTIF($A$4:A17,A17)=1,VLOOKUP("Custo Total",INDIRECT("'*"&amp;Q17&amp;"*'!A:E"),5,0),"")</f>
        <v>#REF!</v>
      </c>
      <c r="X17" s="329" t="e">
        <f ca="1">IF(COUNTIF($A$4:A17,A17)=1,IF(ROUND(SUMIF(A:A,A17,L:L),2)=ROUND(W17,2),"OK",SUMIF(A:A,A17,L:L)-W17),"")</f>
        <v>#REF!</v>
      </c>
      <c r="AB17" s="3"/>
      <c r="AC17"/>
    </row>
    <row r="18" spans="1:30" s="7" customFormat="1">
      <c r="A18" s="193" t="str">
        <f>CCT!A18</f>
        <v>Bueno Brandao</v>
      </c>
      <c r="B18" s="323" t="str">
        <f>CCT!B18</f>
        <v>Assistente Administrativo - 200 h</v>
      </c>
      <c r="C18" s="199" t="str">
        <f>CCT!C18</f>
        <v>Fethemg Interior</v>
      </c>
      <c r="D18" s="199" t="str">
        <f t="shared" si="1"/>
        <v>Bueno BrandaoAssistente Administrativo - 200 hPGJ</v>
      </c>
      <c r="E18" s="195" t="s">
        <v>327</v>
      </c>
      <c r="F18" s="195" t="s">
        <v>328</v>
      </c>
      <c r="G18" s="195">
        <f>VLOOKUP(D18,CCT!D:S,4,0)</f>
        <v>1</v>
      </c>
      <c r="H18" s="195">
        <f>VLOOKUP(D18,CCT!D:S,16,0)</f>
        <v>0</v>
      </c>
      <c r="I18" s="312" t="e">
        <f ca="1">VLOOKUP('BASE PLANILHAS'!$A$129,INDIRECT("'*"&amp;R18&amp;"*'!A:E"),5,0)</f>
        <v>#REF!</v>
      </c>
      <c r="J18" s="312" t="e">
        <f ca="1">VLOOKUP('BASE PLANILHAS'!$A$131,INDIRECT("'*"&amp;R18&amp;"*'!A:E"),5,0)</f>
        <v>#REF!</v>
      </c>
      <c r="K18" s="312" t="e">
        <f ca="1">VLOOKUP(D18,CCT!D:S,16,0)*J18</f>
        <v>#REF!</v>
      </c>
      <c r="L18" s="312" t="e">
        <f t="shared" ca="1" si="5"/>
        <v>#REF!</v>
      </c>
      <c r="M18" s="316">
        <f>VLOOKUP($C18,PARAMETROS!$A:$I,7,0)</f>
        <v>44562</v>
      </c>
      <c r="N18" s="194">
        <f>VLOOKUP($C18,PARAMETROS!$A:$I,8,0)</f>
        <v>0</v>
      </c>
      <c r="O18" s="194">
        <f>VLOOKUP($C18,PARAMETROS!$A:$I,9,0)</f>
        <v>0</v>
      </c>
      <c r="P18" s="86"/>
      <c r="Q18" s="423" t="str">
        <f t="shared" si="2"/>
        <v>RESUMO BUENO BRANDAO</v>
      </c>
      <c r="R18" s="76" t="s">
        <v>370</v>
      </c>
      <c r="S18" s="76" t="str">
        <f>VLOOKUP(D18,'RESUMO GERAL APOIO'!D:CE,1,0)</f>
        <v>Bueno BrandaoAssistente Administrativo - 200 hPGJ</v>
      </c>
      <c r="T18" s="77" t="str">
        <f t="shared" si="3"/>
        <v>OK</v>
      </c>
      <c r="U18" s="78">
        <f>VLOOKUP(D18,'RESUMO GERAL APOIO'!D:CB,76,0)</f>
        <v>6799.4137480206318</v>
      </c>
      <c r="V18" s="463" t="e">
        <f t="shared" ca="1" si="4"/>
        <v>#REF!</v>
      </c>
      <c r="W18" s="328" t="e">
        <f ca="1">IF(COUNTIF($A$4:A18,A18)=1,VLOOKUP("Custo Total",INDIRECT("'*"&amp;Q18&amp;"*'!A:E"),5,0),"")</f>
        <v>#REF!</v>
      </c>
      <c r="X18" s="329" t="e">
        <f ca="1">IF(COUNTIF($A$4:A18,A18)=1,IF(ROUND(SUMIF(A:A,A18,L:L),2)=ROUND(W18,2),"OK",SUMIF(A:A,A18,L:L)-W18),"")</f>
        <v>#REF!</v>
      </c>
      <c r="AB18" s="3"/>
      <c r="AC18"/>
    </row>
    <row r="19" spans="1:30" s="7" customFormat="1">
      <c r="A19" s="193" t="str">
        <f>CCT!A19</f>
        <v>Buenopolis</v>
      </c>
      <c r="B19" s="323" t="str">
        <f>CCT!B19</f>
        <v>Assistente Administrativo - 200 h</v>
      </c>
      <c r="C19" s="199" t="str">
        <f>CCT!C19</f>
        <v>Curvelo¹*</v>
      </c>
      <c r="D19" s="199" t="str">
        <f t="shared" si="1"/>
        <v>BuenopolisAssistente Administrativo - 200 hPGJ</v>
      </c>
      <c r="E19" s="195" t="s">
        <v>327</v>
      </c>
      <c r="F19" s="195" t="s">
        <v>328</v>
      </c>
      <c r="G19" s="195">
        <f>VLOOKUP(D19,CCT!D:S,4,0)</f>
        <v>1</v>
      </c>
      <c r="H19" s="195">
        <f>VLOOKUP(D19,CCT!D:S,16,0)</f>
        <v>0</v>
      </c>
      <c r="I19" s="312" t="e">
        <f ca="1">VLOOKUP('BASE PLANILHAS'!$A$129,INDIRECT("'*"&amp;R19&amp;"*'!A:E"),5,0)</f>
        <v>#REF!</v>
      </c>
      <c r="J19" s="312" t="e">
        <f ca="1">VLOOKUP('BASE PLANILHAS'!$A$131,INDIRECT("'*"&amp;R19&amp;"*'!A:E"),5,0)</f>
        <v>#REF!</v>
      </c>
      <c r="K19" s="312" t="e">
        <f ca="1">VLOOKUP(D19,CCT!D:S,16,0)*J19</f>
        <v>#REF!</v>
      </c>
      <c r="L19" s="312" t="e">
        <f t="shared" ca="1" si="5"/>
        <v>#REF!</v>
      </c>
      <c r="M19" s="316">
        <f>VLOOKUP($C19,PARAMETROS!$A:$I,7,0)</f>
        <v>44562</v>
      </c>
      <c r="N19" s="194">
        <f>VLOOKUP($C19,PARAMETROS!$A:$I,8,0)</f>
        <v>0</v>
      </c>
      <c r="O19" s="194">
        <f>VLOOKUP($C19,PARAMETROS!$A:$I,9,0)</f>
        <v>0</v>
      </c>
      <c r="P19" s="86"/>
      <c r="Q19" s="423" t="str">
        <f t="shared" si="2"/>
        <v>RESUMO BUENOPOLIS</v>
      </c>
      <c r="R19" s="76" t="s">
        <v>371</v>
      </c>
      <c r="S19" s="76" t="str">
        <f>VLOOKUP(D19,'RESUMO GERAL APOIO'!D:CE,1,0)</f>
        <v>BuenopolisAssistente Administrativo - 200 hPGJ</v>
      </c>
      <c r="T19" s="77" t="str">
        <f t="shared" si="3"/>
        <v>OK</v>
      </c>
      <c r="U19" s="78">
        <f>VLOOKUP(D19,'RESUMO GERAL APOIO'!D:CB,76,0)</f>
        <v>6862.8144744938027</v>
      </c>
      <c r="V19" s="463" t="e">
        <f t="shared" ca="1" si="4"/>
        <v>#REF!</v>
      </c>
      <c r="W19" s="328" t="e">
        <f ca="1">IF(COUNTIF($A$4:A19,A19)=1,VLOOKUP("Custo Total",INDIRECT("'*"&amp;Q19&amp;"*'!A:E"),5,0),"")</f>
        <v>#REF!</v>
      </c>
      <c r="X19" s="329" t="e">
        <f ca="1">IF(COUNTIF($A$4:A19,A19)=1,IF(ROUND(SUMIF(A:A,A19,L:L),2)=ROUND(W19,2),"OK",SUMIF(A:A,A19,L:L)-W19),"")</f>
        <v>#REF!</v>
      </c>
      <c r="AB19" s="3"/>
      <c r="AC19"/>
    </row>
    <row r="20" spans="1:30" s="7" customFormat="1">
      <c r="A20" s="193" t="str">
        <f>CCT!A20</f>
        <v>Cachoeira De Minas</v>
      </c>
      <c r="B20" s="323" t="str">
        <f>CCT!B20</f>
        <v>Assistente Administrativo - 200 h</v>
      </c>
      <c r="C20" s="199" t="str">
        <f>CCT!C20</f>
        <v>Fethemg Interior</v>
      </c>
      <c r="D20" s="199" t="str">
        <f t="shared" si="1"/>
        <v>Cachoeira De MinasAssistente Administrativo - 200 hPGJ</v>
      </c>
      <c r="E20" s="195" t="s">
        <v>327</v>
      </c>
      <c r="F20" s="195" t="s">
        <v>328</v>
      </c>
      <c r="G20" s="195">
        <f>VLOOKUP(D20,CCT!D:S,4,0)</f>
        <v>1</v>
      </c>
      <c r="H20" s="195">
        <f>VLOOKUP(D20,CCT!D:S,16,0)</f>
        <v>0</v>
      </c>
      <c r="I20" s="312" t="e">
        <f ca="1">VLOOKUP('BASE PLANILHAS'!$A$129,INDIRECT("'*"&amp;R20&amp;"*'!A:E"),5,0)</f>
        <v>#REF!</v>
      </c>
      <c r="J20" s="312" t="e">
        <f ca="1">VLOOKUP('BASE PLANILHAS'!$A$131,INDIRECT("'*"&amp;R20&amp;"*'!A:E"),5,0)</f>
        <v>#REF!</v>
      </c>
      <c r="K20" s="312" t="e">
        <f ca="1">VLOOKUP(D20,CCT!D:S,16,0)*J20</f>
        <v>#REF!</v>
      </c>
      <c r="L20" s="312" t="e">
        <f t="shared" ca="1" si="5"/>
        <v>#REF!</v>
      </c>
      <c r="M20" s="316">
        <f>VLOOKUP($C20,PARAMETROS!$A:$I,7,0)</f>
        <v>44562</v>
      </c>
      <c r="N20" s="194">
        <f>VLOOKUP($C20,PARAMETROS!$A:$I,8,0)</f>
        <v>0</v>
      </c>
      <c r="O20" s="194">
        <f>VLOOKUP($C20,PARAMETROS!$A:$I,9,0)</f>
        <v>0</v>
      </c>
      <c r="P20" s="86"/>
      <c r="Q20" s="423" t="str">
        <f t="shared" si="2"/>
        <v>RESUMO CACHOEIRA DE MINAS</v>
      </c>
      <c r="R20" s="76" t="s">
        <v>372</v>
      </c>
      <c r="S20" s="76" t="str">
        <f>VLOOKUP(D20,'RESUMO GERAL APOIO'!D:CE,1,0)</f>
        <v>Cachoeira De MinasAssistente Administrativo - 200 hPGJ</v>
      </c>
      <c r="T20" s="77" t="str">
        <f t="shared" si="3"/>
        <v>OK</v>
      </c>
      <c r="U20" s="78">
        <f>VLOOKUP(D20,'RESUMO GERAL APOIO'!D:CB,76,0)</f>
        <v>6876.8999445792724</v>
      </c>
      <c r="V20" s="463" t="e">
        <f t="shared" ca="1" si="4"/>
        <v>#REF!</v>
      </c>
      <c r="W20" s="328" t="e">
        <f ca="1">IF(COUNTIF($A$4:A20,A20)=1,VLOOKUP("Custo Total",INDIRECT("'*"&amp;Q20&amp;"*'!A:E"),5,0),"")</f>
        <v>#REF!</v>
      </c>
      <c r="X20" s="329" t="e">
        <f ca="1">IF(COUNTIF($A$4:A20,A20)=1,IF(ROUND(SUMIF(A:A,A20,L:L),2)=ROUND(W20,2),"OK",SUMIF(A:A,A20,L:L)-W20),"")</f>
        <v>#REF!</v>
      </c>
      <c r="AB20" s="3"/>
      <c r="AC20"/>
    </row>
    <row r="21" spans="1:30" s="7" customFormat="1">
      <c r="A21" s="193" t="str">
        <f>CCT!A21</f>
        <v>Caete</v>
      </c>
      <c r="B21" s="323" t="str">
        <f>CCT!B21</f>
        <v>Assistente Administrativo - 200 h</v>
      </c>
      <c r="C21" s="199" t="str">
        <f>CCT!C21</f>
        <v>Fethemg RM</v>
      </c>
      <c r="D21" s="199" t="str">
        <f t="shared" si="1"/>
        <v>CaeteAssistente Administrativo - 200 hPGJ</v>
      </c>
      <c r="E21" s="195" t="s">
        <v>327</v>
      </c>
      <c r="F21" s="195" t="s">
        <v>328</v>
      </c>
      <c r="G21" s="195">
        <f>VLOOKUP(D21,CCT!D:S,4,0)</f>
        <v>1</v>
      </c>
      <c r="H21" s="195">
        <f>VLOOKUP(D21,CCT!D:S,16,0)</f>
        <v>0</v>
      </c>
      <c r="I21" s="312" t="e">
        <f ca="1">VLOOKUP('BASE PLANILHAS'!$A$129,INDIRECT("'*"&amp;R21&amp;"*'!A:E"),5,0)</f>
        <v>#REF!</v>
      </c>
      <c r="J21" s="312" t="e">
        <f ca="1">VLOOKUP('BASE PLANILHAS'!$A$131,INDIRECT("'*"&amp;R21&amp;"*'!A:E"),5,0)</f>
        <v>#REF!</v>
      </c>
      <c r="K21" s="312" t="e">
        <f ca="1">VLOOKUP(D21,CCT!D:S,16,0)*J21</f>
        <v>#REF!</v>
      </c>
      <c r="L21" s="312" t="e">
        <f t="shared" ca="1" si="5"/>
        <v>#REF!</v>
      </c>
      <c r="M21" s="316">
        <f>VLOOKUP($C21,PARAMETROS!$A:$I,7,0)</f>
        <v>44562</v>
      </c>
      <c r="N21" s="194">
        <f>VLOOKUP($C21,PARAMETROS!$A:$I,8,0)</f>
        <v>0</v>
      </c>
      <c r="O21" s="194">
        <f>VLOOKUP($C21,PARAMETROS!$A:$I,9,0)</f>
        <v>0</v>
      </c>
      <c r="P21" s="86"/>
      <c r="Q21" s="423" t="str">
        <f t="shared" si="2"/>
        <v>RESUMO CAETE</v>
      </c>
      <c r="R21" s="76" t="s">
        <v>373</v>
      </c>
      <c r="S21" s="76" t="str">
        <f>VLOOKUP(D21,'RESUMO GERAL APOIO'!D:CE,1,0)</f>
        <v>CaeteAssistente Administrativo - 200 hPGJ</v>
      </c>
      <c r="T21" s="77" t="str">
        <f t="shared" si="3"/>
        <v>OK</v>
      </c>
      <c r="U21" s="78">
        <f>VLOOKUP(D21,'RESUMO GERAL APOIO'!D:CB,76,0)</f>
        <v>6876.8999445792724</v>
      </c>
      <c r="V21" s="463" t="e">
        <f t="shared" ca="1" si="4"/>
        <v>#REF!</v>
      </c>
      <c r="W21" s="328" t="e">
        <f ca="1">IF(COUNTIF($A$4:A21,A21)=1,VLOOKUP("Custo Total",INDIRECT("'*"&amp;Q21&amp;"*'!A:E"),5,0),"")</f>
        <v>#REF!</v>
      </c>
      <c r="X21" s="329" t="e">
        <f ca="1">IF(COUNTIF($A$4:A21,A21)=1,IF(ROUND(SUMIF(A:A,A21,L:L),2)=ROUND(W21,2),"OK",SUMIF(A:A,A21,L:L)-W21),"")</f>
        <v>#REF!</v>
      </c>
      <c r="AB21" s="3"/>
      <c r="AC21"/>
    </row>
    <row r="22" spans="1:30" s="7" customFormat="1">
      <c r="A22" s="193" t="str">
        <f>CCT!A22</f>
        <v>Cambui</v>
      </c>
      <c r="B22" s="321" t="str">
        <f>CCT!B22</f>
        <v>Assistente Administrativo - 200 h</v>
      </c>
      <c r="C22" s="199" t="str">
        <f>CCT!C22</f>
        <v>Fethemg Interior</v>
      </c>
      <c r="D22" s="199" t="str">
        <f t="shared" si="1"/>
        <v>CambuiAssistente Administrativo - 200 hPGJ</v>
      </c>
      <c r="E22" s="195" t="s">
        <v>327</v>
      </c>
      <c r="F22" s="195" t="s">
        <v>328</v>
      </c>
      <c r="G22" s="195">
        <f>VLOOKUP(D22,CCT!D:S,4,0)</f>
        <v>1</v>
      </c>
      <c r="H22" s="195">
        <f>VLOOKUP(D22,CCT!D:S,16,0)</f>
        <v>0</v>
      </c>
      <c r="I22" s="312" t="e">
        <f ca="1">VLOOKUP('BASE PLANILHAS'!$A$129,INDIRECT("'*"&amp;R22&amp;"*'!A:E"),5,0)</f>
        <v>#REF!</v>
      </c>
      <c r="J22" s="312" t="e">
        <f ca="1">VLOOKUP('BASE PLANILHAS'!$A$131,INDIRECT("'*"&amp;R22&amp;"*'!A:E"),5,0)</f>
        <v>#REF!</v>
      </c>
      <c r="K22" s="312" t="e">
        <f ca="1">VLOOKUP(D22,CCT!D:S,16,0)*J22</f>
        <v>#REF!</v>
      </c>
      <c r="L22" s="312" t="e">
        <f t="shared" ca="1" si="5"/>
        <v>#REF!</v>
      </c>
      <c r="M22" s="316">
        <f>VLOOKUP($C22,PARAMETROS!$A:$I,7,0)</f>
        <v>44562</v>
      </c>
      <c r="N22" s="194">
        <f>VLOOKUP($C22,PARAMETROS!$A:$I,8,0)</f>
        <v>0</v>
      </c>
      <c r="O22" s="194">
        <f>VLOOKUP($C22,PARAMETROS!$A:$I,9,0)</f>
        <v>0</v>
      </c>
      <c r="P22" s="86"/>
      <c r="Q22" s="423" t="str">
        <f t="shared" si="2"/>
        <v>RESUMO CAMBUI</v>
      </c>
      <c r="R22" s="76" t="s">
        <v>374</v>
      </c>
      <c r="S22" s="76" t="str">
        <f>VLOOKUP(D22,'RESUMO GERAL APOIO'!D:CE,1,0)</f>
        <v>CambuiAssistente Administrativo - 200 hPGJ</v>
      </c>
      <c r="T22" s="77" t="str">
        <f t="shared" si="3"/>
        <v>OK</v>
      </c>
      <c r="U22" s="78">
        <f>VLOOKUP(D22,'RESUMO GERAL APOIO'!D:CB,76,0)</f>
        <v>6799.4137480206318</v>
      </c>
      <c r="V22" s="463" t="e">
        <f t="shared" ca="1" si="4"/>
        <v>#REF!</v>
      </c>
      <c r="W22" s="328" t="e">
        <f ca="1">IF(COUNTIF($A$4:A22,A22)=1,VLOOKUP("Custo Total",INDIRECT("'*"&amp;Q22&amp;"*'!A:E"),5,0),"")</f>
        <v>#REF!</v>
      </c>
      <c r="X22" s="329" t="e">
        <f ca="1">IF(COUNTIF($A$4:A22,A22)=1,IF(ROUND(SUMIF(A:A,A22,L:L),2)=ROUND(W22,2),"OK",SUMIF(A:A,A22,L:L)-W22),"")</f>
        <v>#REF!</v>
      </c>
      <c r="AB22" s="3"/>
      <c r="AC22"/>
      <c r="AD22" s="86"/>
    </row>
    <row r="23" spans="1:30" s="7" customFormat="1">
      <c r="A23" s="193" t="str">
        <f>CCT!A23</f>
        <v>Campo Belo</v>
      </c>
      <c r="B23" s="321" t="str">
        <f>CCT!B23</f>
        <v>Assistente Administrativo - 200 h</v>
      </c>
      <c r="C23" s="199" t="str">
        <f>CCT!C23</f>
        <v>Regiao de Sao Lourenco¹*</v>
      </c>
      <c r="D23" s="199" t="str">
        <f t="shared" si="1"/>
        <v>Campo BeloAssistente Administrativo - 200 hPGJ</v>
      </c>
      <c r="E23" s="195" t="s">
        <v>327</v>
      </c>
      <c r="F23" s="195" t="s">
        <v>328</v>
      </c>
      <c r="G23" s="195">
        <f>VLOOKUP(D23,CCT!D:S,4,0)</f>
        <v>1</v>
      </c>
      <c r="H23" s="195">
        <f>VLOOKUP(D23,CCT!D:S,16,0)</f>
        <v>0</v>
      </c>
      <c r="I23" s="312" t="e">
        <f ca="1">VLOOKUP('BASE PLANILHAS'!$A$129,INDIRECT("'*"&amp;R23&amp;"*'!A:E"),5,0)</f>
        <v>#REF!</v>
      </c>
      <c r="J23" s="312" t="e">
        <f ca="1">VLOOKUP('BASE PLANILHAS'!$A$131,INDIRECT("'*"&amp;R23&amp;"*'!A:E"),5,0)</f>
        <v>#REF!</v>
      </c>
      <c r="K23" s="312" t="e">
        <f ca="1">VLOOKUP(D23,CCT!D:S,16,0)*J23</f>
        <v>#REF!</v>
      </c>
      <c r="L23" s="312" t="e">
        <f ca="1">G23*(I23-J23)+K23</f>
        <v>#REF!</v>
      </c>
      <c r="M23" s="316">
        <f>VLOOKUP($C23,PARAMETROS!$A:$I,7,0)</f>
        <v>44562</v>
      </c>
      <c r="N23" s="194">
        <f>VLOOKUP($C23,PARAMETROS!$A:$I,8,0)</f>
        <v>0</v>
      </c>
      <c r="O23" s="194">
        <f>VLOOKUP($C23,PARAMETROS!$A:$I,9,0)</f>
        <v>0</v>
      </c>
      <c r="P23" s="86"/>
      <c r="Q23" s="423" t="str">
        <f t="shared" si="2"/>
        <v>RESUMO CAMPO BELO</v>
      </c>
      <c r="R23" s="76" t="s">
        <v>375</v>
      </c>
      <c r="S23" s="76" t="str">
        <f>VLOOKUP(D23,'RESUMO GERAL APOIO'!D:CE,1,0)</f>
        <v>Campo BeloAssistente Administrativo - 200 hPGJ</v>
      </c>
      <c r="T23" s="77" t="str">
        <f t="shared" si="3"/>
        <v>OK</v>
      </c>
      <c r="U23" s="78">
        <f>VLOOKUP(D23,'RESUMO GERAL APOIO'!D:CB,76,0)</f>
        <v>6862.8144744938027</v>
      </c>
      <c r="V23" s="463" t="e">
        <f t="shared" ca="1" si="4"/>
        <v>#REF!</v>
      </c>
      <c r="W23" s="328" t="e">
        <f ca="1">IF(COUNTIF($A$4:A23,A23)=1,VLOOKUP("Custo Total",INDIRECT("'*"&amp;Q23&amp;"*'!A:E"),5,0),"")</f>
        <v>#REF!</v>
      </c>
      <c r="X23" s="329" t="e">
        <f ca="1">IF(COUNTIF($A$4:A23,A23)=1,IF(ROUND(SUMIF(A:A,A23,L:L),2)=ROUND(W23,2),"OK",SUMIF(A:A,A23,L:L)-W23),"")</f>
        <v>#REF!</v>
      </c>
      <c r="AB23" s="3"/>
      <c r="AC23"/>
      <c r="AD23" s="86"/>
    </row>
    <row r="24" spans="1:30" s="7" customFormat="1">
      <c r="A24" s="193" t="str">
        <f>CCT!A24</f>
        <v>Candeias</v>
      </c>
      <c r="B24" s="323" t="str">
        <f>CCT!B24</f>
        <v>Assistente Administrativo - 200 h</v>
      </c>
      <c r="C24" s="199" t="str">
        <f>CCT!C24</f>
        <v>Regiao de Sao Lourenco¹*</v>
      </c>
      <c r="D24" s="199" t="str">
        <f t="shared" si="1"/>
        <v>CandeiasAssistente Administrativo - 200 hPGJ</v>
      </c>
      <c r="E24" s="195" t="s">
        <v>327</v>
      </c>
      <c r="F24" s="195" t="s">
        <v>328</v>
      </c>
      <c r="G24" s="195">
        <f>VLOOKUP(D24,CCT!D:S,4,0)</f>
        <v>1</v>
      </c>
      <c r="H24" s="195">
        <f>VLOOKUP(D24,CCT!D:S,16,0)</f>
        <v>0</v>
      </c>
      <c r="I24" s="312" t="e">
        <f ca="1">VLOOKUP('BASE PLANILHAS'!$A$129,INDIRECT("'*"&amp;R24&amp;"*'!A:E"),5,0)</f>
        <v>#REF!</v>
      </c>
      <c r="J24" s="312" t="e">
        <f ca="1">VLOOKUP('BASE PLANILHAS'!$A$131,INDIRECT("'*"&amp;R24&amp;"*'!A:E"),5,0)</f>
        <v>#REF!</v>
      </c>
      <c r="K24" s="312" t="e">
        <f ca="1">VLOOKUP(D24,CCT!D:S,16,0)*J24</f>
        <v>#REF!</v>
      </c>
      <c r="L24" s="312" t="e">
        <f t="shared" ca="1" si="5"/>
        <v>#REF!</v>
      </c>
      <c r="M24" s="316">
        <f>VLOOKUP($C24,PARAMETROS!$A:$I,7,0)</f>
        <v>44562</v>
      </c>
      <c r="N24" s="194">
        <f>VLOOKUP($C24,PARAMETROS!$A:$I,8,0)</f>
        <v>0</v>
      </c>
      <c r="O24" s="194">
        <f>VLOOKUP($C24,PARAMETROS!$A:$I,9,0)</f>
        <v>0</v>
      </c>
      <c r="P24" s="86"/>
      <c r="Q24" s="423" t="str">
        <f t="shared" si="2"/>
        <v>RESUMO CANDEIAS</v>
      </c>
      <c r="R24" s="76" t="s">
        <v>376</v>
      </c>
      <c r="S24" s="76" t="str">
        <f>VLOOKUP(D24,'RESUMO GERAL APOIO'!D:CE,1,0)</f>
        <v>CandeiasAssistente Administrativo - 200 hPGJ</v>
      </c>
      <c r="T24" s="77" t="str">
        <f t="shared" si="3"/>
        <v>OK</v>
      </c>
      <c r="U24" s="78">
        <f>VLOOKUP(D24,'RESUMO GERAL APOIO'!D:CB,76,0)</f>
        <v>6785.4869874572523</v>
      </c>
      <c r="V24" s="463" t="e">
        <f t="shared" ca="1" si="4"/>
        <v>#REF!</v>
      </c>
      <c r="W24" s="328" t="e">
        <f ca="1">IF(COUNTIF($A$4:A24,A24)=1,VLOOKUP("Custo Total",INDIRECT("'*"&amp;Q24&amp;"*'!A:E"),5,0),"")</f>
        <v>#REF!</v>
      </c>
      <c r="X24" s="329" t="e">
        <f ca="1">IF(COUNTIF($A$4:A24,A24)=1,IF(ROUND(SUMIF(A:A,A24,L:L),2)=ROUND(W24,2),"OK",SUMIF(A:A,A24,L:L)-W24),"")</f>
        <v>#REF!</v>
      </c>
      <c r="AB24" s="3"/>
      <c r="AC24"/>
    </row>
    <row r="25" spans="1:30" s="7" customFormat="1">
      <c r="A25" s="193" t="str">
        <f>CCT!A25</f>
        <v>Carandai</v>
      </c>
      <c r="B25" s="321" t="str">
        <f>CCT!B25</f>
        <v>Assistente Administrativo - 200 h</v>
      </c>
      <c r="C25" s="199" t="str">
        <f>CCT!C25</f>
        <v>Fethemg Interior</v>
      </c>
      <c r="D25" s="199" t="str">
        <f t="shared" si="1"/>
        <v>CarandaiAssistente Administrativo - 200 hPGJ</v>
      </c>
      <c r="E25" s="195" t="s">
        <v>327</v>
      </c>
      <c r="F25" s="195" t="s">
        <v>328</v>
      </c>
      <c r="G25" s="195">
        <f>VLOOKUP(D25,CCT!D:S,4,0)</f>
        <v>1</v>
      </c>
      <c r="H25" s="195">
        <f>VLOOKUP(D25,CCT!D:S,16,0)</f>
        <v>0</v>
      </c>
      <c r="I25" s="312" t="e">
        <f ca="1">VLOOKUP('BASE PLANILHAS'!$A$129,INDIRECT("'*"&amp;R25&amp;"*'!A:E"),5,0)</f>
        <v>#REF!</v>
      </c>
      <c r="J25" s="312" t="e">
        <f ca="1">VLOOKUP('BASE PLANILHAS'!$A$131,INDIRECT("'*"&amp;R25&amp;"*'!A:E"),5,0)</f>
        <v>#REF!</v>
      </c>
      <c r="K25" s="312" t="e">
        <f ca="1">VLOOKUP(D25,CCT!D:S,16,0)*J25</f>
        <v>#REF!</v>
      </c>
      <c r="L25" s="312" t="e">
        <f ca="1">G25*(I25-J25)+K25</f>
        <v>#REF!</v>
      </c>
      <c r="M25" s="316">
        <f>VLOOKUP($C25,PARAMETROS!$A:$I,7,0)</f>
        <v>44562</v>
      </c>
      <c r="N25" s="194">
        <f>VLOOKUP($C25,PARAMETROS!$A:$I,8,0)</f>
        <v>0</v>
      </c>
      <c r="O25" s="194">
        <f>VLOOKUP($C25,PARAMETROS!$A:$I,9,0)</f>
        <v>0</v>
      </c>
      <c r="P25" s="86"/>
      <c r="Q25" s="423" t="str">
        <f t="shared" si="2"/>
        <v>RESUMO CARANDAI</v>
      </c>
      <c r="R25" s="76" t="s">
        <v>377</v>
      </c>
      <c r="S25" s="76" t="str">
        <f>VLOOKUP(D25,'RESUMO GERAL APOIO'!D:CE,1,0)</f>
        <v>CarandaiAssistente Administrativo - 200 hPGJ</v>
      </c>
      <c r="T25" s="77" t="str">
        <f t="shared" si="3"/>
        <v>OK</v>
      </c>
      <c r="U25" s="78">
        <f>VLOOKUP(D25,'RESUMO GERAL APOIO'!D:CB,76,0)</f>
        <v>7037.2941123828696</v>
      </c>
      <c r="V25" s="463" t="e">
        <f t="shared" ca="1" si="4"/>
        <v>#REF!</v>
      </c>
      <c r="W25" s="328" t="e">
        <f ca="1">IF(COUNTIF($A$4:A25,A25)=1,VLOOKUP("Custo Total",INDIRECT("'*"&amp;Q25&amp;"*'!A:E"),5,0),"")</f>
        <v>#REF!</v>
      </c>
      <c r="X25" s="329" t="e">
        <f ca="1">IF(COUNTIF($A$4:A25,A25)=1,IF(ROUND(SUMIF(A:A,A25,L:L),2)=ROUND(W25,2),"OK",SUMIF(A:A,A25,L:L)-W25),"")</f>
        <v>#REF!</v>
      </c>
      <c r="AB25" s="3"/>
      <c r="AC25"/>
      <c r="AD25" s="86"/>
    </row>
    <row r="26" spans="1:30" s="7" customFormat="1">
      <c r="A26" s="199" t="str">
        <f>CCT!A26</f>
        <v>Carangola</v>
      </c>
      <c r="B26" s="323" t="str">
        <f>CCT!B26</f>
        <v>Assistente Administrativo - 200 h</v>
      </c>
      <c r="C26" s="199" t="str">
        <f>CCT!C26</f>
        <v>Regiao de Juiz de Fora</v>
      </c>
      <c r="D26" s="199" t="str">
        <f t="shared" si="1"/>
        <v>CarangolaAssistente Administrativo - 200 hPGJ</v>
      </c>
      <c r="E26" s="195" t="s">
        <v>327</v>
      </c>
      <c r="F26" s="195" t="s">
        <v>328</v>
      </c>
      <c r="G26" s="195">
        <f>VLOOKUP(D26,CCT!D:S,4,0)</f>
        <v>1</v>
      </c>
      <c r="H26" s="195">
        <f>VLOOKUP(D26,CCT!D:S,16,0)</f>
        <v>0</v>
      </c>
      <c r="I26" s="312" t="e">
        <f ca="1">VLOOKUP('BASE PLANILHAS'!$A$129,INDIRECT("'*"&amp;R26&amp;"*'!A:E"),5,0)</f>
        <v>#REF!</v>
      </c>
      <c r="J26" s="312" t="e">
        <f ca="1">VLOOKUP('BASE PLANILHAS'!$A$131,INDIRECT("'*"&amp;R26&amp;"*'!A:E"),5,0)</f>
        <v>#REF!</v>
      </c>
      <c r="K26" s="312" t="e">
        <f ca="1">VLOOKUP(D26,CCT!D:S,16,0)*J26</f>
        <v>#REF!</v>
      </c>
      <c r="L26" s="312" t="e">
        <f ca="1">G26*(I26-J26)+K26</f>
        <v>#REF!</v>
      </c>
      <c r="M26" s="316">
        <f>VLOOKUP($C26,PARAMETROS!$A:$I,7,0)</f>
        <v>44562</v>
      </c>
      <c r="N26" s="194">
        <f>VLOOKUP($C26,PARAMETROS!$A:$I,8,0)</f>
        <v>0</v>
      </c>
      <c r="O26" s="194">
        <f>VLOOKUP($C26,PARAMETROS!$A:$I,9,0)</f>
        <v>0</v>
      </c>
      <c r="P26" s="86"/>
      <c r="Q26" s="423" t="str">
        <f t="shared" si="2"/>
        <v>RESUMO CARANGOLA</v>
      </c>
      <c r="R26" s="76" t="s">
        <v>378</v>
      </c>
      <c r="S26" s="76" t="str">
        <f>VLOOKUP(D26,'RESUMO GERAL APOIO'!D:CE,1,0)</f>
        <v>CarangolaAssistente Administrativo - 200 hPGJ</v>
      </c>
      <c r="T26" s="77" t="str">
        <f t="shared" si="3"/>
        <v>OK</v>
      </c>
      <c r="U26" s="78">
        <f>VLOOKUP(D26,'RESUMO GERAL APOIO'!D:CB,76,0)</f>
        <v>7070.6935292924918</v>
      </c>
      <c r="V26" s="463" t="e">
        <f t="shared" ca="1" si="4"/>
        <v>#REF!</v>
      </c>
      <c r="W26" s="328" t="e">
        <f ca="1">IF(COUNTIF($A$4:A26,A26)=1,VLOOKUP("Custo Total",INDIRECT("'*"&amp;Q26&amp;"*'!A:E"),5,0),"")</f>
        <v>#REF!</v>
      </c>
      <c r="X26" s="329" t="e">
        <f ca="1">IF(COUNTIF($A$4:A26,A26)=1,IF(ROUND(SUMIF(A:A,A26,L:L),2)=ROUND(W26,2),"OK",SUMIF(A:A,A26,L:L)-W26),"")</f>
        <v>#REF!</v>
      </c>
      <c r="AB26" s="3"/>
      <c r="AC26"/>
    </row>
    <row r="27" spans="1:30" s="7" customFormat="1">
      <c r="A27" s="193" t="str">
        <f>CCT!A27</f>
        <v>Caratinga</v>
      </c>
      <c r="B27" s="323" t="str">
        <f>CCT!B27</f>
        <v>Assistente Administrativo - 200 h</v>
      </c>
      <c r="C27" s="199" t="str">
        <f>CCT!C27</f>
        <v>Seethur</v>
      </c>
      <c r="D27" s="199" t="str">
        <f t="shared" si="1"/>
        <v>CaratingaAssistente Administrativo - 200 hPGJ</v>
      </c>
      <c r="E27" s="195" t="s">
        <v>327</v>
      </c>
      <c r="F27" s="195" t="s">
        <v>328</v>
      </c>
      <c r="G27" s="195">
        <f>VLOOKUP(D27,CCT!D:S,4,0)</f>
        <v>1</v>
      </c>
      <c r="H27" s="195">
        <f>VLOOKUP(D27,CCT!D:S,16,0)</f>
        <v>0</v>
      </c>
      <c r="I27" s="312" t="e">
        <f ca="1">VLOOKUP('BASE PLANILHAS'!$A$129,INDIRECT("'*"&amp;R27&amp;"*'!A:E"),5,0)</f>
        <v>#REF!</v>
      </c>
      <c r="J27" s="312" t="e">
        <f ca="1">VLOOKUP('BASE PLANILHAS'!$A$131,INDIRECT("'*"&amp;R27&amp;"*'!A:E"),5,0)</f>
        <v>#REF!</v>
      </c>
      <c r="K27" s="312" t="e">
        <f ca="1">VLOOKUP(D27,CCT!D:S,16,0)*J27</f>
        <v>#REF!</v>
      </c>
      <c r="L27" s="312" t="e">
        <f t="shared" ca="1" si="5"/>
        <v>#REF!</v>
      </c>
      <c r="M27" s="316">
        <f>VLOOKUP($C27,PARAMETROS!$A:$I,7,0)</f>
        <v>44562</v>
      </c>
      <c r="N27" s="194">
        <f>VLOOKUP($C27,PARAMETROS!$A:$I,8,0)</f>
        <v>0</v>
      </c>
      <c r="O27" s="194">
        <f>VLOOKUP($C27,PARAMETROS!$A:$I,9,0)</f>
        <v>0</v>
      </c>
      <c r="P27" s="86"/>
      <c r="Q27" s="423" t="str">
        <f t="shared" si="2"/>
        <v>RESUMO CARATINGA</v>
      </c>
      <c r="R27" s="76" t="s">
        <v>379</v>
      </c>
      <c r="S27" s="76" t="str">
        <f>VLOOKUP(D27,'RESUMO GERAL APOIO'!D:CE,1,0)</f>
        <v>CaratingaAssistente Administrativo - 200 hPGJ</v>
      </c>
      <c r="T27" s="77" t="str">
        <f t="shared" si="3"/>
        <v>OK</v>
      </c>
      <c r="U27" s="78">
        <f>VLOOKUP(D27,'RESUMO GERAL APOIO'!D:CB,76,0)</f>
        <v>6909.5381212174489</v>
      </c>
      <c r="V27" s="463" t="e">
        <f t="shared" ca="1" si="4"/>
        <v>#REF!</v>
      </c>
      <c r="W27" s="328" t="e">
        <f ca="1">IF(COUNTIF($A$4:A27,A27)=1,VLOOKUP("Custo Total",INDIRECT("'*"&amp;Q27&amp;"*'!A:E"),5,0),"")</f>
        <v>#REF!</v>
      </c>
      <c r="X27" s="329" t="e">
        <f ca="1">IF(COUNTIF($A$4:A27,A27)=1,IF(ROUND(SUMIF(A:A,A27,L:L),2)=ROUND(W27,2),"OK",SUMIF(A:A,A27,L:L)-W27),"")</f>
        <v>#REF!</v>
      </c>
      <c r="AB27" s="3"/>
      <c r="AC27"/>
    </row>
    <row r="28" spans="1:30" s="7" customFormat="1">
      <c r="A28" s="193" t="str">
        <f>CCT!A28</f>
        <v>Carmo Do Cajuru</v>
      </c>
      <c r="B28" s="323" t="str">
        <f>CCT!B28</f>
        <v>Assistente Administrativo - 200 h</v>
      </c>
      <c r="C28" s="199" t="str">
        <f>CCT!C28</f>
        <v>Regiao de Divinopolis¹*</v>
      </c>
      <c r="D28" s="199" t="str">
        <f t="shared" si="1"/>
        <v>Carmo Do CajuruAssistente Administrativo - 200 hPGJ</v>
      </c>
      <c r="E28" s="195" t="s">
        <v>327</v>
      </c>
      <c r="F28" s="195" t="s">
        <v>328</v>
      </c>
      <c r="G28" s="195">
        <f>VLOOKUP(D28,CCT!D:S,4,0)</f>
        <v>1</v>
      </c>
      <c r="H28" s="195">
        <f>VLOOKUP(D28,CCT!D:S,16,0)</f>
        <v>0</v>
      </c>
      <c r="I28" s="312" t="e">
        <f ca="1">VLOOKUP('BASE PLANILHAS'!$A$129,INDIRECT("'*"&amp;R28&amp;"*'!A:E"),5,0)</f>
        <v>#REF!</v>
      </c>
      <c r="J28" s="312" t="e">
        <f ca="1">VLOOKUP('BASE PLANILHAS'!$A$131,INDIRECT("'*"&amp;R28&amp;"*'!A:E"),5,0)</f>
        <v>#REF!</v>
      </c>
      <c r="K28" s="312" t="e">
        <f ca="1">VLOOKUP(D28,CCT!D:S,16,0)*J28</f>
        <v>#REF!</v>
      </c>
      <c r="L28" s="312" t="e">
        <f t="shared" ca="1" si="5"/>
        <v>#REF!</v>
      </c>
      <c r="M28" s="316">
        <f>VLOOKUP($C28,PARAMETROS!$A:$I,7,0)</f>
        <v>44562</v>
      </c>
      <c r="N28" s="194">
        <f>VLOOKUP($C28,PARAMETROS!$A:$I,8,0)</f>
        <v>0</v>
      </c>
      <c r="O28" s="194">
        <f>VLOOKUP($C28,PARAMETROS!$A:$I,9,0)</f>
        <v>0</v>
      </c>
      <c r="P28" s="86"/>
      <c r="Q28" s="423" t="str">
        <f t="shared" si="2"/>
        <v>RESUMO CARMO DO CAJURU</v>
      </c>
      <c r="R28" s="76" t="s">
        <v>380</v>
      </c>
      <c r="S28" s="76" t="str">
        <f>VLOOKUP(D28,'RESUMO GERAL APOIO'!D:CE,1,0)</f>
        <v>Carmo Do CajuruAssistente Administrativo - 200 hPGJ</v>
      </c>
      <c r="T28" s="77" t="str">
        <f t="shared" si="3"/>
        <v>OK</v>
      </c>
      <c r="U28" s="78">
        <f>VLOOKUP(D28,'RESUMO GERAL APOIO'!D:CB,76,0)</f>
        <v>6785.4869874572523</v>
      </c>
      <c r="V28" s="463" t="e">
        <f t="shared" ca="1" si="4"/>
        <v>#REF!</v>
      </c>
      <c r="W28" s="328" t="e">
        <f ca="1">IF(COUNTIF($A$4:A28,A28)=1,VLOOKUP("Custo Total",INDIRECT("'*"&amp;Q28&amp;"*'!A:E"),5,0),"")</f>
        <v>#REF!</v>
      </c>
      <c r="X28" s="329" t="e">
        <f ca="1">IF(COUNTIF($A$4:A28,A28)=1,IF(ROUND(SUMIF(A:A,A28,L:L),2)=ROUND(W28,2),"OK",SUMIF(A:A,A28,L:L)-W28),"")</f>
        <v>#REF!</v>
      </c>
      <c r="AB28" s="3"/>
      <c r="AC28"/>
    </row>
    <row r="29" spans="1:30" s="7" customFormat="1">
      <c r="A29" s="193" t="str">
        <f>CCT!A29</f>
        <v>Carmo Do Paranaiba</v>
      </c>
      <c r="B29" s="323" t="str">
        <f>CCT!B29</f>
        <v>Assistente Administrativo - 200 h</v>
      </c>
      <c r="C29" s="199" t="str">
        <f>CCT!C29</f>
        <v>Alto Paranaiba</v>
      </c>
      <c r="D29" s="199" t="str">
        <f t="shared" si="1"/>
        <v>Carmo Do ParanaibaAssistente Administrativo - 200 hPGJ</v>
      </c>
      <c r="E29" s="195" t="s">
        <v>327</v>
      </c>
      <c r="F29" s="195" t="s">
        <v>328</v>
      </c>
      <c r="G29" s="195">
        <f>VLOOKUP(D29,CCT!D:S,4,0)</f>
        <v>1</v>
      </c>
      <c r="H29" s="195">
        <f>VLOOKUP(D29,CCT!D:S,16,0)</f>
        <v>0</v>
      </c>
      <c r="I29" s="312" t="e">
        <f ca="1">VLOOKUP('BASE PLANILHAS'!$A$129,INDIRECT("'*"&amp;R29&amp;"*'!A:E"),5,0)</f>
        <v>#REF!</v>
      </c>
      <c r="J29" s="312" t="e">
        <f ca="1">VLOOKUP('BASE PLANILHAS'!$A$131,INDIRECT("'*"&amp;R29&amp;"*'!A:E"),5,0)</f>
        <v>#REF!</v>
      </c>
      <c r="K29" s="312" t="e">
        <f ca="1">VLOOKUP(D29,CCT!D:S,16,0)*J29</f>
        <v>#REF!</v>
      </c>
      <c r="L29" s="312" t="e">
        <f t="shared" ca="1" si="5"/>
        <v>#REF!</v>
      </c>
      <c r="M29" s="316">
        <f>VLOOKUP($C29,PARAMETROS!$A:$I,7,0)</f>
        <v>44562</v>
      </c>
      <c r="N29" s="194">
        <f>VLOOKUP($C29,PARAMETROS!$A:$I,8,0)</f>
        <v>0</v>
      </c>
      <c r="O29" s="194">
        <f>VLOOKUP($C29,PARAMETROS!$A:$I,9,0)</f>
        <v>0</v>
      </c>
      <c r="P29" s="86"/>
      <c r="Q29" s="423" t="str">
        <f t="shared" si="2"/>
        <v>RESUMO CARMO DO PARANAIBA</v>
      </c>
      <c r="R29" s="76" t="s">
        <v>381</v>
      </c>
      <c r="S29" s="96" t="str">
        <f>VLOOKUP(D29,'RESUMO GERAL APOIO'!D:CE,1,0)</f>
        <v>Carmo Do ParanaibaAssistente Administrativo - 200 hPGJ</v>
      </c>
      <c r="T29" s="77" t="str">
        <f t="shared" si="3"/>
        <v>OK</v>
      </c>
      <c r="U29" s="78">
        <f>VLOOKUP(D29,'RESUMO GERAL APOIO'!D:CB,76,0)</f>
        <v>6715.5096311889592</v>
      </c>
      <c r="V29" s="463" t="e">
        <f t="shared" ca="1" si="4"/>
        <v>#REF!</v>
      </c>
      <c r="W29" s="328" t="e">
        <f ca="1">IF(COUNTIF($A$4:A29,A29)=1,VLOOKUP("Custo Total",INDIRECT("'*"&amp;Q29&amp;"*'!A:E"),5,0),"")</f>
        <v>#REF!</v>
      </c>
      <c r="X29" s="329" t="e">
        <f ca="1">IF(COUNTIF($A$4:A29,A29)=1,IF(ROUND(SUMIF(A:A,A29,L:L),2)=ROUND(W29,2),"OK",SUMIF(A:A,A29,L:L)-W29),"")</f>
        <v>#REF!</v>
      </c>
      <c r="AB29" s="3"/>
      <c r="AC29"/>
    </row>
    <row r="30" spans="1:30" s="7" customFormat="1">
      <c r="A30" s="193" t="str">
        <f>CCT!A30</f>
        <v>Carmo Do Rio Claro</v>
      </c>
      <c r="B30" s="323" t="str">
        <f>CCT!B30</f>
        <v>Assistente Administrativo - 200 h</v>
      </c>
      <c r="C30" s="199" t="str">
        <f>CCT!C30</f>
        <v>Regiao de Sao Lourenco¹*</v>
      </c>
      <c r="D30" s="199" t="str">
        <f t="shared" si="1"/>
        <v>Carmo Do Rio ClaroAssistente Administrativo - 200 hPGJ</v>
      </c>
      <c r="E30" s="195" t="s">
        <v>327</v>
      </c>
      <c r="F30" s="195" t="s">
        <v>328</v>
      </c>
      <c r="G30" s="195">
        <f>VLOOKUP(D30,CCT!D:S,4,0)</f>
        <v>1</v>
      </c>
      <c r="H30" s="195">
        <f>VLOOKUP(D30,CCT!D:S,16,0)</f>
        <v>0</v>
      </c>
      <c r="I30" s="312" t="e">
        <f ca="1">VLOOKUP('BASE PLANILHAS'!$A$129,INDIRECT("'*"&amp;R30&amp;"*'!A:E"),5,0)</f>
        <v>#REF!</v>
      </c>
      <c r="J30" s="312" t="e">
        <f ca="1">VLOOKUP('BASE PLANILHAS'!$A$131,INDIRECT("'*"&amp;R30&amp;"*'!A:E"),5,0)</f>
        <v>#REF!</v>
      </c>
      <c r="K30" s="312" t="e">
        <f ca="1">VLOOKUP(D30,CCT!D:S,16,0)*J30</f>
        <v>#REF!</v>
      </c>
      <c r="L30" s="312" t="e">
        <f t="shared" ca="1" si="5"/>
        <v>#REF!</v>
      </c>
      <c r="M30" s="316">
        <f>VLOOKUP($C30,PARAMETROS!$A:$I,7,0)</f>
        <v>44562</v>
      </c>
      <c r="N30" s="194">
        <f>VLOOKUP($C30,PARAMETROS!$A:$I,8,0)</f>
        <v>0</v>
      </c>
      <c r="O30" s="194">
        <f>VLOOKUP($C30,PARAMETROS!$A:$I,9,0)</f>
        <v>0</v>
      </c>
      <c r="P30" s="86"/>
      <c r="Q30" s="423" t="str">
        <f t="shared" si="2"/>
        <v>RESUMO CARMO DO RIO CLARO</v>
      </c>
      <c r="R30" s="76" t="s">
        <v>382</v>
      </c>
      <c r="S30" s="96" t="str">
        <f>VLOOKUP(D30,'RESUMO GERAL APOIO'!D:CE,1,0)</f>
        <v>Carmo Do Rio ClaroAssistente Administrativo - 200 hPGJ</v>
      </c>
      <c r="T30" s="77" t="str">
        <f t="shared" si="3"/>
        <v>OK</v>
      </c>
      <c r="U30" s="78">
        <f>VLOOKUP(D30,'RESUMO GERAL APOIO'!D:CB,76,0)</f>
        <v>6785.4869874572523</v>
      </c>
      <c r="V30" s="463" t="e">
        <f t="shared" ca="1" si="4"/>
        <v>#REF!</v>
      </c>
      <c r="W30" s="328" t="e">
        <f ca="1">IF(COUNTIF($A$4:A30,A30)=1,VLOOKUP("Custo Total",INDIRECT("'*"&amp;Q30&amp;"*'!A:E"),5,0),"")</f>
        <v>#REF!</v>
      </c>
      <c r="X30" s="329" t="e">
        <f ca="1">IF(COUNTIF($A$4:A30,A30)=1,IF(ROUND(SUMIF(A:A,A30,L:L),2)=ROUND(W30,2),"OK",SUMIF(A:A,A30,L:L)-W30),"")</f>
        <v>#REF!</v>
      </c>
      <c r="AB30" s="3"/>
      <c r="AC30"/>
    </row>
    <row r="31" spans="1:30" s="7" customFormat="1">
      <c r="A31" s="193" t="str">
        <f>CCT!A31</f>
        <v>Conceicao Do Mato Dentro</v>
      </c>
      <c r="B31" s="323" t="str">
        <f>CCT!B31</f>
        <v>Assistente Administrativo - 200 h</v>
      </c>
      <c r="C31" s="199" t="str">
        <f>CCT!C31</f>
        <v>Curvelo</v>
      </c>
      <c r="D31" s="199" t="str">
        <f t="shared" si="1"/>
        <v>Conceicao Do Mato DentroAssistente Administrativo - 200 hPGJ</v>
      </c>
      <c r="E31" s="195" t="s">
        <v>327</v>
      </c>
      <c r="F31" s="195" t="s">
        <v>328</v>
      </c>
      <c r="G31" s="195">
        <f>VLOOKUP(D31,CCT!D:S,4,0)</f>
        <v>1</v>
      </c>
      <c r="H31" s="195">
        <f>VLOOKUP(D31,CCT!D:S,16,0)</f>
        <v>0</v>
      </c>
      <c r="I31" s="312" t="e">
        <f ca="1">VLOOKUP('BASE PLANILHAS'!$A$129,INDIRECT("'*"&amp;R31&amp;"*'!A:E"),5,0)</f>
        <v>#REF!</v>
      </c>
      <c r="J31" s="312" t="e">
        <f ca="1">VLOOKUP('BASE PLANILHAS'!$A$131,INDIRECT("'*"&amp;R31&amp;"*'!A:E"),5,0)</f>
        <v>#REF!</v>
      </c>
      <c r="K31" s="312" t="e">
        <f ca="1">VLOOKUP(D31,CCT!D:S,16,0)*J31</f>
        <v>#REF!</v>
      </c>
      <c r="L31" s="312" t="e">
        <f t="shared" ca="1" si="5"/>
        <v>#REF!</v>
      </c>
      <c r="M31" s="316">
        <f>VLOOKUP($C31,PARAMETROS!$A:$I,7,0)</f>
        <v>44562</v>
      </c>
      <c r="N31" s="194">
        <f>VLOOKUP($C31,PARAMETROS!$A:$I,8,0)</f>
        <v>0</v>
      </c>
      <c r="O31" s="194">
        <f>VLOOKUP($C31,PARAMETROS!$A:$I,9,0)</f>
        <v>0</v>
      </c>
      <c r="P31" s="86"/>
      <c r="Q31" s="423" t="str">
        <f t="shared" si="2"/>
        <v>RESUMO CONCEICAO DO MATO DENTRO</v>
      </c>
      <c r="R31" s="76" t="s">
        <v>383</v>
      </c>
      <c r="S31" s="76" t="str">
        <f>VLOOKUP(D31,'RESUMO GERAL APOIO'!D:CE,1,0)</f>
        <v>Conceicao Do Mato DentroAssistente Administrativo - 200 hPGJ</v>
      </c>
      <c r="T31" s="77" t="str">
        <f t="shared" si="3"/>
        <v>OK</v>
      </c>
      <c r="U31" s="78">
        <f>VLOOKUP(D31,'RESUMO GERAL APOIO'!D:CB,76,0)</f>
        <v>6909.4241611034886</v>
      </c>
      <c r="V31" s="463" t="e">
        <f t="shared" ca="1" si="4"/>
        <v>#REF!</v>
      </c>
      <c r="W31" s="328" t="e">
        <f ca="1">IF(COUNTIF($A$4:A31,A31)=1,VLOOKUP("Custo Total",INDIRECT("'*"&amp;Q31&amp;"*'!A:E"),5,0),"")</f>
        <v>#REF!</v>
      </c>
      <c r="X31" s="329" t="e">
        <f ca="1">IF(COUNTIF($A$4:A31,A31)=1,IF(ROUND(SUMIF(A:A,A31,L:L),2)=ROUND(W31,2),"OK",SUMIF(A:A,A31,L:L)-W31),"")</f>
        <v>#REF!</v>
      </c>
      <c r="AB31" s="3"/>
      <c r="AC31"/>
    </row>
    <row r="32" spans="1:30" s="7" customFormat="1">
      <c r="A32" s="193" t="str">
        <f>CCT!A32</f>
        <v>Conselheiro Lafaiete</v>
      </c>
      <c r="B32" s="323" t="str">
        <f>CCT!B32</f>
        <v>Assistente Administrativo - 200 h</v>
      </c>
      <c r="C32" s="199" t="str">
        <f>CCT!C32</f>
        <v>Regiao de Ouro Preto¹*</v>
      </c>
      <c r="D32" s="199" t="str">
        <f t="shared" si="1"/>
        <v>Conselheiro LafaieteAssistente Administrativo - 200 hPGJ</v>
      </c>
      <c r="E32" s="195" t="s">
        <v>327</v>
      </c>
      <c r="F32" s="195" t="s">
        <v>328</v>
      </c>
      <c r="G32" s="195">
        <f>VLOOKUP(D32,CCT!D:S,4,0)</f>
        <v>1</v>
      </c>
      <c r="H32" s="195">
        <f>VLOOKUP(D32,CCT!D:S,16,0)</f>
        <v>0</v>
      </c>
      <c r="I32" s="312" t="e">
        <f ca="1">VLOOKUP('BASE PLANILHAS'!$A$129,INDIRECT("'*"&amp;R32&amp;"*'!A:E"),5,0)</f>
        <v>#REF!</v>
      </c>
      <c r="J32" s="312" t="e">
        <f ca="1">VLOOKUP('BASE PLANILHAS'!$A$131,INDIRECT("'*"&amp;R32&amp;"*'!A:E"),5,0)</f>
        <v>#REF!</v>
      </c>
      <c r="K32" s="312" t="e">
        <f ca="1">VLOOKUP(D32,CCT!D:S,16,0)*J32</f>
        <v>#REF!</v>
      </c>
      <c r="L32" s="312" t="e">
        <f ca="1">G32*(I32-J32)+K32</f>
        <v>#REF!</v>
      </c>
      <c r="M32" s="316">
        <f>VLOOKUP($C32,PARAMETROS!$A:$I,7,0)</f>
        <v>44562</v>
      </c>
      <c r="N32" s="194">
        <f>VLOOKUP($C32,PARAMETROS!$A:$I,8,0)</f>
        <v>0</v>
      </c>
      <c r="O32" s="194">
        <f>VLOOKUP($C32,PARAMETROS!$A:$I,9,0)</f>
        <v>0</v>
      </c>
      <c r="P32" s="86"/>
      <c r="Q32" s="423" t="str">
        <f t="shared" si="2"/>
        <v>RESUMO CONSELHEIRO LAFAIETE</v>
      </c>
      <c r="R32" s="76" t="s">
        <v>384</v>
      </c>
      <c r="S32" s="76" t="str">
        <f>VLOOKUP(D32,'RESUMO GERAL APOIO'!D:CE,1,0)</f>
        <v>Conselheiro LafaieteAssistente Administrativo - 200 hPGJ</v>
      </c>
      <c r="T32" s="77" t="str">
        <f t="shared" si="3"/>
        <v>OK</v>
      </c>
      <c r="U32" s="78">
        <f>VLOOKUP(D32,'RESUMO GERAL APOIO'!D:CB,76,0)</f>
        <v>6941.9247278020875</v>
      </c>
      <c r="V32" s="463" t="e">
        <f t="shared" ca="1" si="4"/>
        <v>#REF!</v>
      </c>
      <c r="W32" s="328" t="e">
        <f ca="1">IF(COUNTIF($A$4:A32,A32)=1,VLOOKUP("Custo Total",INDIRECT("'*"&amp;Q32&amp;"*'!A:E"),5,0),"")</f>
        <v>#REF!</v>
      </c>
      <c r="X32" s="329" t="e">
        <f ca="1">IF(COUNTIF($A$4:A32,A32)=1,IF(ROUND(SUMIF(A:A,A32,L:L),2)=ROUND(W32,2),"OK",SUMIF(A:A,A32,L:L)-W32),"")</f>
        <v>#REF!</v>
      </c>
      <c r="AB32" s="3"/>
      <c r="AC32"/>
    </row>
    <row r="33" spans="1:29" s="7" customFormat="1">
      <c r="A33" s="193" t="str">
        <f>CCT!A33</f>
        <v>Conselheiro Pena</v>
      </c>
      <c r="B33" s="323" t="str">
        <f>CCT!B33</f>
        <v>Assistente Administrativo - 200 h</v>
      </c>
      <c r="C33" s="199" t="str">
        <f>CCT!C33</f>
        <v>Fethemg Interior</v>
      </c>
      <c r="D33" s="199" t="str">
        <f t="shared" si="1"/>
        <v>Conselheiro PenaAssistente Administrativo - 200 hPGJ</v>
      </c>
      <c r="E33" s="195" t="s">
        <v>327</v>
      </c>
      <c r="F33" s="195" t="s">
        <v>328</v>
      </c>
      <c r="G33" s="195">
        <f>VLOOKUP(D33,CCT!D:S,4,0)</f>
        <v>1</v>
      </c>
      <c r="H33" s="195">
        <f>VLOOKUP(D33,CCT!D:S,16,0)</f>
        <v>0</v>
      </c>
      <c r="I33" s="312" t="e">
        <f ca="1">VLOOKUP('BASE PLANILHAS'!$A$129,INDIRECT("'*"&amp;R33&amp;"*'!A:E"),5,0)</f>
        <v>#REF!</v>
      </c>
      <c r="J33" s="312" t="e">
        <f ca="1">VLOOKUP('BASE PLANILHAS'!$A$131,INDIRECT("'*"&amp;R33&amp;"*'!A:E"),5,0)</f>
        <v>#REF!</v>
      </c>
      <c r="K33" s="312" t="e">
        <f ca="1">VLOOKUP(D33,CCT!D:S,16,0)*J33</f>
        <v>#REF!</v>
      </c>
      <c r="L33" s="312" t="e">
        <f t="shared" ca="1" si="5"/>
        <v>#REF!</v>
      </c>
      <c r="M33" s="316">
        <f>VLOOKUP($C33,PARAMETROS!$A:$I,7,0)</f>
        <v>44562</v>
      </c>
      <c r="N33" s="194">
        <f>VLOOKUP($C33,PARAMETROS!$A:$I,8,0)</f>
        <v>0</v>
      </c>
      <c r="O33" s="194">
        <f>VLOOKUP($C33,PARAMETROS!$A:$I,9,0)</f>
        <v>0</v>
      </c>
      <c r="P33" s="86"/>
      <c r="Q33" s="423" t="str">
        <f t="shared" si="2"/>
        <v>RESUMO CONSELHEIRO PENA</v>
      </c>
      <c r="R33" s="76" t="s">
        <v>385</v>
      </c>
      <c r="S33" s="76" t="str">
        <f>VLOOKUP(D33,'RESUMO GERAL APOIO'!D:CE,1,0)</f>
        <v>Conselheiro PenaAssistente Administrativo - 200 hPGJ</v>
      </c>
      <c r="T33" s="77" t="str">
        <f t="shared" si="3"/>
        <v>OK</v>
      </c>
      <c r="U33" s="78">
        <f>VLOOKUP(D33,'RESUMO GERAL APOIO'!D:CB,76,0)</f>
        <v>6876.8999445792724</v>
      </c>
      <c r="V33" s="463" t="e">
        <f t="shared" ca="1" si="4"/>
        <v>#REF!</v>
      </c>
      <c r="W33" s="328" t="e">
        <f ca="1">IF(COUNTIF($A$4:A33,A33)=1,VLOOKUP("Custo Total",INDIRECT("'*"&amp;Q33&amp;"*'!A:E"),5,0),"")</f>
        <v>#REF!</v>
      </c>
      <c r="X33" s="329" t="e">
        <f ca="1">IF(COUNTIF($A$4:A33,A33)=1,IF(ROUND(SUMIF(A:A,A33,L:L),2)=ROUND(W33,2),"OK",SUMIF(A:A,A33,L:L)-W33),"")</f>
        <v>#REF!</v>
      </c>
      <c r="AB33" s="3"/>
      <c r="AC33"/>
    </row>
    <row r="34" spans="1:29" s="7" customFormat="1">
      <c r="A34" s="193" t="str">
        <f>CCT!A34</f>
        <v>Contagem</v>
      </c>
      <c r="B34" s="323" t="str">
        <f>CCT!B34</f>
        <v>Assistente Administrativo - 200 h</v>
      </c>
      <c r="C34" s="199" t="str">
        <f>CCT!C34</f>
        <v>Sind - Asseio</v>
      </c>
      <c r="D34" s="199" t="str">
        <f t="shared" si="1"/>
        <v>ContagemAssistente Administrativo - 200 hPGJ</v>
      </c>
      <c r="E34" s="195" t="s">
        <v>327</v>
      </c>
      <c r="F34" s="195" t="s">
        <v>328</v>
      </c>
      <c r="G34" s="195">
        <f>VLOOKUP(D34,CCT!D:S,4,0)</f>
        <v>2</v>
      </c>
      <c r="H34" s="195">
        <f>VLOOKUP(D34,CCT!D:S,16,0)</f>
        <v>0</v>
      </c>
      <c r="I34" s="312" t="e">
        <f ca="1">VLOOKUP('BASE PLANILHAS'!$A$129,INDIRECT("'*"&amp;R34&amp;"*'!A:E"),5,0)</f>
        <v>#REF!</v>
      </c>
      <c r="J34" s="312" t="e">
        <f ca="1">VLOOKUP('BASE PLANILHAS'!$A$131,INDIRECT("'*"&amp;R34&amp;"*'!A:E"),5,0)</f>
        <v>#REF!</v>
      </c>
      <c r="K34" s="312" t="e">
        <f ca="1">VLOOKUP(D34,CCT!D:S,16,0)*J34</f>
        <v>#REF!</v>
      </c>
      <c r="L34" s="312" t="e">
        <f t="shared" ca="1" si="5"/>
        <v>#REF!</v>
      </c>
      <c r="M34" s="316">
        <f>VLOOKUP($C34,PARAMETROS!$A:$I,7,0)</f>
        <v>44562</v>
      </c>
      <c r="N34" s="194">
        <f>VLOOKUP($C34,PARAMETROS!$A:$I,8,0)</f>
        <v>0</v>
      </c>
      <c r="O34" s="194">
        <f>VLOOKUP($C34,PARAMETROS!$A:$I,9,0)</f>
        <v>0</v>
      </c>
      <c r="P34" s="86"/>
      <c r="Q34" s="423" t="str">
        <f t="shared" si="2"/>
        <v>RESUMO CONTAGEM</v>
      </c>
      <c r="R34" s="76" t="s">
        <v>386</v>
      </c>
      <c r="S34" s="76" t="str">
        <f>VLOOKUP(D34,'RESUMO GERAL APOIO'!D:CE,1,0)</f>
        <v>ContagemAssistente Administrativo - 200 hPGJ</v>
      </c>
      <c r="T34" s="77" t="str">
        <f t="shared" si="3"/>
        <v>OK</v>
      </c>
      <c r="U34" s="78">
        <f>VLOOKUP(D34,'RESUMO GERAL APOIO'!D:CB,76,0)</f>
        <v>13864.797040155696</v>
      </c>
      <c r="V34" s="463" t="e">
        <f t="shared" ca="1" si="4"/>
        <v>#REF!</v>
      </c>
      <c r="W34" s="328" t="e">
        <f ca="1">IF(COUNTIF($A$4:A34,A34)=1,VLOOKUP("Custo Total",INDIRECT("'*"&amp;Q34&amp;"*'!A:E"),5,0),"")</f>
        <v>#REF!</v>
      </c>
      <c r="X34" s="329" t="e">
        <f ca="1">IF(COUNTIF($A$4:A34,A34)=1,IF(ROUND(SUMIF(A:A,A34,L:L),2)=ROUND(W34,2),"OK",SUMIF(A:A,A34,L:L)-W34),"")</f>
        <v>#REF!</v>
      </c>
      <c r="AB34" s="3"/>
      <c r="AC34"/>
    </row>
    <row r="35" spans="1:29" s="7" customFormat="1">
      <c r="A35" s="193" t="str">
        <f>CCT!A35</f>
        <v>Coracao De Jesus</v>
      </c>
      <c r="B35" s="323" t="str">
        <f>CCT!B35</f>
        <v>Assistente Administrativo - 200 h</v>
      </c>
      <c r="C35" s="199" t="str">
        <f>CCT!C35</f>
        <v>Sethac Norte de Minas¹*</v>
      </c>
      <c r="D35" s="199" t="str">
        <f t="shared" si="1"/>
        <v>Coracao De JesusAssistente Administrativo - 200 hPGJ</v>
      </c>
      <c r="E35" s="195" t="s">
        <v>327</v>
      </c>
      <c r="F35" s="195" t="s">
        <v>328</v>
      </c>
      <c r="G35" s="195">
        <f>VLOOKUP(D35,CCT!D:S,4,0)</f>
        <v>1</v>
      </c>
      <c r="H35" s="195">
        <f>VLOOKUP(D35,CCT!D:S,16,0)</f>
        <v>0</v>
      </c>
      <c r="I35" s="312" t="e">
        <f ca="1">VLOOKUP('BASE PLANILHAS'!$A$129,INDIRECT("'*"&amp;R35&amp;"*'!A:E"),5,0)</f>
        <v>#REF!</v>
      </c>
      <c r="J35" s="312" t="e">
        <f ca="1">VLOOKUP('BASE PLANILHAS'!$A$131,INDIRECT("'*"&amp;R35&amp;"*'!A:E"),5,0)</f>
        <v>#REF!</v>
      </c>
      <c r="K35" s="312" t="e">
        <f ca="1">VLOOKUP(D35,CCT!D:S,16,0)*J35</f>
        <v>#REF!</v>
      </c>
      <c r="L35" s="312" t="e">
        <f t="shared" ca="1" si="5"/>
        <v>#REF!</v>
      </c>
      <c r="M35" s="316">
        <f>VLOOKUP($C35,PARAMETROS!$A:$I,7,0)</f>
        <v>44562</v>
      </c>
      <c r="N35" s="194">
        <f>VLOOKUP($C35,PARAMETROS!$A:$I,8,0)</f>
        <v>0</v>
      </c>
      <c r="O35" s="194">
        <f>VLOOKUP($C35,PARAMETROS!$A:$I,9,0)</f>
        <v>0</v>
      </c>
      <c r="P35" s="86"/>
      <c r="Q35" s="423" t="str">
        <f t="shared" si="2"/>
        <v>RESUMO CORACAO DE JESUS</v>
      </c>
      <c r="R35" s="76" t="s">
        <v>387</v>
      </c>
      <c r="S35" s="76" t="str">
        <f>VLOOKUP(D35,'RESUMO GERAL APOIO'!D:CE,1,0)</f>
        <v>Coracao De JesusAssistente Administrativo - 200 hPGJ</v>
      </c>
      <c r="T35" s="77" t="str">
        <f t="shared" si="3"/>
        <v>OK</v>
      </c>
      <c r="U35" s="78">
        <f>VLOOKUP(D35,'RESUMO GERAL APOIO'!D:CB,76,0)</f>
        <v>6862.8144744938027</v>
      </c>
      <c r="V35" s="463" t="e">
        <f t="shared" ca="1" si="4"/>
        <v>#REF!</v>
      </c>
      <c r="W35" s="328" t="e">
        <f ca="1">IF(COUNTIF($A$4:A35,A35)=1,VLOOKUP("Custo Total",INDIRECT("'*"&amp;Q35&amp;"*'!A:E"),5,0),"")</f>
        <v>#REF!</v>
      </c>
      <c r="X35" s="329" t="e">
        <f ca="1">IF(COUNTIF($A$4:A35,A35)=1,IF(ROUND(SUMIF(A:A,A35,L:L),2)=ROUND(W35,2),"OK",SUMIF(A:A,A35,L:L)-W35),"")</f>
        <v>#REF!</v>
      </c>
      <c r="AB35" s="3"/>
      <c r="AC35"/>
    </row>
    <row r="36" spans="1:29" s="7" customFormat="1">
      <c r="A36" s="193" t="str">
        <f>CCT!A36</f>
        <v>Coronel Fabriciano</v>
      </c>
      <c r="B36" s="323" t="str">
        <f>CCT!B36</f>
        <v>Assistente Administrativo - 200 h</v>
      </c>
      <c r="C36" s="199" t="str">
        <f>CCT!C36</f>
        <v>Seethur</v>
      </c>
      <c r="D36" s="199" t="str">
        <f t="shared" si="1"/>
        <v>Coronel FabricianoAssistente Administrativo - 200 hPGJ</v>
      </c>
      <c r="E36" s="195" t="s">
        <v>327</v>
      </c>
      <c r="F36" s="195" t="s">
        <v>328</v>
      </c>
      <c r="G36" s="195">
        <f>VLOOKUP(D36,CCT!D:S,4,0)</f>
        <v>1</v>
      </c>
      <c r="H36" s="195">
        <f>VLOOKUP(D36,CCT!D:S,16,0)</f>
        <v>0</v>
      </c>
      <c r="I36" s="312" t="e">
        <f ca="1">VLOOKUP('BASE PLANILHAS'!$A$129,INDIRECT("'*"&amp;R36&amp;"*'!A:E"),5,0)</f>
        <v>#REF!</v>
      </c>
      <c r="J36" s="312" t="e">
        <f ca="1">VLOOKUP('BASE PLANILHAS'!$A$131,INDIRECT("'*"&amp;R36&amp;"*'!A:E"),5,0)</f>
        <v>#REF!</v>
      </c>
      <c r="K36" s="312" t="e">
        <f ca="1">VLOOKUP(D36,CCT!D:S,16,0)*J36</f>
        <v>#REF!</v>
      </c>
      <c r="L36" s="312" t="e">
        <f t="shared" ca="1" si="5"/>
        <v>#REF!</v>
      </c>
      <c r="M36" s="316">
        <f>VLOOKUP($C36,PARAMETROS!$A:$I,7,0)</f>
        <v>44562</v>
      </c>
      <c r="N36" s="194">
        <f>VLOOKUP($C36,PARAMETROS!$A:$I,8,0)</f>
        <v>0</v>
      </c>
      <c r="O36" s="194">
        <f>VLOOKUP($C36,PARAMETROS!$A:$I,9,0)</f>
        <v>0</v>
      </c>
      <c r="P36" s="86"/>
      <c r="Q36" s="423" t="str">
        <f t="shared" si="2"/>
        <v>RESUMO CORONEL FABRICIANO</v>
      </c>
      <c r="R36" s="76" t="s">
        <v>388</v>
      </c>
      <c r="S36" s="76" t="str">
        <f>VLOOKUP(D36,'RESUMO GERAL APOIO'!D:CE,1,0)</f>
        <v>Coronel FabricianoAssistente Administrativo - 200 hPGJ</v>
      </c>
      <c r="T36" s="77" t="str">
        <f t="shared" si="3"/>
        <v>OK</v>
      </c>
      <c r="U36" s="78">
        <f>VLOOKUP(D36,'RESUMO GERAL APOIO'!D:CB,76,0)</f>
        <v>7070.6935292924918</v>
      </c>
      <c r="V36" s="463" t="e">
        <f t="shared" ca="1" si="4"/>
        <v>#REF!</v>
      </c>
      <c r="W36" s="328" t="e">
        <f ca="1">IF(COUNTIF($A$4:A36,A36)=1,VLOOKUP("Custo Total",INDIRECT("'*"&amp;Q36&amp;"*'!A:E"),5,0),"")</f>
        <v>#REF!</v>
      </c>
      <c r="X36" s="329" t="e">
        <f ca="1">IF(COUNTIF($A$4:A36,A36)=1,IF(ROUND(SUMIF(A:A,A36,L:L),2)=ROUND(W36,2),"OK",SUMIF(A:A,A36,L:L)-W36),"")</f>
        <v>#REF!</v>
      </c>
      <c r="AB36" s="3"/>
      <c r="AC36"/>
    </row>
    <row r="37" spans="1:29" s="7" customFormat="1">
      <c r="A37" s="193" t="str">
        <f>CCT!A37</f>
        <v>Curvelo</v>
      </c>
      <c r="B37" s="323" t="str">
        <f>CCT!B37</f>
        <v>Assistente Administrativo - 200 h</v>
      </c>
      <c r="C37" s="199" t="str">
        <f>CCT!C37</f>
        <v>Curvelo</v>
      </c>
      <c r="D37" s="199" t="str">
        <f t="shared" si="1"/>
        <v>CurveloAssistente Administrativo - 200 hPGJ</v>
      </c>
      <c r="E37" s="195" t="s">
        <v>327</v>
      </c>
      <c r="F37" s="195" t="s">
        <v>328</v>
      </c>
      <c r="G37" s="195">
        <f>VLOOKUP(D37,CCT!D:S,4,0)</f>
        <v>1</v>
      </c>
      <c r="H37" s="195">
        <f>VLOOKUP(D37,CCT!D:S,16,0)</f>
        <v>0</v>
      </c>
      <c r="I37" s="312" t="e">
        <f ca="1">VLOOKUP('BASE PLANILHAS'!$A$129,INDIRECT("'*"&amp;R37&amp;"*'!A:E"),5,0)</f>
        <v>#REF!</v>
      </c>
      <c r="J37" s="312" t="e">
        <f ca="1">VLOOKUP('BASE PLANILHAS'!$A$131,INDIRECT("'*"&amp;R37&amp;"*'!A:E"),5,0)</f>
        <v>#REF!</v>
      </c>
      <c r="K37" s="312" t="e">
        <f ca="1">VLOOKUP(D37,CCT!D:S,16,0)*J37</f>
        <v>#REF!</v>
      </c>
      <c r="L37" s="312" t="e">
        <f t="shared" ca="1" si="5"/>
        <v>#REF!</v>
      </c>
      <c r="M37" s="316">
        <f>VLOOKUP($C37,PARAMETROS!$A:$I,7,0)</f>
        <v>44562</v>
      </c>
      <c r="N37" s="194">
        <f>VLOOKUP($C37,PARAMETROS!$A:$I,8,0)</f>
        <v>0</v>
      </c>
      <c r="O37" s="194">
        <f>VLOOKUP($C37,PARAMETROS!$A:$I,9,0)</f>
        <v>0</v>
      </c>
      <c r="P37" s="86"/>
      <c r="Q37" s="423" t="str">
        <f t="shared" si="2"/>
        <v>RESUMO CURVELO</v>
      </c>
      <c r="R37" s="76" t="s">
        <v>389</v>
      </c>
      <c r="S37" s="76" t="str">
        <f>VLOOKUP(D37,'RESUMO GERAL APOIO'!D:CE,1,0)</f>
        <v>CurveloAssistente Administrativo - 200 hPGJ</v>
      </c>
      <c r="T37" s="77" t="str">
        <f t="shared" si="3"/>
        <v>OK</v>
      </c>
      <c r="U37" s="78">
        <f>VLOOKUP(D37,'RESUMO GERAL APOIO'!D:CB,76,0)</f>
        <v>6909.4241611034886</v>
      </c>
      <c r="V37" s="463" t="e">
        <f t="shared" ca="1" si="4"/>
        <v>#REF!</v>
      </c>
      <c r="W37" s="328" t="e">
        <f ca="1">IF(COUNTIF($A$4:A37,A37)=1,VLOOKUP("Custo Total",INDIRECT("'*"&amp;Q37&amp;"*'!A:E"),5,0),"")</f>
        <v>#REF!</v>
      </c>
      <c r="X37" s="329" t="e">
        <f ca="1">IF(COUNTIF($A$4:A37,A37)=1,IF(ROUND(SUMIF(A:A,A37,L:L),2)=ROUND(W37,2),"OK",SUMIF(A:A,A37,L:L)-W37),"")</f>
        <v>#REF!</v>
      </c>
      <c r="AB37" s="3"/>
      <c r="AC37"/>
    </row>
    <row r="38" spans="1:29" s="7" customFormat="1">
      <c r="A38" s="193" t="str">
        <f>CCT!A38</f>
        <v>Diamantina</v>
      </c>
      <c r="B38" s="323" t="str">
        <f>CCT!B38</f>
        <v>Assistente Administrativo - 200 h</v>
      </c>
      <c r="C38" s="199" t="str">
        <f>CCT!C38</f>
        <v>Curvelo</v>
      </c>
      <c r="D38" s="199" t="str">
        <f t="shared" si="1"/>
        <v>DiamantinaAssistente Administrativo - 200 hPGJ</v>
      </c>
      <c r="E38" s="195" t="s">
        <v>327</v>
      </c>
      <c r="F38" s="195" t="s">
        <v>328</v>
      </c>
      <c r="G38" s="195">
        <f>VLOOKUP(D38,CCT!D:S,4,0)</f>
        <v>3</v>
      </c>
      <c r="H38" s="195">
        <f>VLOOKUP(D38,CCT!D:S,16,0)</f>
        <v>0</v>
      </c>
      <c r="I38" s="312" t="e">
        <f ca="1">VLOOKUP('BASE PLANILHAS'!$A$129,INDIRECT("'*"&amp;R38&amp;"*'!A:E"),5,0)</f>
        <v>#REF!</v>
      </c>
      <c r="J38" s="312" t="e">
        <f ca="1">VLOOKUP('BASE PLANILHAS'!$A$131,INDIRECT("'*"&amp;R38&amp;"*'!A:E"),5,0)</f>
        <v>#REF!</v>
      </c>
      <c r="K38" s="312" t="e">
        <f ca="1">VLOOKUP(D38,CCT!D:S,16,0)*J38</f>
        <v>#REF!</v>
      </c>
      <c r="L38" s="312" t="e">
        <f t="shared" ca="1" si="5"/>
        <v>#REF!</v>
      </c>
      <c r="M38" s="316">
        <f>VLOOKUP($C38,PARAMETROS!$A:$I,7,0)</f>
        <v>44562</v>
      </c>
      <c r="N38" s="194">
        <f>VLOOKUP($C38,PARAMETROS!$A:$I,8,0)</f>
        <v>0</v>
      </c>
      <c r="O38" s="194">
        <f>VLOOKUP($C38,PARAMETROS!$A:$I,9,0)</f>
        <v>0</v>
      </c>
      <c r="P38" s="86"/>
      <c r="Q38" s="423" t="str">
        <f t="shared" si="2"/>
        <v>RESUMO DIAMANTINA</v>
      </c>
      <c r="R38" s="76" t="s">
        <v>390</v>
      </c>
      <c r="S38" s="76" t="str">
        <f>VLOOKUP(D38,'RESUMO GERAL APOIO'!D:CE,1,0)</f>
        <v>DiamantinaAssistente Administrativo - 200 hPGJ</v>
      </c>
      <c r="T38" s="77" t="str">
        <f t="shared" si="3"/>
        <v>OK</v>
      </c>
      <c r="U38" s="78">
        <f>VLOOKUP(D38,'RESUMO GERAL APOIO'!D:CB,76,0)</f>
        <v>21211.730733650067</v>
      </c>
      <c r="V38" s="463" t="e">
        <f t="shared" ca="1" si="4"/>
        <v>#REF!</v>
      </c>
      <c r="W38" s="328" t="e">
        <f ca="1">IF(COUNTIF($A$4:A38,A38)=1,VLOOKUP("Custo Total",INDIRECT("'*"&amp;Q38&amp;"*'!A:E"),5,0),"")</f>
        <v>#REF!</v>
      </c>
      <c r="X38" s="329" t="e">
        <f ca="1">IF(COUNTIF($A$4:A38,A38)=1,IF(ROUND(SUMIF(A:A,A38,L:L),2)=ROUND(W38,2),"OK",SUMIF(A:A,A38,L:L)-W38),"")</f>
        <v>#REF!</v>
      </c>
      <c r="AB38" s="3"/>
      <c r="AC38"/>
    </row>
    <row r="39" spans="1:29" s="7" customFormat="1">
      <c r="A39" s="193" t="str">
        <f>CCT!A39</f>
        <v>Dores Do Indaia</v>
      </c>
      <c r="B39" s="323" t="str">
        <f>CCT!B39</f>
        <v>Assistente Administrativo - 200 h</v>
      </c>
      <c r="C39" s="199" t="str">
        <f>CCT!C39</f>
        <v>Regiao de Divinopolis¹*</v>
      </c>
      <c r="D39" s="199" t="str">
        <f t="shared" si="1"/>
        <v>Dores Do IndaiaAssistente Administrativo - 200 hPGJ</v>
      </c>
      <c r="E39" s="195" t="s">
        <v>327</v>
      </c>
      <c r="F39" s="195" t="s">
        <v>328</v>
      </c>
      <c r="G39" s="195">
        <f>VLOOKUP(D39,CCT!D:S,4,0)</f>
        <v>1</v>
      </c>
      <c r="H39" s="195">
        <f>VLOOKUP(D39,CCT!D:S,16,0)</f>
        <v>0</v>
      </c>
      <c r="I39" s="312" t="e">
        <f ca="1">VLOOKUP('BASE PLANILHAS'!$A$129,INDIRECT("'*"&amp;R39&amp;"*'!A:E"),5,0)</f>
        <v>#REF!</v>
      </c>
      <c r="J39" s="312" t="e">
        <f ca="1">VLOOKUP('BASE PLANILHAS'!$A$131,INDIRECT("'*"&amp;R39&amp;"*'!A:E"),5,0)</f>
        <v>#REF!</v>
      </c>
      <c r="K39" s="312" t="e">
        <f ca="1">VLOOKUP(D39,CCT!D:S,16,0)*J39</f>
        <v>#REF!</v>
      </c>
      <c r="L39" s="312" t="e">
        <f t="shared" ca="1" si="5"/>
        <v>#REF!</v>
      </c>
      <c r="M39" s="316">
        <f>VLOOKUP($C39,PARAMETROS!$A:$I,7,0)</f>
        <v>44562</v>
      </c>
      <c r="N39" s="194">
        <f>VLOOKUP($C39,PARAMETROS!$A:$I,8,0)</f>
        <v>0</v>
      </c>
      <c r="O39" s="194">
        <f>VLOOKUP($C39,PARAMETROS!$A:$I,9,0)</f>
        <v>0</v>
      </c>
      <c r="P39" s="86"/>
      <c r="Q39" s="423" t="str">
        <f t="shared" si="2"/>
        <v>RESUMO DORES DO INDAIA</v>
      </c>
      <c r="R39" s="76" t="s">
        <v>391</v>
      </c>
      <c r="S39" s="76" t="str">
        <f>VLOOKUP(D39,'RESUMO GERAL APOIO'!D:CE,1,0)</f>
        <v>Dores Do IndaiaAssistente Administrativo - 200 hPGJ</v>
      </c>
      <c r="T39" s="77" t="str">
        <f t="shared" si="3"/>
        <v>OK</v>
      </c>
      <c r="U39" s="78">
        <f>VLOOKUP(D39,'RESUMO GERAL APOIO'!D:CB,76,0)</f>
        <v>6785.4869874572523</v>
      </c>
      <c r="V39" s="463" t="e">
        <f t="shared" ca="1" si="4"/>
        <v>#REF!</v>
      </c>
      <c r="W39" s="328" t="e">
        <f ca="1">IF(COUNTIF($A$4:A39,A39)=1,VLOOKUP("Custo Total",INDIRECT("'*"&amp;Q39&amp;"*'!A:E"),5,0),"")</f>
        <v>#REF!</v>
      </c>
      <c r="X39" s="329" t="e">
        <f ca="1">IF(COUNTIF($A$4:A39,A39)=1,IF(ROUND(SUMIF(A:A,A39,L:L),2)=ROUND(W39,2),"OK",SUMIF(A:A,A39,L:L)-W39),"")</f>
        <v>#REF!</v>
      </c>
      <c r="AB39" s="3"/>
      <c r="AC39"/>
    </row>
    <row r="40" spans="1:29" s="7" customFormat="1">
      <c r="A40" s="199" t="str">
        <f>CCT!A40</f>
        <v>Ervalia</v>
      </c>
      <c r="B40" s="307" t="str">
        <f>CCT!B40</f>
        <v>Assistente Administrativo - 200 h</v>
      </c>
      <c r="C40" s="199" t="str">
        <f>CCT!C40</f>
        <v>Vicosa e Regiao¹*</v>
      </c>
      <c r="D40" s="199" t="str">
        <f t="shared" si="1"/>
        <v>ErvaliaAssistente Administrativo - 200 hPGJ</v>
      </c>
      <c r="E40" s="195" t="s">
        <v>327</v>
      </c>
      <c r="F40" s="195" t="s">
        <v>328</v>
      </c>
      <c r="G40" s="195">
        <f>VLOOKUP(D40,CCT!D:S,4,0)</f>
        <v>1</v>
      </c>
      <c r="H40" s="195">
        <f>VLOOKUP(D40,CCT!D:S,16,0)</f>
        <v>0</v>
      </c>
      <c r="I40" s="312" t="e">
        <f ca="1">VLOOKUP('BASE PLANILHAS'!$A$129,INDIRECT("'*"&amp;R40&amp;"*'!A:E"),5,0)</f>
        <v>#REF!</v>
      </c>
      <c r="J40" s="312" t="e">
        <f ca="1">VLOOKUP('BASE PLANILHAS'!$A$131,INDIRECT("'*"&amp;R40&amp;"*'!A:E"),5,0)</f>
        <v>#REF!</v>
      </c>
      <c r="K40" s="312" t="e">
        <f ca="1">VLOOKUP(D40,CCT!D:S,16,0)*J40</f>
        <v>#REF!</v>
      </c>
      <c r="L40" s="312" t="e">
        <f t="shared" ca="1" si="5"/>
        <v>#REF!</v>
      </c>
      <c r="M40" s="308">
        <f>VLOOKUP($C40,PARAMETROS!$A:$I,7,0)</f>
        <v>44197</v>
      </c>
      <c r="N40" s="194">
        <f>VLOOKUP($C40,PARAMETROS!$A:$I,8,0)</f>
        <v>0</v>
      </c>
      <c r="O40" s="194">
        <f>VLOOKUP($C40,PARAMETROS!$A:$I,9,0)</f>
        <v>0</v>
      </c>
      <c r="P40" s="86"/>
      <c r="Q40" s="423" t="str">
        <f t="shared" si="2"/>
        <v>RESUMO ERVALIA</v>
      </c>
      <c r="R40" s="76" t="s">
        <v>392</v>
      </c>
      <c r="S40" s="76" t="str">
        <f>VLOOKUP(D40,'RESUMO GERAL APOIO'!D:CE,1,0)</f>
        <v>ErvaliaAssistente Administrativo - 200 hPGJ</v>
      </c>
      <c r="T40" s="77" t="str">
        <f t="shared" si="3"/>
        <v>OK</v>
      </c>
      <c r="U40" s="78">
        <f>VLOOKUP(D40,'RESUMO GERAL APOIO'!D:CB,76,0)</f>
        <v>6811.3045029838304</v>
      </c>
      <c r="V40" s="463" t="e">
        <f t="shared" ca="1" si="4"/>
        <v>#REF!</v>
      </c>
      <c r="W40" s="328" t="e">
        <f ca="1">IF(COUNTIF($A$4:A40,A40)=1,VLOOKUP("Custo Total",INDIRECT("'*"&amp;Q40&amp;"*'!A:E"),5,0),"")</f>
        <v>#REF!</v>
      </c>
      <c r="X40" s="329" t="e">
        <f ca="1">IF(COUNTIF($A$4:A40,A40)=1,IF(ROUND(SUMIF(A:A,A40,L:L),2)=ROUND(W40,2),"OK",SUMIF(A:A,A40,L:L)-W40),"")</f>
        <v>#REF!</v>
      </c>
      <c r="AB40" s="3"/>
      <c r="AC40"/>
    </row>
    <row r="41" spans="1:29" s="7" customFormat="1">
      <c r="A41" s="199" t="str">
        <f>CCT!A41</f>
        <v>Espera Feliz</v>
      </c>
      <c r="B41" s="323" t="str">
        <f>CCT!B41</f>
        <v>Assistente Administrativo - 200 h</v>
      </c>
      <c r="C41" s="199" t="str">
        <f>CCT!C41</f>
        <v>Regiao de Juiz de Fora</v>
      </c>
      <c r="D41" s="199" t="str">
        <f t="shared" si="1"/>
        <v>Espera FelizAssistente Administrativo - 200 hPGJ</v>
      </c>
      <c r="E41" s="195" t="s">
        <v>327</v>
      </c>
      <c r="F41" s="195" t="s">
        <v>328</v>
      </c>
      <c r="G41" s="195">
        <f>VLOOKUP(D41,CCT!D:S,4,0)</f>
        <v>1</v>
      </c>
      <c r="H41" s="195">
        <f>VLOOKUP(D41,CCT!D:S,16,0)</f>
        <v>0</v>
      </c>
      <c r="I41" s="312" t="e">
        <f ca="1">VLOOKUP('BASE PLANILHAS'!$A$129,INDIRECT("'*"&amp;R41&amp;"*'!A:E"),5,0)</f>
        <v>#REF!</v>
      </c>
      <c r="J41" s="312" t="e">
        <f ca="1">VLOOKUP('BASE PLANILHAS'!$A$131,INDIRECT("'*"&amp;R41&amp;"*'!A:E"),5,0)</f>
        <v>#REF!</v>
      </c>
      <c r="K41" s="312" t="e">
        <f ca="1">VLOOKUP(D41,CCT!D:S,16,0)*J41</f>
        <v>#REF!</v>
      </c>
      <c r="L41" s="312" t="e">
        <f t="shared" ca="1" si="5"/>
        <v>#REF!</v>
      </c>
      <c r="M41" s="316">
        <f>VLOOKUP($C41,PARAMETROS!$A:$I,7,0)</f>
        <v>44562</v>
      </c>
      <c r="N41" s="194">
        <f>VLOOKUP($C41,PARAMETROS!$A:$I,8,0)</f>
        <v>0</v>
      </c>
      <c r="O41" s="194">
        <f>VLOOKUP($C41,PARAMETROS!$A:$I,9,0)</f>
        <v>0</v>
      </c>
      <c r="P41" s="86"/>
      <c r="Q41" s="423" t="str">
        <f t="shared" si="2"/>
        <v>RESUMO ESPERA FELIZ</v>
      </c>
      <c r="R41" s="76" t="s">
        <v>393</v>
      </c>
      <c r="S41" s="76" t="str">
        <f>VLOOKUP(D41,'RESUMO GERAL APOIO'!D:CE,1,0)</f>
        <v>Espera FelizAssistente Administrativo - 200 hPGJ</v>
      </c>
      <c r="T41" s="77" t="str">
        <f t="shared" si="3"/>
        <v>OK</v>
      </c>
      <c r="U41" s="78">
        <f>VLOOKUP(D41,'RESUMO GERAL APOIO'!D:CB,76,0)</f>
        <v>6909.5381212174489</v>
      </c>
      <c r="V41" s="463" t="e">
        <f t="shared" ca="1" si="4"/>
        <v>#REF!</v>
      </c>
      <c r="W41" s="328" t="e">
        <f ca="1">IF(COUNTIF($A$4:A41,A41)=1,VLOOKUP("Custo Total",INDIRECT("'*"&amp;Q41&amp;"*'!A:E"),5,0),"")</f>
        <v>#REF!</v>
      </c>
      <c r="X41" s="329" t="e">
        <f ca="1">IF(COUNTIF($A$4:A41,A41)=1,IF(ROUND(SUMIF(A:A,A41,L:L),2)=ROUND(W41,2),"OK",SUMIF(A:A,A41,L:L)-W41),"")</f>
        <v>#REF!</v>
      </c>
      <c r="AB41" s="3"/>
      <c r="AC41"/>
    </row>
    <row r="42" spans="1:29" s="7" customFormat="1">
      <c r="A42" s="193" t="str">
        <f>CCT!A42</f>
        <v>Estrela Do Sul</v>
      </c>
      <c r="B42" s="323" t="str">
        <f>CCT!B42</f>
        <v>Assistente Administrativo - 200 h</v>
      </c>
      <c r="C42" s="199" t="str">
        <f>CCT!C42</f>
        <v>Alto Paranaiba</v>
      </c>
      <c r="D42" s="199" t="str">
        <f t="shared" si="1"/>
        <v>Estrela Do SulAssistente Administrativo - 200 hPGJ</v>
      </c>
      <c r="E42" s="195" t="s">
        <v>327</v>
      </c>
      <c r="F42" s="195" t="s">
        <v>328</v>
      </c>
      <c r="G42" s="195">
        <f>VLOOKUP(D42,CCT!D:S,4,0)</f>
        <v>1</v>
      </c>
      <c r="H42" s="195">
        <f>VLOOKUP(D42,CCT!D:S,16,0)</f>
        <v>0</v>
      </c>
      <c r="I42" s="312" t="e">
        <f ca="1">VLOOKUP('BASE PLANILHAS'!$A$129,INDIRECT("'*"&amp;R42&amp;"*'!A:E"),5,0)</f>
        <v>#REF!</v>
      </c>
      <c r="J42" s="312" t="e">
        <f ca="1">VLOOKUP('BASE PLANILHAS'!$A$131,INDIRECT("'*"&amp;R42&amp;"*'!A:E"),5,0)</f>
        <v>#REF!</v>
      </c>
      <c r="K42" s="312" t="e">
        <f ca="1">VLOOKUP(D42,CCT!D:S,16,0)*J42</f>
        <v>#REF!</v>
      </c>
      <c r="L42" s="312" t="e">
        <f t="shared" ca="1" si="5"/>
        <v>#REF!</v>
      </c>
      <c r="M42" s="316">
        <f>VLOOKUP($C42,PARAMETROS!$A:$I,7,0)</f>
        <v>44562</v>
      </c>
      <c r="N42" s="194">
        <f>VLOOKUP($C42,PARAMETROS!$A:$I,8,0)</f>
        <v>0</v>
      </c>
      <c r="O42" s="194">
        <f>VLOOKUP($C42,PARAMETROS!$A:$I,9,0)</f>
        <v>0</v>
      </c>
      <c r="P42" s="86"/>
      <c r="Q42" s="423" t="str">
        <f t="shared" si="2"/>
        <v>RESUMO ESTRELA DO SUL</v>
      </c>
      <c r="R42" s="76" t="s">
        <v>394</v>
      </c>
      <c r="S42" s="76" t="str">
        <f>VLOOKUP(D42,'RESUMO GERAL APOIO'!D:CE,1,0)</f>
        <v>Estrela Do SulAssistente Administrativo - 200 hPGJ</v>
      </c>
      <c r="T42" s="77" t="str">
        <f t="shared" si="3"/>
        <v>OK</v>
      </c>
      <c r="U42" s="78">
        <f>VLOOKUP(D42,'RESUMO GERAL APOIO'!D:CB,76,0)</f>
        <v>6639.841917034717</v>
      </c>
      <c r="V42" s="463" t="e">
        <f t="shared" ca="1" si="4"/>
        <v>#REF!</v>
      </c>
      <c r="W42" s="328" t="e">
        <f ca="1">IF(COUNTIF($A$4:A42,A42)=1,VLOOKUP("Custo Total",INDIRECT("'*"&amp;Q42&amp;"*'!A:E"),5,0),"")</f>
        <v>#REF!</v>
      </c>
      <c r="X42" s="329" t="e">
        <f ca="1">IF(COUNTIF($A$4:A42,A42)=1,IF(ROUND(SUMIF(A:A,A42,L:L),2)=ROUND(W42,2),"OK",SUMIF(A:A,A42,L:L)-W42),"")</f>
        <v>#REF!</v>
      </c>
      <c r="AB42" s="3"/>
      <c r="AC42"/>
    </row>
    <row r="43" spans="1:29" s="7" customFormat="1">
      <c r="A43" s="193" t="str">
        <f>CCT!A43</f>
        <v>Extrema</v>
      </c>
      <c r="B43" s="323" t="str">
        <f>CCT!B43</f>
        <v>Assistente Administrativo - 200 h</v>
      </c>
      <c r="C43" s="199" t="str">
        <f>CCT!C43</f>
        <v>Regiao de Sao Lourenco¹*</v>
      </c>
      <c r="D43" s="199" t="str">
        <f t="shared" si="1"/>
        <v>ExtremaAssistente Administrativo - 200 hPGJ</v>
      </c>
      <c r="E43" s="195" t="s">
        <v>327</v>
      </c>
      <c r="F43" s="195" t="s">
        <v>328</v>
      </c>
      <c r="G43" s="195">
        <f>VLOOKUP(D43,CCT!D:S,4,0)</f>
        <v>1</v>
      </c>
      <c r="H43" s="195">
        <f>VLOOKUP(D43,CCT!D:S,16,0)</f>
        <v>0</v>
      </c>
      <c r="I43" s="312" t="e">
        <f ca="1">VLOOKUP('BASE PLANILHAS'!$A$129,INDIRECT("'*"&amp;R43&amp;"*'!A:E"),5,0)</f>
        <v>#REF!</v>
      </c>
      <c r="J43" s="312" t="e">
        <f ca="1">VLOOKUP('BASE PLANILHAS'!$A$131,INDIRECT("'*"&amp;R43&amp;"*'!A:E"),5,0)</f>
        <v>#REF!</v>
      </c>
      <c r="K43" s="312" t="e">
        <f ca="1">VLOOKUP(D43,CCT!D:S,16,0)*J43</f>
        <v>#REF!</v>
      </c>
      <c r="L43" s="312" t="e">
        <f t="shared" ca="1" si="5"/>
        <v>#REF!</v>
      </c>
      <c r="M43" s="316">
        <f>VLOOKUP($C43,PARAMETROS!$A:$I,7,0)</f>
        <v>44562</v>
      </c>
      <c r="N43" s="194">
        <f>VLOOKUP($C43,PARAMETROS!$A:$I,8,0)</f>
        <v>0</v>
      </c>
      <c r="O43" s="194">
        <f>VLOOKUP($C43,PARAMETROS!$A:$I,9,0)</f>
        <v>0</v>
      </c>
      <c r="P43" s="86"/>
      <c r="Q43" s="423" t="str">
        <f t="shared" si="2"/>
        <v>RESUMO EXTREMA</v>
      </c>
      <c r="R43" s="76" t="s">
        <v>395</v>
      </c>
      <c r="S43" s="76" t="str">
        <f>VLOOKUP(D43,'RESUMO GERAL APOIO'!D:CE,1,0)</f>
        <v>ExtremaAssistente Administrativo - 200 hPGJ</v>
      </c>
      <c r="T43" s="77" t="str">
        <f t="shared" si="3"/>
        <v>OK</v>
      </c>
      <c r="U43" s="78">
        <f>VLOOKUP(D43,'RESUMO GERAL APOIO'!D:CB,76,0)</f>
        <v>6785.4869874572523</v>
      </c>
      <c r="V43" s="463" t="e">
        <f t="shared" ca="1" si="4"/>
        <v>#REF!</v>
      </c>
      <c r="W43" s="328" t="e">
        <f ca="1">IF(COUNTIF($A$4:A43,A43)=1,VLOOKUP("Custo Total",INDIRECT("'*"&amp;Q43&amp;"*'!A:E"),5,0),"")</f>
        <v>#REF!</v>
      </c>
      <c r="X43" s="329" t="e">
        <f ca="1">IF(COUNTIF($A$4:A43,A43)=1,IF(ROUND(SUMIF(A:A,A43,L:L),2)=ROUND(W43,2),"OK",SUMIF(A:A,A43,L:L)-W43),"")</f>
        <v>#REF!</v>
      </c>
      <c r="AB43" s="3"/>
      <c r="AC43"/>
    </row>
    <row r="44" spans="1:29" s="7" customFormat="1">
      <c r="A44" s="193" t="str">
        <f>CCT!A44</f>
        <v>Formiga</v>
      </c>
      <c r="B44" s="323" t="str">
        <f>CCT!B44</f>
        <v>Assistente Administrativo - 200 h</v>
      </c>
      <c r="C44" s="199" t="str">
        <f>CCT!C44</f>
        <v>Regiao de Sao Lourenco¹*</v>
      </c>
      <c r="D44" s="199" t="str">
        <f t="shared" si="1"/>
        <v>FormigaAssistente Administrativo - 200 hPGJ</v>
      </c>
      <c r="E44" s="195" t="s">
        <v>327</v>
      </c>
      <c r="F44" s="195" t="s">
        <v>328</v>
      </c>
      <c r="G44" s="195">
        <f>VLOOKUP(D44,CCT!D:S,4,0)</f>
        <v>2</v>
      </c>
      <c r="H44" s="195">
        <f>VLOOKUP(D44,CCT!D:S,16,0)</f>
        <v>0</v>
      </c>
      <c r="I44" s="312" t="e">
        <f ca="1">VLOOKUP('BASE PLANILHAS'!$A$129,INDIRECT("'*"&amp;R44&amp;"*'!A:E"),5,0)</f>
        <v>#REF!</v>
      </c>
      <c r="J44" s="312" t="e">
        <f ca="1">VLOOKUP('BASE PLANILHAS'!$A$131,INDIRECT("'*"&amp;R44&amp;"*'!A:E"),5,0)</f>
        <v>#REF!</v>
      </c>
      <c r="K44" s="312" t="e">
        <f ca="1">VLOOKUP(D44,CCT!D:S,16,0)*J44</f>
        <v>#REF!</v>
      </c>
      <c r="L44" s="312" t="e">
        <f ca="1">G44*(I44-J44)+K44</f>
        <v>#REF!</v>
      </c>
      <c r="M44" s="316">
        <f>VLOOKUP($C44,PARAMETROS!$A:$I,7,0)</f>
        <v>44562</v>
      </c>
      <c r="N44" s="194">
        <f>VLOOKUP($C44,PARAMETROS!$A:$I,8,0)</f>
        <v>0</v>
      </c>
      <c r="O44" s="194">
        <f>VLOOKUP($C44,PARAMETROS!$A:$I,9,0)</f>
        <v>0</v>
      </c>
      <c r="P44" s="86"/>
      <c r="Q44" s="423" t="str">
        <f t="shared" si="2"/>
        <v>RESUMO FORMIGA</v>
      </c>
      <c r="R44" s="76" t="s">
        <v>396</v>
      </c>
      <c r="S44" s="76" t="str">
        <f>VLOOKUP(D44,'RESUMO GERAL APOIO'!D:CE,1,0)</f>
        <v>FormigaAssistente Administrativo - 200 hPGJ</v>
      </c>
      <c r="T44" s="77" t="str">
        <f t="shared" si="3"/>
        <v>OK</v>
      </c>
      <c r="U44" s="78">
        <f>VLOOKUP(D44,'RESUMO GERAL APOIO'!D:CB,76,0)</f>
        <v>13570.973974914505</v>
      </c>
      <c r="V44" s="463" t="e">
        <f t="shared" ca="1" si="4"/>
        <v>#REF!</v>
      </c>
      <c r="W44" s="328" t="e">
        <f ca="1">IF(COUNTIF($A$4:A44,A44)=1,VLOOKUP("Custo Total",INDIRECT("'*"&amp;Q44&amp;"*'!A:E"),5,0),"")</f>
        <v>#REF!</v>
      </c>
      <c r="X44" s="329" t="e">
        <f ca="1">IF(COUNTIF($A$4:A44,A44)=1,IF(ROUND(SUMIF(A:A,A44,L:L),2)=ROUND(W44,2),"OK",SUMIF(A:A,A44,L:L)-W44),"")</f>
        <v>#REF!</v>
      </c>
      <c r="AB44" s="3"/>
      <c r="AC44"/>
    </row>
    <row r="45" spans="1:29" s="7" customFormat="1">
      <c r="A45" s="193" t="str">
        <f>CCT!A45</f>
        <v>Francisco Sa</v>
      </c>
      <c r="B45" s="323" t="str">
        <f>CCT!B45</f>
        <v>Assistente Administrativo - 200 h</v>
      </c>
      <c r="C45" s="199" t="str">
        <f>CCT!C45</f>
        <v>Sethac Norte de Minas¹*</v>
      </c>
      <c r="D45" s="199" t="str">
        <f t="shared" si="1"/>
        <v>Francisco SaAssistente Administrativo - 200 hPGJ</v>
      </c>
      <c r="E45" s="195" t="s">
        <v>327</v>
      </c>
      <c r="F45" s="195" t="s">
        <v>328</v>
      </c>
      <c r="G45" s="195">
        <f>VLOOKUP(D45,CCT!D:S,4,0)</f>
        <v>1</v>
      </c>
      <c r="H45" s="195">
        <f>VLOOKUP(D45,CCT!D:S,16,0)</f>
        <v>0</v>
      </c>
      <c r="I45" s="312" t="e">
        <f ca="1">VLOOKUP('BASE PLANILHAS'!$A$129,INDIRECT("'*"&amp;R45&amp;"*'!A:E"),5,0)</f>
        <v>#REF!</v>
      </c>
      <c r="J45" s="312" t="e">
        <f ca="1">VLOOKUP('BASE PLANILHAS'!$A$131,INDIRECT("'*"&amp;R45&amp;"*'!A:E"),5,0)</f>
        <v>#REF!</v>
      </c>
      <c r="K45" s="312" t="e">
        <f ca="1">VLOOKUP(D45,CCT!D:S,16,0)*J45</f>
        <v>#REF!</v>
      </c>
      <c r="L45" s="312" t="e">
        <f t="shared" ca="1" si="5"/>
        <v>#REF!</v>
      </c>
      <c r="M45" s="316">
        <f>VLOOKUP($C45,PARAMETROS!$A:$I,7,0)</f>
        <v>44562</v>
      </c>
      <c r="N45" s="194">
        <f>VLOOKUP($C45,PARAMETROS!$A:$I,8,0)</f>
        <v>0</v>
      </c>
      <c r="O45" s="194">
        <f>VLOOKUP($C45,PARAMETROS!$A:$I,9,0)</f>
        <v>0</v>
      </c>
      <c r="P45" s="86"/>
      <c r="Q45" s="423" t="str">
        <f t="shared" si="2"/>
        <v>RESUMO FRANCISCO SA</v>
      </c>
      <c r="R45" s="76" t="s">
        <v>397</v>
      </c>
      <c r="S45" s="76" t="str">
        <f>VLOOKUP(D45,'RESUMO GERAL APOIO'!D:CE,1,0)</f>
        <v>Francisco SaAssistente Administrativo - 200 hPGJ</v>
      </c>
      <c r="T45" s="77" t="str">
        <f t="shared" si="3"/>
        <v>OK</v>
      </c>
      <c r="U45" s="78">
        <f>VLOOKUP(D45,'RESUMO GERAL APOIO'!D:CB,76,0)</f>
        <v>6941.9247278020875</v>
      </c>
      <c r="V45" s="463" t="e">
        <f t="shared" ca="1" si="4"/>
        <v>#REF!</v>
      </c>
      <c r="W45" s="328" t="e">
        <f ca="1">IF(COUNTIF($A$4:A45,A45)=1,VLOOKUP("Custo Total",INDIRECT("'*"&amp;Q45&amp;"*'!A:E"),5,0),"")</f>
        <v>#REF!</v>
      </c>
      <c r="X45" s="329" t="e">
        <f ca="1">IF(COUNTIF($A$4:A45,A45)=1,IF(ROUND(SUMIF(A:A,A45,L:L),2)=ROUND(W45,2),"OK",SUMIF(A:A,A45,L:L)-W45),"")</f>
        <v>#REF!</v>
      </c>
      <c r="AB45" s="3"/>
      <c r="AC45"/>
    </row>
    <row r="46" spans="1:29" s="7" customFormat="1">
      <c r="A46" s="193" t="str">
        <f>CCT!A46</f>
        <v>Frutal</v>
      </c>
      <c r="B46" s="323" t="str">
        <f>CCT!B46</f>
        <v>Assistente Administrativo - 200 h</v>
      </c>
      <c r="C46" s="199" t="str">
        <f>CCT!C46</f>
        <v>Regiao Uberaba</v>
      </c>
      <c r="D46" s="199" t="str">
        <f t="shared" si="1"/>
        <v>FrutalAssistente Administrativo - 200 hPGJ</v>
      </c>
      <c r="E46" s="195" t="s">
        <v>327</v>
      </c>
      <c r="F46" s="195" t="s">
        <v>328</v>
      </c>
      <c r="G46" s="195">
        <f>VLOOKUP(D46,CCT!D:S,4,0)</f>
        <v>2</v>
      </c>
      <c r="H46" s="195">
        <f>VLOOKUP(D46,CCT!D:S,16,0)</f>
        <v>0</v>
      </c>
      <c r="I46" s="312" t="e">
        <f ca="1">VLOOKUP('BASE PLANILHAS'!$A$129,INDIRECT("'*"&amp;R46&amp;"*'!A:E"),5,0)</f>
        <v>#REF!</v>
      </c>
      <c r="J46" s="312" t="e">
        <f ca="1">VLOOKUP('BASE PLANILHAS'!$A$131,INDIRECT("'*"&amp;R46&amp;"*'!A:E"),5,0)</f>
        <v>#REF!</v>
      </c>
      <c r="K46" s="312" t="e">
        <f ca="1">VLOOKUP(D46,CCT!D:S,16,0)*J46</f>
        <v>#REF!</v>
      </c>
      <c r="L46" s="312" t="e">
        <f t="shared" ca="1" si="5"/>
        <v>#REF!</v>
      </c>
      <c r="M46" s="316">
        <f>VLOOKUP($C46,PARAMETROS!$A:$I,7,0)</f>
        <v>44562</v>
      </c>
      <c r="N46" s="194">
        <f>VLOOKUP($C46,PARAMETROS!$A:$I,8,0)</f>
        <v>0</v>
      </c>
      <c r="O46" s="194">
        <f>VLOOKUP($C46,PARAMETROS!$A:$I,9,0)</f>
        <v>0</v>
      </c>
      <c r="P46" s="86"/>
      <c r="Q46" s="423" t="str">
        <f t="shared" si="2"/>
        <v>RESUMO FRUTAL</v>
      </c>
      <c r="R46" s="76" t="s">
        <v>398</v>
      </c>
      <c r="S46" s="76" t="str">
        <f>VLOOKUP(D46,'RESUMO GERAL APOIO'!D:CE,1,0)</f>
        <v>FrutalAssistente Administrativo - 200 hPGJ</v>
      </c>
      <c r="T46" s="77" t="str">
        <f t="shared" si="3"/>
        <v>OK</v>
      </c>
      <c r="U46" s="78">
        <f>VLOOKUP(D46,'RESUMO GERAL APOIO'!D:CB,76,0)</f>
        <v>13663.368341111687</v>
      </c>
      <c r="V46" s="463" t="e">
        <f t="shared" ca="1" si="4"/>
        <v>#REF!</v>
      </c>
      <c r="W46" s="328" t="e">
        <f ca="1">IF(COUNTIF($A$4:A46,A46)=1,VLOOKUP("Custo Total",INDIRECT("'*"&amp;Q46&amp;"*'!A:E"),5,0),"")</f>
        <v>#REF!</v>
      </c>
      <c r="X46" s="329" t="e">
        <f ca="1">IF(COUNTIF($A$4:A46,A46)=1,IF(ROUND(SUMIF(A:A,A46,L:L),2)=ROUND(W46,2),"OK",SUMIF(A:A,A46,L:L)-W46),"")</f>
        <v>#REF!</v>
      </c>
      <c r="AB46" s="3"/>
      <c r="AC46"/>
    </row>
    <row r="47" spans="1:29" s="7" customFormat="1">
      <c r="A47" s="193" t="str">
        <f>CCT!A47</f>
        <v>Galileia</v>
      </c>
      <c r="B47" s="323" t="str">
        <f>CCT!B47</f>
        <v>Assistente Administrativo - 200 h</v>
      </c>
      <c r="C47" s="199" t="str">
        <f>CCT!C47</f>
        <v>Fethemg Interior</v>
      </c>
      <c r="D47" s="199" t="str">
        <f t="shared" si="1"/>
        <v>GalileiaAssistente Administrativo - 200 hPGJ</v>
      </c>
      <c r="E47" s="195" t="s">
        <v>327</v>
      </c>
      <c r="F47" s="195" t="s">
        <v>328</v>
      </c>
      <c r="G47" s="195">
        <f>VLOOKUP(D47,CCT!D:S,4,0)</f>
        <v>1</v>
      </c>
      <c r="H47" s="195">
        <f>VLOOKUP(D47,CCT!D:S,16,0)</f>
        <v>0</v>
      </c>
      <c r="I47" s="312" t="e">
        <f ca="1">VLOOKUP('BASE PLANILHAS'!$A$129,INDIRECT("'*"&amp;R47&amp;"*'!A:E"),5,0)</f>
        <v>#REF!</v>
      </c>
      <c r="J47" s="312" t="e">
        <f ca="1">VLOOKUP('BASE PLANILHAS'!$A$131,INDIRECT("'*"&amp;R47&amp;"*'!A:E"),5,0)</f>
        <v>#REF!</v>
      </c>
      <c r="K47" s="312" t="e">
        <f ca="1">VLOOKUP(D47,CCT!D:S,16,0)*J47</f>
        <v>#REF!</v>
      </c>
      <c r="L47" s="312" t="e">
        <f t="shared" ca="1" si="5"/>
        <v>#REF!</v>
      </c>
      <c r="M47" s="316">
        <f>VLOOKUP($C47,PARAMETROS!$A:$I,7,0)</f>
        <v>44562</v>
      </c>
      <c r="N47" s="194">
        <f>VLOOKUP($C47,PARAMETROS!$A:$I,8,0)</f>
        <v>0</v>
      </c>
      <c r="O47" s="194">
        <f>VLOOKUP($C47,PARAMETROS!$A:$I,9,0)</f>
        <v>0</v>
      </c>
      <c r="P47" s="86"/>
      <c r="Q47" s="423" t="str">
        <f t="shared" si="2"/>
        <v>RESUMO GALILEIA</v>
      </c>
      <c r="R47" s="76" t="s">
        <v>399</v>
      </c>
      <c r="S47" s="76" t="str">
        <f>VLOOKUP(D47,'RESUMO GERAL APOIO'!D:CE,1,0)</f>
        <v>GalileiaAssistente Administrativo - 200 hPGJ</v>
      </c>
      <c r="T47" s="77" t="str">
        <f t="shared" si="3"/>
        <v>OK</v>
      </c>
      <c r="U47" s="78">
        <f>VLOOKUP(D47,'RESUMO GERAL APOIO'!D:CB,76,0)</f>
        <v>6876.8999445792724</v>
      </c>
      <c r="V47" s="463" t="e">
        <f t="shared" ca="1" si="4"/>
        <v>#REF!</v>
      </c>
      <c r="W47" s="328" t="e">
        <f ca="1">IF(COUNTIF($A$4:A47,A47)=1,VLOOKUP("Custo Total",INDIRECT("'*"&amp;Q47&amp;"*'!A:E"),5,0),"")</f>
        <v>#REF!</v>
      </c>
      <c r="X47" s="329" t="e">
        <f ca="1">IF(COUNTIF($A$4:A47,A47)=1,IF(ROUND(SUMIF(A:A,A47,L:L),2)=ROUND(W47,2),"OK",SUMIF(A:A,A47,L:L)-W47),"")</f>
        <v>#REF!</v>
      </c>
      <c r="AB47" s="3"/>
      <c r="AC47"/>
    </row>
    <row r="48" spans="1:29" s="7" customFormat="1">
      <c r="A48" s="193" t="str">
        <f>CCT!A48</f>
        <v>Guanhaes</v>
      </c>
      <c r="B48" s="323" t="str">
        <f>CCT!B48</f>
        <v>Assistente Administrativo - 200 h</v>
      </c>
      <c r="C48" s="199" t="str">
        <f>CCT!C48</f>
        <v>Seethur¹*</v>
      </c>
      <c r="D48" s="199" t="str">
        <f t="shared" si="1"/>
        <v>GuanhaesAssistente Administrativo - 200 hPGJ</v>
      </c>
      <c r="E48" s="195" t="s">
        <v>327</v>
      </c>
      <c r="F48" s="195" t="s">
        <v>328</v>
      </c>
      <c r="G48" s="195">
        <f>VLOOKUP(D48,CCT!D:S,4,0)</f>
        <v>1</v>
      </c>
      <c r="H48" s="195">
        <f>VLOOKUP(D48,CCT!D:S,16,0)</f>
        <v>0</v>
      </c>
      <c r="I48" s="312" t="e">
        <f ca="1">VLOOKUP('BASE PLANILHAS'!$A$129,INDIRECT("'*"&amp;R48&amp;"*'!A:E"),5,0)</f>
        <v>#REF!</v>
      </c>
      <c r="J48" s="312" t="e">
        <f ca="1">VLOOKUP('BASE PLANILHAS'!$A$131,INDIRECT("'*"&amp;R48&amp;"*'!A:E"),5,0)</f>
        <v>#REF!</v>
      </c>
      <c r="K48" s="312" t="e">
        <f ca="1">VLOOKUP(D48,CCT!D:S,16,0)*J48</f>
        <v>#REF!</v>
      </c>
      <c r="L48" s="312" t="e">
        <f t="shared" ca="1" si="5"/>
        <v>#REF!</v>
      </c>
      <c r="M48" s="316">
        <f>VLOOKUP($C48,PARAMETROS!$A:$I,7,0)</f>
        <v>44562</v>
      </c>
      <c r="N48" s="194">
        <f>VLOOKUP($C48,PARAMETROS!$A:$I,8,0)</f>
        <v>0</v>
      </c>
      <c r="O48" s="194">
        <f>VLOOKUP($C48,PARAMETROS!$A:$I,9,0)</f>
        <v>0</v>
      </c>
      <c r="P48" s="86"/>
      <c r="Q48" s="423" t="str">
        <f t="shared" si="2"/>
        <v>RESUMO GUANHAES</v>
      </c>
      <c r="R48" s="76" t="s">
        <v>400</v>
      </c>
      <c r="S48" s="76" t="str">
        <f>VLOOKUP(D48,'RESUMO GERAL APOIO'!D:CE,1,0)</f>
        <v>GuanhaesAssistente Administrativo - 200 hPGJ</v>
      </c>
      <c r="T48" s="77" t="str">
        <f t="shared" si="3"/>
        <v>OK</v>
      </c>
      <c r="U48" s="78">
        <f>VLOOKUP(D48,'RESUMO GERAL APOIO'!D:CB,76,0)</f>
        <v>6902.1429242043687</v>
      </c>
      <c r="V48" s="463" t="e">
        <f t="shared" ca="1" si="4"/>
        <v>#REF!</v>
      </c>
      <c r="W48" s="328" t="e">
        <f ca="1">IF(COUNTIF($A$4:A48,A48)=1,VLOOKUP("Custo Total",INDIRECT("'*"&amp;Q48&amp;"*'!A:E"),5,0),"")</f>
        <v>#REF!</v>
      </c>
      <c r="X48" s="329" t="e">
        <f ca="1">IF(COUNTIF($A$4:A48,A48)=1,IF(ROUND(SUMIF(A:A,A48,L:L),2)=ROUND(W48,2),"OK",SUMIF(A:A,A48,L:L)-W48),"")</f>
        <v>#REF!</v>
      </c>
      <c r="AB48" s="3"/>
      <c r="AC48"/>
    </row>
    <row r="49" spans="1:29" s="7" customFormat="1">
      <c r="A49" s="193" t="str">
        <f>CCT!A49</f>
        <v>Guaranesia</v>
      </c>
      <c r="B49" s="323" t="str">
        <f>CCT!B49</f>
        <v>Assistente Administrativo - 200 h</v>
      </c>
      <c r="C49" s="199" t="str">
        <f>CCT!C49</f>
        <v>Regiao de Sao Lourenco¹*</v>
      </c>
      <c r="D49" s="199" t="str">
        <f t="shared" si="1"/>
        <v>GuaranesiaAssistente Administrativo - 200 hPGJ</v>
      </c>
      <c r="E49" s="195" t="s">
        <v>327</v>
      </c>
      <c r="F49" s="195" t="s">
        <v>328</v>
      </c>
      <c r="G49" s="195">
        <f>VLOOKUP(D49,CCT!D:S,4,0)</f>
        <v>1</v>
      </c>
      <c r="H49" s="195">
        <f>VLOOKUP(D49,CCT!D:S,16,0)</f>
        <v>0</v>
      </c>
      <c r="I49" s="312" t="e">
        <f ca="1">VLOOKUP('BASE PLANILHAS'!$A$129,INDIRECT("'*"&amp;R49&amp;"*'!A:E"),5,0)</f>
        <v>#REF!</v>
      </c>
      <c r="J49" s="312" t="e">
        <f ca="1">VLOOKUP('BASE PLANILHAS'!$A$131,INDIRECT("'*"&amp;R49&amp;"*'!A:E"),5,0)</f>
        <v>#REF!</v>
      </c>
      <c r="K49" s="312" t="e">
        <f ca="1">VLOOKUP(D49,CCT!D:S,16,0)*J49</f>
        <v>#REF!</v>
      </c>
      <c r="L49" s="312" t="e">
        <f t="shared" ca="1" si="5"/>
        <v>#REF!</v>
      </c>
      <c r="M49" s="316">
        <f>VLOOKUP($C49,PARAMETROS!$A:$I,7,0)</f>
        <v>44562</v>
      </c>
      <c r="N49" s="194">
        <f>VLOOKUP($C49,PARAMETROS!$A:$I,8,0)</f>
        <v>0</v>
      </c>
      <c r="O49" s="194">
        <f>VLOOKUP($C49,PARAMETROS!$A:$I,9,0)</f>
        <v>0</v>
      </c>
      <c r="P49" s="86"/>
      <c r="Q49" s="423" t="str">
        <f t="shared" si="2"/>
        <v>RESUMO GUARANESIA</v>
      </c>
      <c r="R49" s="76" t="s">
        <v>401</v>
      </c>
      <c r="S49" s="76" t="str">
        <f>VLOOKUP(D49,'RESUMO GERAL APOIO'!D:CE,1,0)</f>
        <v>GuaranesiaAssistente Administrativo - 200 hPGJ</v>
      </c>
      <c r="T49" s="77" t="str">
        <f t="shared" si="3"/>
        <v>OK</v>
      </c>
      <c r="U49" s="78">
        <f>VLOOKUP(D49,'RESUMO GERAL APOIO'!D:CB,76,0)</f>
        <v>6785.4869874572523</v>
      </c>
      <c r="V49" s="463" t="e">
        <f t="shared" ca="1" si="4"/>
        <v>#REF!</v>
      </c>
      <c r="W49" s="328" t="e">
        <f ca="1">IF(COUNTIF($A$4:A49,A49)=1,VLOOKUP("Custo Total",INDIRECT("'*"&amp;Q49&amp;"*'!A:E"),5,0),"")</f>
        <v>#REF!</v>
      </c>
      <c r="X49" s="329" t="e">
        <f ca="1">IF(COUNTIF($A$4:A49,A49)=1,IF(ROUND(SUMIF(A:A,A49,L:L),2)=ROUND(W49,2),"OK",SUMIF(A:A,A49,L:L)-W49),"")</f>
        <v>#REF!</v>
      </c>
      <c r="AB49" s="3"/>
      <c r="AC49"/>
    </row>
    <row r="50" spans="1:29" s="7" customFormat="1">
      <c r="A50" s="193" t="str">
        <f>CCT!A50</f>
        <v>Igarape</v>
      </c>
      <c r="B50" s="323" t="str">
        <f>CCT!B50</f>
        <v>Assistente Administrativo - 200 h</v>
      </c>
      <c r="C50" s="199" t="str">
        <f>CCT!C50</f>
        <v>Fethemg RM</v>
      </c>
      <c r="D50" s="199" t="str">
        <f t="shared" si="1"/>
        <v>IgarapeAssistente Administrativo - 200 hPGJ</v>
      </c>
      <c r="E50" s="195" t="s">
        <v>327</v>
      </c>
      <c r="F50" s="195" t="s">
        <v>328</v>
      </c>
      <c r="G50" s="195">
        <f>VLOOKUP(D50,CCT!D:S,4,0)</f>
        <v>1</v>
      </c>
      <c r="H50" s="195">
        <f>VLOOKUP(D50,CCT!D:S,16,0)</f>
        <v>0</v>
      </c>
      <c r="I50" s="312" t="e">
        <f ca="1">VLOOKUP('BASE PLANILHAS'!$A$129,INDIRECT("'*"&amp;R50&amp;"*'!A:E"),5,0)</f>
        <v>#REF!</v>
      </c>
      <c r="J50" s="312" t="e">
        <f ca="1">VLOOKUP('BASE PLANILHAS'!$A$131,INDIRECT("'*"&amp;R50&amp;"*'!A:E"),5,0)</f>
        <v>#REF!</v>
      </c>
      <c r="K50" s="312" t="e">
        <f ca="1">VLOOKUP(D50,CCT!D:S,16,0)*J50</f>
        <v>#REF!</v>
      </c>
      <c r="L50" s="312" t="e">
        <f t="shared" ca="1" si="5"/>
        <v>#REF!</v>
      </c>
      <c r="M50" s="316">
        <f>VLOOKUP($C50,PARAMETROS!$A:$I,7,0)</f>
        <v>44562</v>
      </c>
      <c r="N50" s="194">
        <f>VLOOKUP($C50,PARAMETROS!$A:$I,8,0)</f>
        <v>0</v>
      </c>
      <c r="O50" s="194">
        <f>VLOOKUP($C50,PARAMETROS!$A:$I,9,0)</f>
        <v>0</v>
      </c>
      <c r="P50" s="86"/>
      <c r="Q50" s="423" t="str">
        <f t="shared" si="2"/>
        <v>RESUMO IGARAPE</v>
      </c>
      <c r="R50" s="76" t="s">
        <v>402</v>
      </c>
      <c r="S50" s="76" t="str">
        <f>VLOOKUP(D50,'RESUMO GERAL APOIO'!D:CE,1,0)</f>
        <v>IgarapeAssistente Administrativo - 200 hPGJ</v>
      </c>
      <c r="T50" s="77" t="str">
        <f t="shared" si="3"/>
        <v>OK</v>
      </c>
      <c r="U50" s="78">
        <f>VLOOKUP(D50,'RESUMO GERAL APOIO'!D:CB,76,0)</f>
        <v>6799.4137480206318</v>
      </c>
      <c r="V50" s="463" t="e">
        <f t="shared" ca="1" si="4"/>
        <v>#REF!</v>
      </c>
      <c r="W50" s="328" t="e">
        <f ca="1">IF(COUNTIF($A$4:A50,A50)=1,VLOOKUP("Custo Total",INDIRECT("'*"&amp;Q50&amp;"*'!A:E"),5,0),"")</f>
        <v>#REF!</v>
      </c>
      <c r="X50" s="329" t="e">
        <f ca="1">IF(COUNTIF($A$4:A50,A50)=1,IF(ROUND(SUMIF(A:A,A50,L:L),2)=ROUND(W50,2),"OK",SUMIF(A:A,A50,L:L)-W50),"")</f>
        <v>#REF!</v>
      </c>
      <c r="AB50" s="3"/>
      <c r="AC50"/>
    </row>
    <row r="51" spans="1:29" s="7" customFormat="1">
      <c r="A51" s="193" t="str">
        <f>CCT!A51</f>
        <v>Inhapim</v>
      </c>
      <c r="B51" s="323" t="str">
        <f>CCT!B51</f>
        <v>Assistente Administrativo - 200 h</v>
      </c>
      <c r="C51" s="199" t="str">
        <f>CCT!C51</f>
        <v>Seethur</v>
      </c>
      <c r="D51" s="199" t="str">
        <f t="shared" si="1"/>
        <v>InhapimAssistente Administrativo - 200 hPGJ</v>
      </c>
      <c r="E51" s="195" t="s">
        <v>327</v>
      </c>
      <c r="F51" s="195" t="s">
        <v>328</v>
      </c>
      <c r="G51" s="195">
        <f>VLOOKUP(D51,CCT!D:S,4,0)</f>
        <v>1</v>
      </c>
      <c r="H51" s="195">
        <f>VLOOKUP(D51,CCT!D:S,16,0)</f>
        <v>0</v>
      </c>
      <c r="I51" s="312" t="e">
        <f ca="1">VLOOKUP('BASE PLANILHAS'!$A$129,INDIRECT("'*"&amp;R51&amp;"*'!A:E"),5,0)</f>
        <v>#REF!</v>
      </c>
      <c r="J51" s="312" t="e">
        <f ca="1">VLOOKUP('BASE PLANILHAS'!$A$131,INDIRECT("'*"&amp;R51&amp;"*'!A:E"),5,0)</f>
        <v>#REF!</v>
      </c>
      <c r="K51" s="312" t="e">
        <f ca="1">VLOOKUP(D51,CCT!D:S,16,0)*J51</f>
        <v>#REF!</v>
      </c>
      <c r="L51" s="312" t="e">
        <f t="shared" ca="1" si="5"/>
        <v>#REF!</v>
      </c>
      <c r="M51" s="316">
        <f>VLOOKUP($C51,PARAMETROS!$A:$I,7,0)</f>
        <v>44562</v>
      </c>
      <c r="N51" s="194">
        <f>VLOOKUP($C51,PARAMETROS!$A:$I,8,0)</f>
        <v>0</v>
      </c>
      <c r="O51" s="194">
        <f>VLOOKUP($C51,PARAMETROS!$A:$I,9,0)</f>
        <v>0</v>
      </c>
      <c r="P51" s="86"/>
      <c r="Q51" s="423" t="str">
        <f t="shared" si="2"/>
        <v>RESUMO INHAPIM</v>
      </c>
      <c r="R51" s="76" t="s">
        <v>403</v>
      </c>
      <c r="S51" s="76" t="str">
        <f>VLOOKUP(D51,'RESUMO GERAL APOIO'!D:CE,1,0)</f>
        <v>InhapimAssistente Administrativo - 200 hPGJ</v>
      </c>
      <c r="T51" s="77" t="str">
        <f t="shared" si="3"/>
        <v>OK</v>
      </c>
      <c r="U51" s="78">
        <f>VLOOKUP(D51,'RESUMO GERAL APOIO'!D:CB,76,0)</f>
        <v>6909.5381212174489</v>
      </c>
      <c r="V51" s="463" t="e">
        <f t="shared" ca="1" si="4"/>
        <v>#REF!</v>
      </c>
      <c r="W51" s="328" t="e">
        <f ca="1">IF(COUNTIF($A$4:A51,A51)=1,VLOOKUP("Custo Total",INDIRECT("'*"&amp;Q51&amp;"*'!A:E"),5,0),"")</f>
        <v>#REF!</v>
      </c>
      <c r="X51" s="329" t="e">
        <f ca="1">IF(COUNTIF($A$4:A51,A51)=1,IF(ROUND(SUMIF(A:A,A51,L:L),2)=ROUND(W51,2),"OK",SUMIF(A:A,A51,L:L)-W51),"")</f>
        <v>#REF!</v>
      </c>
      <c r="AB51" s="3"/>
      <c r="AC51"/>
    </row>
    <row r="52" spans="1:29" s="7" customFormat="1">
      <c r="A52" s="193" t="str">
        <f>CCT!A52</f>
        <v>Ipanema</v>
      </c>
      <c r="B52" s="323" t="str">
        <f>CCT!B52</f>
        <v>Assistente Administrativo - 200 h</v>
      </c>
      <c r="C52" s="199" t="str">
        <f>CCT!C52</f>
        <v>Fethemg Interior</v>
      </c>
      <c r="D52" s="199" t="str">
        <f t="shared" si="1"/>
        <v>IpanemaAssistente Administrativo - 200 hPGJ</v>
      </c>
      <c r="E52" s="195" t="s">
        <v>327</v>
      </c>
      <c r="F52" s="195" t="s">
        <v>328</v>
      </c>
      <c r="G52" s="195">
        <f>VLOOKUP(D52,CCT!D:S,4,0)</f>
        <v>1</v>
      </c>
      <c r="H52" s="195">
        <f>VLOOKUP(D52,CCT!D:S,16,0)</f>
        <v>0</v>
      </c>
      <c r="I52" s="312" t="e">
        <f ca="1">VLOOKUP('BASE PLANILHAS'!$A$129,INDIRECT("'*"&amp;R52&amp;"*'!A:E"),5,0)</f>
        <v>#REF!</v>
      </c>
      <c r="J52" s="312" t="e">
        <f ca="1">VLOOKUP('BASE PLANILHAS'!$A$131,INDIRECT("'*"&amp;R52&amp;"*'!A:E"),5,0)</f>
        <v>#REF!</v>
      </c>
      <c r="K52" s="312" t="e">
        <f ca="1">VLOOKUP(D52,CCT!D:S,16,0)*J52</f>
        <v>#REF!</v>
      </c>
      <c r="L52" s="312" t="e">
        <f t="shared" ca="1" si="5"/>
        <v>#REF!</v>
      </c>
      <c r="M52" s="316">
        <f>VLOOKUP($C52,PARAMETROS!$A:$I,7,0)</f>
        <v>44562</v>
      </c>
      <c r="N52" s="194">
        <f>VLOOKUP($C52,PARAMETROS!$A:$I,8,0)</f>
        <v>0</v>
      </c>
      <c r="O52" s="194">
        <f>VLOOKUP($C52,PARAMETROS!$A:$I,9,0)</f>
        <v>0</v>
      </c>
      <c r="P52" s="86"/>
      <c r="Q52" s="423" t="str">
        <f t="shared" si="2"/>
        <v>RESUMO IPANEMA</v>
      </c>
      <c r="R52" s="76" t="s">
        <v>404</v>
      </c>
      <c r="S52" s="76" t="str">
        <f>VLOOKUP(D52,'RESUMO GERAL APOIO'!D:CE,1,0)</f>
        <v>IpanemaAssistente Administrativo - 200 hPGJ</v>
      </c>
      <c r="T52" s="77" t="str">
        <f t="shared" si="3"/>
        <v>OK</v>
      </c>
      <c r="U52" s="78">
        <f>VLOOKUP(D52,'RESUMO GERAL APOIO'!D:CB,76,0)</f>
        <v>7037.2941123828696</v>
      </c>
      <c r="V52" s="463" t="e">
        <f t="shared" ca="1" si="4"/>
        <v>#REF!</v>
      </c>
      <c r="W52" s="328" t="e">
        <f ca="1">IF(COUNTIF($A$4:A52,A52)=1,VLOOKUP("Custo Total",INDIRECT("'*"&amp;Q52&amp;"*'!A:E"),5,0),"")</f>
        <v>#REF!</v>
      </c>
      <c r="X52" s="329" t="e">
        <f ca="1">IF(COUNTIF($A$4:A52,A52)=1,IF(ROUND(SUMIF(A:A,A52,L:L),2)=ROUND(W52,2),"OK",SUMIF(A:A,A52,L:L)-W52),"")</f>
        <v>#REF!</v>
      </c>
      <c r="AB52" s="3"/>
      <c r="AC52"/>
    </row>
    <row r="53" spans="1:29" s="7" customFormat="1">
      <c r="A53" s="193" t="str">
        <f>CCT!A53</f>
        <v>Ipatinga</v>
      </c>
      <c r="B53" s="323" t="str">
        <f>CCT!B53</f>
        <v>Assistente Administrativo - 200 h</v>
      </c>
      <c r="C53" s="199" t="str">
        <f>CCT!C53</f>
        <v>SECI</v>
      </c>
      <c r="D53" s="199" t="str">
        <f t="shared" si="1"/>
        <v>IpatingaAssistente Administrativo - 200 hPGJ</v>
      </c>
      <c r="E53" s="195" t="s">
        <v>327</v>
      </c>
      <c r="F53" s="195" t="s">
        <v>328</v>
      </c>
      <c r="G53" s="195">
        <f>VLOOKUP(D53,CCT!D:S,4,0)</f>
        <v>4</v>
      </c>
      <c r="H53" s="195">
        <f>VLOOKUP(D53,CCT!D:S,16,0)</f>
        <v>0</v>
      </c>
      <c r="I53" s="312" t="e">
        <f ca="1">VLOOKUP('BASE PLANILHAS'!$A$129,INDIRECT("'*"&amp;R53&amp;"*'!A:E"),5,0)</f>
        <v>#REF!</v>
      </c>
      <c r="J53" s="312" t="e">
        <f ca="1">VLOOKUP('BASE PLANILHAS'!$A$131,INDIRECT("'*"&amp;R53&amp;"*'!A:E"),5,0)</f>
        <v>#REF!</v>
      </c>
      <c r="K53" s="312" t="e">
        <f ca="1">VLOOKUP(D53,CCT!D:S,16,0)*J53</f>
        <v>#REF!</v>
      </c>
      <c r="L53" s="312" t="e">
        <f t="shared" ca="1" si="5"/>
        <v>#REF!</v>
      </c>
      <c r="M53" s="316">
        <f>VLOOKUP($C53,PARAMETROS!$A:$I,7,0)</f>
        <v>44562</v>
      </c>
      <c r="N53" s="194">
        <f>VLOOKUP($C53,PARAMETROS!$A:$I,8,0)</f>
        <v>0</v>
      </c>
      <c r="O53" s="194">
        <f>VLOOKUP($C53,PARAMETROS!$A:$I,9,0)</f>
        <v>0</v>
      </c>
      <c r="P53" s="86"/>
      <c r="Q53" s="423" t="str">
        <f t="shared" si="2"/>
        <v>RESUMO IPATINGA</v>
      </c>
      <c r="R53" s="76" t="s">
        <v>405</v>
      </c>
      <c r="S53" s="76" t="str">
        <f>VLOOKUP(D53,'RESUMO GERAL APOIO'!D:CE,1,0)</f>
        <v>IpatingaAssistente Administrativo - 200 hPGJ</v>
      </c>
      <c r="T53" s="77" t="str">
        <f t="shared" si="3"/>
        <v>OK</v>
      </c>
      <c r="U53" s="78">
        <f>VLOOKUP(D53,'RESUMO GERAL APOIO'!D:CB,76,0)</f>
        <v>27638.152484869795</v>
      </c>
      <c r="V53" s="463" t="e">
        <f t="shared" ca="1" si="4"/>
        <v>#REF!</v>
      </c>
      <c r="W53" s="328" t="e">
        <f ca="1">IF(COUNTIF($A$4:A53,A53)=1,VLOOKUP("Custo Total",INDIRECT("'*"&amp;Q53&amp;"*'!A:E"),5,0),"")</f>
        <v>#REF!</v>
      </c>
      <c r="X53" s="329" t="e">
        <f ca="1">IF(COUNTIF($A$4:A53,A53)=1,IF(ROUND(SUMIF(A:A,A53,L:L),2)=ROUND(W53,2),"OK",SUMIF(A:A,A53,L:L)-W53),"")</f>
        <v>#REF!</v>
      </c>
      <c r="AB53" s="3"/>
      <c r="AC53"/>
    </row>
    <row r="54" spans="1:29" s="7" customFormat="1">
      <c r="A54" s="199" t="str">
        <f>CCT!A54</f>
        <v>Itabira</v>
      </c>
      <c r="B54" s="323" t="str">
        <f>CCT!B54</f>
        <v>Assistente Administrativo - 200 h</v>
      </c>
      <c r="C54" s="199" t="str">
        <f>CCT!C54</f>
        <v>Itabira</v>
      </c>
      <c r="D54" s="199" t="str">
        <f t="shared" si="1"/>
        <v>ItabiraAssistente Administrativo - 200 hPGJ</v>
      </c>
      <c r="E54" s="195" t="s">
        <v>327</v>
      </c>
      <c r="F54" s="195" t="s">
        <v>328</v>
      </c>
      <c r="G54" s="195">
        <f>VLOOKUP(D54,CCT!D:S,4,0)</f>
        <v>2</v>
      </c>
      <c r="H54" s="195">
        <f>VLOOKUP(D54,CCT!D:S,16,0)</f>
        <v>0</v>
      </c>
      <c r="I54" s="312" t="e">
        <f ca="1">VLOOKUP('BASE PLANILHAS'!$A$129,INDIRECT("'*"&amp;R54&amp;"*'!A:E"),5,0)</f>
        <v>#REF!</v>
      </c>
      <c r="J54" s="312" t="e">
        <f ca="1">VLOOKUP('BASE PLANILHAS'!$A$131,INDIRECT("'*"&amp;R54&amp;"*'!A:E"),5,0)</f>
        <v>#REF!</v>
      </c>
      <c r="K54" s="312" t="e">
        <f ca="1">VLOOKUP(D54,CCT!D:S,16,0)*J54</f>
        <v>#REF!</v>
      </c>
      <c r="L54" s="312" t="e">
        <f t="shared" ca="1" si="5"/>
        <v>#REF!</v>
      </c>
      <c r="M54" s="316">
        <f>VLOOKUP($C54,PARAMETROS!$A:$I,7,0)</f>
        <v>44562</v>
      </c>
      <c r="N54" s="194">
        <f>VLOOKUP($C54,PARAMETROS!$A:$I,8,0)</f>
        <v>0</v>
      </c>
      <c r="O54" s="194">
        <f>VLOOKUP($C54,PARAMETROS!$A:$I,9,0)</f>
        <v>0</v>
      </c>
      <c r="P54" s="86"/>
      <c r="Q54" s="423" t="str">
        <f t="shared" si="2"/>
        <v>RESUMO ITABIRA</v>
      </c>
      <c r="R54" s="76" t="s">
        <v>406</v>
      </c>
      <c r="S54" s="76" t="str">
        <f>VLOOKUP(D54,'RESUMO GERAL APOIO'!D:CE,1,0)</f>
        <v>ItabiraAssistente Administrativo - 200 hPGJ</v>
      </c>
      <c r="T54" s="77" t="str">
        <f t="shared" si="3"/>
        <v>OK</v>
      </c>
      <c r="U54" s="78">
        <f>VLOOKUP(D54,'RESUMO GERAL APOIO'!D:CB,76,0)</f>
        <v>13819.076242434898</v>
      </c>
      <c r="V54" s="463" t="e">
        <f t="shared" ca="1" si="4"/>
        <v>#REF!</v>
      </c>
      <c r="W54" s="328" t="e">
        <f ca="1">IF(COUNTIF($A$4:A54,A54)=1,VLOOKUP("Custo Total",INDIRECT("'*"&amp;Q54&amp;"*'!A:E"),5,0),"")</f>
        <v>#REF!</v>
      </c>
      <c r="X54" s="329" t="e">
        <f ca="1">IF(COUNTIF($A$4:A54,A54)=1,IF(ROUND(SUMIF(A:A,A54,L:L),2)=ROUND(W54,2),"OK",SUMIF(A:A,A54,L:L)-W54),"")</f>
        <v>#REF!</v>
      </c>
      <c r="AB54" s="3"/>
      <c r="AC54"/>
    </row>
    <row r="55" spans="1:29" s="7" customFormat="1">
      <c r="A55" s="193" t="str">
        <f>CCT!A55</f>
        <v>Itabirito</v>
      </c>
      <c r="B55" s="323" t="str">
        <f>CCT!B55</f>
        <v>Assistente Administrativo - 200 h</v>
      </c>
      <c r="C55" s="199" t="str">
        <f>CCT!C55</f>
        <v>Fethemg Interior</v>
      </c>
      <c r="D55" s="199" t="str">
        <f t="shared" si="1"/>
        <v>ItabiritoAssistente Administrativo - 200 hPGJ</v>
      </c>
      <c r="E55" s="195" t="s">
        <v>327</v>
      </c>
      <c r="F55" s="195" t="s">
        <v>328</v>
      </c>
      <c r="G55" s="195">
        <f>VLOOKUP(D55,CCT!D:S,4,0)</f>
        <v>1</v>
      </c>
      <c r="H55" s="195">
        <f>VLOOKUP(D55,CCT!D:S,16,0)</f>
        <v>0</v>
      </c>
      <c r="I55" s="312" t="e">
        <f ca="1">VLOOKUP('BASE PLANILHAS'!$A$129,INDIRECT("'*"&amp;R55&amp;"*'!A:E"),5,0)</f>
        <v>#REF!</v>
      </c>
      <c r="J55" s="312" t="e">
        <f ca="1">VLOOKUP('BASE PLANILHAS'!$A$131,INDIRECT("'*"&amp;R55&amp;"*'!A:E"),5,0)</f>
        <v>#REF!</v>
      </c>
      <c r="K55" s="312" t="e">
        <f ca="1">VLOOKUP(D55,CCT!D:S,16,0)*J55</f>
        <v>#REF!</v>
      </c>
      <c r="L55" s="312" t="e">
        <f t="shared" ca="1" si="5"/>
        <v>#REF!</v>
      </c>
      <c r="M55" s="316">
        <f>VLOOKUP($C55,PARAMETROS!$A:$I,7,0)</f>
        <v>44562</v>
      </c>
      <c r="N55" s="194">
        <f>VLOOKUP($C55,PARAMETROS!$A:$I,8,0)</f>
        <v>0</v>
      </c>
      <c r="O55" s="194">
        <f>VLOOKUP($C55,PARAMETROS!$A:$I,9,0)</f>
        <v>0</v>
      </c>
      <c r="P55" s="86"/>
      <c r="Q55" s="423" t="str">
        <f t="shared" si="2"/>
        <v>RESUMO ITABIRITO</v>
      </c>
      <c r="R55" s="76" t="s">
        <v>407</v>
      </c>
      <c r="S55" s="76" t="str">
        <f>VLOOKUP(D55,'RESUMO GERAL APOIO'!D:CE,1,0)</f>
        <v>ItabiritoAssistente Administrativo - 200 hPGJ</v>
      </c>
      <c r="T55" s="77" t="str">
        <f t="shared" si="3"/>
        <v>OK</v>
      </c>
      <c r="U55" s="78">
        <f>VLOOKUP(D55,'RESUMO GERAL APOIO'!D:CB,76,0)</f>
        <v>6956.1725664188016</v>
      </c>
      <c r="V55" s="463" t="e">
        <f t="shared" ca="1" si="4"/>
        <v>#REF!</v>
      </c>
      <c r="W55" s="328" t="e">
        <f ca="1">IF(COUNTIF($A$4:A55,A55)=1,VLOOKUP("Custo Total",INDIRECT("'*"&amp;Q55&amp;"*'!A:E"),5,0),"")</f>
        <v>#REF!</v>
      </c>
      <c r="X55" s="329" t="e">
        <f ca="1">IF(COUNTIF($A$4:A55,A55)=1,IF(ROUND(SUMIF(A:A,A55,L:L),2)=ROUND(W55,2),"OK",SUMIF(A:A,A55,L:L)-W55),"")</f>
        <v>#REF!</v>
      </c>
      <c r="AB55" s="3"/>
      <c r="AC55"/>
    </row>
    <row r="56" spans="1:29" s="7" customFormat="1">
      <c r="A56" s="193" t="str">
        <f>CCT!A56</f>
        <v>Itamarandiba</v>
      </c>
      <c r="B56" s="323" t="str">
        <f>CCT!B56</f>
        <v>Assistente Administrativo - 200 h</v>
      </c>
      <c r="C56" s="199" t="str">
        <f>CCT!C56</f>
        <v>Fethemg Interior</v>
      </c>
      <c r="D56" s="199" t="str">
        <f t="shared" si="1"/>
        <v>ItamarandibaAssistente Administrativo - 200 hPGJ</v>
      </c>
      <c r="E56" s="195" t="s">
        <v>327</v>
      </c>
      <c r="F56" s="195" t="s">
        <v>328</v>
      </c>
      <c r="G56" s="195">
        <f>VLOOKUP(D56,CCT!D:S,4,0)</f>
        <v>1</v>
      </c>
      <c r="H56" s="195">
        <f>VLOOKUP(D56,CCT!D:S,16,0)</f>
        <v>0</v>
      </c>
      <c r="I56" s="312" t="e">
        <f ca="1">VLOOKUP('BASE PLANILHAS'!$A$129,INDIRECT("'*"&amp;R56&amp;"*'!A:E"),5,0)</f>
        <v>#REF!</v>
      </c>
      <c r="J56" s="312" t="e">
        <f ca="1">VLOOKUP('BASE PLANILHAS'!$A$131,INDIRECT("'*"&amp;R56&amp;"*'!A:E"),5,0)</f>
        <v>#REF!</v>
      </c>
      <c r="K56" s="312" t="e">
        <f ca="1">VLOOKUP(D56,CCT!D:S,16,0)*J56</f>
        <v>#REF!</v>
      </c>
      <c r="L56" s="312" t="e">
        <f t="shared" ca="1" si="5"/>
        <v>#REF!</v>
      </c>
      <c r="M56" s="316">
        <f>VLOOKUP($C56,PARAMETROS!$A:$I,7,0)</f>
        <v>44562</v>
      </c>
      <c r="N56" s="194">
        <f>VLOOKUP($C56,PARAMETROS!$A:$I,8,0)</f>
        <v>0</v>
      </c>
      <c r="O56" s="194">
        <f>VLOOKUP($C56,PARAMETROS!$A:$I,9,0)</f>
        <v>0</v>
      </c>
      <c r="P56" s="86"/>
      <c r="Q56" s="423" t="str">
        <f t="shared" si="2"/>
        <v>RESUMO ITAMARANDIBA</v>
      </c>
      <c r="R56" s="76" t="s">
        <v>408</v>
      </c>
      <c r="S56" s="76" t="str">
        <f>VLOOKUP(D56,'RESUMO GERAL APOIO'!D:CE,1,0)</f>
        <v>ItamarandibaAssistente Administrativo - 200 hPGJ</v>
      </c>
      <c r="T56" s="77" t="str">
        <f t="shared" si="3"/>
        <v>OK</v>
      </c>
      <c r="U56" s="78">
        <f>VLOOKUP(D56,'RESUMO GERAL APOIO'!D:CB,76,0)</f>
        <v>7037.2941123828696</v>
      </c>
      <c r="V56" s="463" t="e">
        <f t="shared" ca="1" si="4"/>
        <v>#REF!</v>
      </c>
      <c r="W56" s="328" t="e">
        <f ca="1">IF(COUNTIF($A$4:A56,A56)=1,VLOOKUP("Custo Total",INDIRECT("'*"&amp;Q56&amp;"*'!A:E"),5,0),"")</f>
        <v>#REF!</v>
      </c>
      <c r="X56" s="329" t="e">
        <f ca="1">IF(COUNTIF($A$4:A56,A56)=1,IF(ROUND(SUMIF(A:A,A56,L:L),2)=ROUND(W56,2),"OK",SUMIF(A:A,A56,L:L)-W56),"")</f>
        <v>#REF!</v>
      </c>
      <c r="AB56" s="3"/>
      <c r="AC56"/>
    </row>
    <row r="57" spans="1:29" s="7" customFormat="1">
      <c r="A57" s="199" t="str">
        <f>CCT!A57</f>
        <v>Itambacuri</v>
      </c>
      <c r="B57" s="323" t="str">
        <f>CCT!B57</f>
        <v>Assistente Administrativo - 200 h</v>
      </c>
      <c r="C57" s="199" t="str">
        <f>CCT!C57</f>
        <v>Regiao de Teofilo Otoni</v>
      </c>
      <c r="D57" s="199" t="str">
        <f t="shared" si="1"/>
        <v>ItambacuriAssistente Administrativo - 200 hPGJ</v>
      </c>
      <c r="E57" s="195" t="s">
        <v>327</v>
      </c>
      <c r="F57" s="195" t="s">
        <v>328</v>
      </c>
      <c r="G57" s="195">
        <f>VLOOKUP(D57,CCT!D:S,4,0)</f>
        <v>1</v>
      </c>
      <c r="H57" s="195">
        <f>VLOOKUP(D57,CCT!D:S,16,0)</f>
        <v>0</v>
      </c>
      <c r="I57" s="312" t="e">
        <f ca="1">VLOOKUP('BASE PLANILHAS'!$A$129,INDIRECT("'*"&amp;R57&amp;"*'!A:E"),5,0)</f>
        <v>#REF!</v>
      </c>
      <c r="J57" s="312" t="e">
        <f ca="1">VLOOKUP('BASE PLANILHAS'!$A$131,INDIRECT("'*"&amp;R57&amp;"*'!A:E"),5,0)</f>
        <v>#REF!</v>
      </c>
      <c r="K57" s="312" t="e">
        <f ca="1">VLOOKUP(D57,CCT!D:S,16,0)*J57</f>
        <v>#REF!</v>
      </c>
      <c r="L57" s="312" t="e">
        <f t="shared" ca="1" si="5"/>
        <v>#REF!</v>
      </c>
      <c r="M57" s="316">
        <f>VLOOKUP($C57,PARAMETROS!$A:$I,7,0)</f>
        <v>44562</v>
      </c>
      <c r="N57" s="194">
        <f>VLOOKUP($C57,PARAMETROS!$A:$I,8,0)</f>
        <v>0</v>
      </c>
      <c r="O57" s="194">
        <f>VLOOKUP($C57,PARAMETROS!$A:$I,9,0)</f>
        <v>0</v>
      </c>
      <c r="P57" s="86"/>
      <c r="Q57" s="423" t="str">
        <f t="shared" si="2"/>
        <v>RESUMO ITAMBACURI</v>
      </c>
      <c r="R57" s="76" t="s">
        <v>409</v>
      </c>
      <c r="S57" s="76" t="str">
        <f>VLOOKUP(D57,'RESUMO GERAL APOIO'!D:CE,1,0)</f>
        <v>ItambacuriAssistente Administrativo - 200 hPGJ</v>
      </c>
      <c r="T57" s="77" t="str">
        <f t="shared" si="3"/>
        <v>OK</v>
      </c>
      <c r="U57" s="78">
        <f>VLOOKUP(D57,'RESUMO GERAL APOIO'!D:CB,76,0)</f>
        <v>6876.8999445792724</v>
      </c>
      <c r="V57" s="463" t="e">
        <f t="shared" ca="1" si="4"/>
        <v>#REF!</v>
      </c>
      <c r="W57" s="328" t="e">
        <f ca="1">IF(COUNTIF($A$4:A57,A57)=1,VLOOKUP("Custo Total",INDIRECT("'*"&amp;Q57&amp;"*'!A:E"),5,0),"")</f>
        <v>#REF!</v>
      </c>
      <c r="X57" s="329" t="e">
        <f ca="1">IF(COUNTIF($A$4:A57,A57)=1,IF(ROUND(SUMIF(A:A,A57,L:L),2)=ROUND(W57,2),"OK",SUMIF(A:A,A57,L:L)-W57),"")</f>
        <v>#REF!</v>
      </c>
      <c r="AB57" s="3"/>
      <c r="AC57"/>
    </row>
    <row r="58" spans="1:29" s="7" customFormat="1">
      <c r="A58" s="193" t="str">
        <f>CCT!A58</f>
        <v>Itamonte</v>
      </c>
      <c r="B58" s="323" t="str">
        <f>CCT!B58</f>
        <v>Assistente Administrativo - 200 h</v>
      </c>
      <c r="C58" s="199" t="str">
        <f>CCT!C58</f>
        <v>Regiao de Sao Lourenco¹*</v>
      </c>
      <c r="D58" s="199" t="str">
        <f t="shared" si="1"/>
        <v>ItamonteAssistente Administrativo - 200 hPGJ</v>
      </c>
      <c r="E58" s="195" t="s">
        <v>327</v>
      </c>
      <c r="F58" s="195" t="s">
        <v>328</v>
      </c>
      <c r="G58" s="195">
        <f>VLOOKUP(D58,CCT!D:S,4,0)</f>
        <v>1</v>
      </c>
      <c r="H58" s="195">
        <f>VLOOKUP(D58,CCT!D:S,16,0)</f>
        <v>0</v>
      </c>
      <c r="I58" s="312" t="e">
        <f ca="1">VLOOKUP('BASE PLANILHAS'!$A$129,INDIRECT("'*"&amp;R58&amp;"*'!A:E"),5,0)</f>
        <v>#REF!</v>
      </c>
      <c r="J58" s="312" t="e">
        <f ca="1">VLOOKUP('BASE PLANILHAS'!$A$131,INDIRECT("'*"&amp;R58&amp;"*'!A:E"),5,0)</f>
        <v>#REF!</v>
      </c>
      <c r="K58" s="312" t="e">
        <f ca="1">VLOOKUP(D58,CCT!D:S,16,0)*J58</f>
        <v>#REF!</v>
      </c>
      <c r="L58" s="312" t="e">
        <f t="shared" ca="1" si="5"/>
        <v>#REF!</v>
      </c>
      <c r="M58" s="316">
        <f>VLOOKUP($C58,PARAMETROS!$A:$I,7,0)</f>
        <v>44562</v>
      </c>
      <c r="N58" s="194">
        <f>VLOOKUP($C58,PARAMETROS!$A:$I,8,0)</f>
        <v>0</v>
      </c>
      <c r="O58" s="194">
        <f>VLOOKUP($C58,PARAMETROS!$A:$I,9,0)</f>
        <v>0</v>
      </c>
      <c r="P58" s="86"/>
      <c r="Q58" s="423" t="str">
        <f t="shared" si="2"/>
        <v>RESUMO ITAMONTE</v>
      </c>
      <c r="R58" s="76" t="s">
        <v>410</v>
      </c>
      <c r="S58" s="76" t="str">
        <f>VLOOKUP(D58,'RESUMO GERAL APOIO'!D:CE,1,0)</f>
        <v>ItamonteAssistente Administrativo - 200 hPGJ</v>
      </c>
      <c r="T58" s="77" t="str">
        <f t="shared" si="3"/>
        <v>OK</v>
      </c>
      <c r="U58" s="78">
        <f>VLOOKUP(D58,'RESUMO GERAL APOIO'!D:CB,76,0)</f>
        <v>6862.8144744938027</v>
      </c>
      <c r="V58" s="463" t="e">
        <f t="shared" ca="1" si="4"/>
        <v>#REF!</v>
      </c>
      <c r="W58" s="328" t="e">
        <f ca="1">IF(COUNTIF($A$4:A58,A58)=1,VLOOKUP("Custo Total",INDIRECT("'*"&amp;Q58&amp;"*'!A:E"),5,0),"")</f>
        <v>#REF!</v>
      </c>
      <c r="X58" s="329" t="e">
        <f ca="1">IF(COUNTIF($A$4:A58,A58)=1,IF(ROUND(SUMIF(A:A,A58,L:L),2)=ROUND(W58,2),"OK",SUMIF(A:A,A58,L:L)-W58),"")</f>
        <v>#REF!</v>
      </c>
      <c r="AB58" s="3"/>
      <c r="AC58"/>
    </row>
    <row r="59" spans="1:29" s="7" customFormat="1">
      <c r="A59" s="193" t="str">
        <f>CCT!A59</f>
        <v>Itanhandu</v>
      </c>
      <c r="B59" s="323" t="str">
        <f>CCT!B59</f>
        <v>Assistente Administrativo - 200 h</v>
      </c>
      <c r="C59" s="199" t="str">
        <f>CCT!C59</f>
        <v>Regiao de Sao Lourenco¹*</v>
      </c>
      <c r="D59" s="199" t="str">
        <f t="shared" si="1"/>
        <v>ItanhanduAssistente Administrativo - 200 hPGJ</v>
      </c>
      <c r="E59" s="195" t="s">
        <v>327</v>
      </c>
      <c r="F59" s="195" t="s">
        <v>328</v>
      </c>
      <c r="G59" s="195">
        <f>VLOOKUP(D59,CCT!D:S,4,0)</f>
        <v>1</v>
      </c>
      <c r="H59" s="195">
        <f>VLOOKUP(D59,CCT!D:S,16,0)</f>
        <v>0</v>
      </c>
      <c r="I59" s="312" t="e">
        <f ca="1">VLOOKUP('BASE PLANILHAS'!$A$129,INDIRECT("'*"&amp;R59&amp;"*'!A:E"),5,0)</f>
        <v>#REF!</v>
      </c>
      <c r="J59" s="312" t="e">
        <f ca="1">VLOOKUP('BASE PLANILHAS'!$A$131,INDIRECT("'*"&amp;R59&amp;"*'!A:E"),5,0)</f>
        <v>#REF!</v>
      </c>
      <c r="K59" s="312" t="e">
        <f ca="1">VLOOKUP(D59,CCT!D:S,16,0)*J59</f>
        <v>#REF!</v>
      </c>
      <c r="L59" s="312" t="e">
        <f t="shared" ca="1" si="5"/>
        <v>#REF!</v>
      </c>
      <c r="M59" s="316">
        <f>VLOOKUP($C59,PARAMETROS!$A:$I,7,0)</f>
        <v>44562</v>
      </c>
      <c r="N59" s="194">
        <f>VLOOKUP($C59,PARAMETROS!$A:$I,8,0)</f>
        <v>0</v>
      </c>
      <c r="O59" s="194">
        <f>VLOOKUP($C59,PARAMETROS!$A:$I,9,0)</f>
        <v>0</v>
      </c>
      <c r="P59" s="86"/>
      <c r="Q59" s="423" t="str">
        <f t="shared" si="2"/>
        <v>RESUMO ITANHANDU</v>
      </c>
      <c r="R59" s="76" t="s">
        <v>411</v>
      </c>
      <c r="S59" s="76" t="str">
        <f>VLOOKUP(D59,'RESUMO GERAL APOIO'!D:CE,1,0)</f>
        <v>ItanhanduAssistente Administrativo - 200 hPGJ</v>
      </c>
      <c r="T59" s="77" t="str">
        <f t="shared" si="3"/>
        <v>OK</v>
      </c>
      <c r="U59" s="78">
        <f>VLOOKUP(D59,'RESUMO GERAL APOIO'!D:CB,76,0)</f>
        <v>6862.8144744938027</v>
      </c>
      <c r="V59" s="463" t="e">
        <f t="shared" ca="1" si="4"/>
        <v>#REF!</v>
      </c>
      <c r="W59" s="328" t="e">
        <f ca="1">IF(COUNTIF($A$4:A59,A59)=1,VLOOKUP("Custo Total",INDIRECT("'*"&amp;Q59&amp;"*'!A:E"),5,0),"")</f>
        <v>#REF!</v>
      </c>
      <c r="X59" s="329" t="e">
        <f ca="1">IF(COUNTIF($A$4:A59,A59)=1,IF(ROUND(SUMIF(A:A,A59,L:L),2)=ROUND(W59,2),"OK",SUMIF(A:A,A59,L:L)-W59),"")</f>
        <v>#REF!</v>
      </c>
      <c r="AB59" s="3"/>
      <c r="AC59"/>
    </row>
    <row r="60" spans="1:29" s="7" customFormat="1">
      <c r="A60" s="199" t="str">
        <f>CCT!A60</f>
        <v>Jequitinhonha</v>
      </c>
      <c r="B60" s="323" t="str">
        <f>CCT!B60</f>
        <v>Assistente Administrativo - 200 h</v>
      </c>
      <c r="C60" s="199" t="str">
        <f>CCT!C60</f>
        <v>Regiao de Teofilo Otoni</v>
      </c>
      <c r="D60" s="199" t="str">
        <f t="shared" si="1"/>
        <v>JequitinhonhaAssistente Administrativo - 200 hPGJ</v>
      </c>
      <c r="E60" s="195" t="s">
        <v>327</v>
      </c>
      <c r="F60" s="195" t="s">
        <v>328</v>
      </c>
      <c r="G60" s="195">
        <f>VLOOKUP(D60,CCT!D:S,4,0)</f>
        <v>1</v>
      </c>
      <c r="H60" s="195">
        <f>VLOOKUP(D60,CCT!D:S,16,0)</f>
        <v>0</v>
      </c>
      <c r="I60" s="312" t="e">
        <f ca="1">VLOOKUP('BASE PLANILHAS'!$A$129,INDIRECT("'*"&amp;R60&amp;"*'!A:E"),5,0)</f>
        <v>#REF!</v>
      </c>
      <c r="J60" s="312" t="e">
        <f ca="1">VLOOKUP('BASE PLANILHAS'!$A$131,INDIRECT("'*"&amp;R60&amp;"*'!A:E"),5,0)</f>
        <v>#REF!</v>
      </c>
      <c r="K60" s="312" t="e">
        <f ca="1">VLOOKUP(D60,CCT!D:S,16,0)*J60</f>
        <v>#REF!</v>
      </c>
      <c r="L60" s="312" t="e">
        <f t="shared" ca="1" si="5"/>
        <v>#REF!</v>
      </c>
      <c r="M60" s="316">
        <f>VLOOKUP($C60,PARAMETROS!$A:$I,7,0)</f>
        <v>44562</v>
      </c>
      <c r="N60" s="194">
        <f>VLOOKUP($C60,PARAMETROS!$A:$I,8,0)</f>
        <v>0</v>
      </c>
      <c r="O60" s="194">
        <f>VLOOKUP($C60,PARAMETROS!$A:$I,9,0)</f>
        <v>0</v>
      </c>
      <c r="P60" s="86"/>
      <c r="Q60" s="423" t="str">
        <f t="shared" si="2"/>
        <v>RESUMO JEQUITINHONHA</v>
      </c>
      <c r="R60" s="76" t="s">
        <v>412</v>
      </c>
      <c r="S60" s="76" t="str">
        <f>VLOOKUP(D60,'RESUMO GERAL APOIO'!D:CE,1,0)</f>
        <v>JequitinhonhaAssistente Administrativo - 200 hPGJ</v>
      </c>
      <c r="T60" s="77" t="str">
        <f t="shared" si="3"/>
        <v>OK</v>
      </c>
      <c r="U60" s="78">
        <f>VLOOKUP(D60,'RESUMO GERAL APOIO'!D:CB,76,0)</f>
        <v>6876.8999445792724</v>
      </c>
      <c r="V60" s="463" t="e">
        <f t="shared" ca="1" si="4"/>
        <v>#REF!</v>
      </c>
      <c r="W60" s="328" t="e">
        <f ca="1">IF(COUNTIF($A$4:A60,A60)=1,VLOOKUP("Custo Total",INDIRECT("'*"&amp;Q60&amp;"*'!A:E"),5,0),"")</f>
        <v>#REF!</v>
      </c>
      <c r="X60" s="329" t="e">
        <f ca="1">IF(COUNTIF($A$4:A60,A60)=1,IF(ROUND(SUMIF(A:A,A60,L:L),2)=ROUND(W60,2),"OK",SUMIF(A:A,A60,L:L)-W60),"")</f>
        <v>#REF!</v>
      </c>
      <c r="AB60" s="3"/>
      <c r="AC60"/>
    </row>
    <row r="61" spans="1:29" s="7" customFormat="1">
      <c r="A61" s="193" t="str">
        <f>CCT!A61</f>
        <v>Juiz De Fora</v>
      </c>
      <c r="B61" s="323" t="str">
        <f>CCT!B61</f>
        <v>Assistente Administrativo - 200 h</v>
      </c>
      <c r="C61" s="199" t="str">
        <f>CCT!C61</f>
        <v>Juiz de Fora</v>
      </c>
      <c r="D61" s="199" t="str">
        <f t="shared" si="1"/>
        <v>Juiz De ForaAssistente Administrativo - 200 hPGJ</v>
      </c>
      <c r="E61" s="195" t="s">
        <v>327</v>
      </c>
      <c r="F61" s="195" t="s">
        <v>328</v>
      </c>
      <c r="G61" s="195">
        <f>VLOOKUP(D61,CCT!D:S,4,0)</f>
        <v>2</v>
      </c>
      <c r="H61" s="195">
        <f>VLOOKUP(D61,CCT!D:S,16,0)</f>
        <v>0</v>
      </c>
      <c r="I61" s="312" t="e">
        <f ca="1">VLOOKUP('BASE PLANILHAS'!$A$129,INDIRECT("'*"&amp;R61&amp;"*'!A:E"),5,0)</f>
        <v>#REF!</v>
      </c>
      <c r="J61" s="312" t="e">
        <f ca="1">VLOOKUP('BASE PLANILHAS'!$A$131,INDIRECT("'*"&amp;R61&amp;"*'!A:E"),5,0)</f>
        <v>#REF!</v>
      </c>
      <c r="K61" s="312" t="e">
        <f ca="1">VLOOKUP(D61,CCT!D:S,16,0)*J61</f>
        <v>#REF!</v>
      </c>
      <c r="L61" s="312" t="e">
        <f t="shared" ref="L61" ca="1" si="11">G61*(I61-J61)+K61</f>
        <v>#REF!</v>
      </c>
      <c r="M61" s="316">
        <f>VLOOKUP($C61,PARAMETROS!$A:$I,7,0)</f>
        <v>44562</v>
      </c>
      <c r="N61" s="194">
        <f>VLOOKUP($C61,PARAMETROS!$A:$I,8,0)</f>
        <v>0</v>
      </c>
      <c r="O61" s="194">
        <f>VLOOKUP($C61,PARAMETROS!$A:$I,9,0)</f>
        <v>0</v>
      </c>
      <c r="P61" s="86"/>
      <c r="Q61" s="423" t="str">
        <f t="shared" ref="Q61" si="12">"RESUMO "&amp;UPPER(A61)</f>
        <v>RESUMO JUIZ DE FORA</v>
      </c>
      <c r="R61" s="76" t="s">
        <v>413</v>
      </c>
      <c r="S61" s="76" t="str">
        <f>VLOOKUP(D61,'RESUMO GERAL APOIO'!D:CE,1,0)</f>
        <v>Juiz De ForaAssistente Administrativo - 200 hPGJ</v>
      </c>
      <c r="T61" s="77" t="str">
        <f t="shared" si="3"/>
        <v>OK</v>
      </c>
      <c r="U61" s="78">
        <f>VLOOKUP(D61,'RESUMO GERAL APOIO'!D:CB,76,0)</f>
        <v>13848.162568789063</v>
      </c>
      <c r="V61" s="463" t="e">
        <f t="shared" ca="1" si="4"/>
        <v>#REF!</v>
      </c>
      <c r="W61" s="328" t="e">
        <f ca="1">IF(COUNTIF($A$4:A61,A61)=1,VLOOKUP("Custo Total",INDIRECT("'*"&amp;Q61&amp;"*'!A:E"),5,0),"")</f>
        <v>#REF!</v>
      </c>
      <c r="X61" s="329" t="e">
        <f ca="1">IF(COUNTIF($A$4:A61,A61)=1,IF(ROUND(SUMIF(A:A,A61,L:L),2)=ROUND(W61,2),"OK",SUMIF(A:A,A61,L:L)-W61),"")</f>
        <v>#REF!</v>
      </c>
      <c r="AB61" s="3"/>
      <c r="AC61"/>
    </row>
    <row r="62" spans="1:29" s="7" customFormat="1">
      <c r="A62" s="193" t="str">
        <f>CCT!A62</f>
        <v>Machado</v>
      </c>
      <c r="B62" s="323" t="str">
        <f>CCT!B62</f>
        <v>Assistente Administrativo - 200 h</v>
      </c>
      <c r="C62" s="199" t="str">
        <f>CCT!C62</f>
        <v>Regiao de Sao Lourenco¹*</v>
      </c>
      <c r="D62" s="199" t="str">
        <f t="shared" si="1"/>
        <v>MachadoAssistente Administrativo - 200 hPGJ</v>
      </c>
      <c r="E62" s="195" t="s">
        <v>327</v>
      </c>
      <c r="F62" s="195" t="s">
        <v>328</v>
      </c>
      <c r="G62" s="195">
        <f>VLOOKUP(D62,CCT!D:S,4,0)</f>
        <v>1</v>
      </c>
      <c r="H62" s="195">
        <f>VLOOKUP(D62,CCT!D:S,16,0)</f>
        <v>0</v>
      </c>
      <c r="I62" s="312" t="e">
        <f ca="1">VLOOKUP('BASE PLANILHAS'!$A$129,INDIRECT("'*"&amp;R62&amp;"*'!A:E"),5,0)</f>
        <v>#REF!</v>
      </c>
      <c r="J62" s="312" t="e">
        <f ca="1">VLOOKUP('BASE PLANILHAS'!$A$131,INDIRECT("'*"&amp;R62&amp;"*'!A:E"),5,0)</f>
        <v>#REF!</v>
      </c>
      <c r="K62" s="312" t="e">
        <f ca="1">VLOOKUP(D62,CCT!D:S,16,0)*J62</f>
        <v>#REF!</v>
      </c>
      <c r="L62" s="312" t="e">
        <f t="shared" ca="1" si="5"/>
        <v>#REF!</v>
      </c>
      <c r="M62" s="316">
        <f>VLOOKUP($C62,PARAMETROS!$A:$I,7,0)</f>
        <v>44562</v>
      </c>
      <c r="N62" s="194">
        <f>VLOOKUP($C62,PARAMETROS!$A:$I,8,0)</f>
        <v>0</v>
      </c>
      <c r="O62" s="194">
        <f>VLOOKUP($C62,PARAMETROS!$A:$I,9,0)</f>
        <v>0</v>
      </c>
      <c r="P62" s="86"/>
      <c r="Q62" s="423" t="str">
        <f t="shared" si="2"/>
        <v>RESUMO MACHADO</v>
      </c>
      <c r="R62" s="76" t="s">
        <v>414</v>
      </c>
      <c r="S62" s="76" t="str">
        <f>VLOOKUP(D62,'RESUMO GERAL APOIO'!D:CE,1,0)</f>
        <v>MachadoAssistente Administrativo - 200 hPGJ</v>
      </c>
      <c r="T62" s="77" t="str">
        <f t="shared" si="3"/>
        <v>OK</v>
      </c>
      <c r="U62" s="78">
        <f>VLOOKUP(D62,'RESUMO GERAL APOIO'!D:CB,76,0)</f>
        <v>6862.8144744938027</v>
      </c>
      <c r="V62" s="463" t="e">
        <f t="shared" ca="1" si="4"/>
        <v>#REF!</v>
      </c>
      <c r="W62" s="328" t="e">
        <f ca="1">IF(COUNTIF($A$4:A62,A62)=1,VLOOKUP("Custo Total",INDIRECT("'*"&amp;Q62&amp;"*'!A:E"),5,0),"")</f>
        <v>#REF!</v>
      </c>
      <c r="X62" s="329" t="e">
        <f ca="1">IF(COUNTIF($A$4:A62,A62)=1,IF(ROUND(SUMIF(A:A,A62,L:L),2)=ROUND(W62,2),"OK",SUMIF(A:A,A62,L:L)-W62),"")</f>
        <v>#REF!</v>
      </c>
      <c r="AB62" s="3"/>
      <c r="AC62"/>
    </row>
    <row r="63" spans="1:29" s="7" customFormat="1">
      <c r="A63" s="193" t="str">
        <f>CCT!A63</f>
        <v>Mariana</v>
      </c>
      <c r="B63" s="323" t="str">
        <f>CCT!B63</f>
        <v>Assistente Administrativo - 200 h</v>
      </c>
      <c r="C63" s="199" t="str">
        <f>CCT!C63</f>
        <v>Regiao de Ouro Preto</v>
      </c>
      <c r="D63" s="199" t="str">
        <f t="shared" si="1"/>
        <v>MarianaAssistente Administrativo - 200 hPGJ</v>
      </c>
      <c r="E63" s="195" t="s">
        <v>327</v>
      </c>
      <c r="F63" s="195" t="s">
        <v>328</v>
      </c>
      <c r="G63" s="195">
        <f>VLOOKUP(D63,CCT!D:S,4,0)</f>
        <v>1</v>
      </c>
      <c r="H63" s="195">
        <f>VLOOKUP(D63,CCT!D:S,16,0)</f>
        <v>0</v>
      </c>
      <c r="I63" s="312" t="e">
        <f ca="1">VLOOKUP('BASE PLANILHAS'!$A$129,INDIRECT("'*"&amp;R63&amp;"*'!A:E"),5,0)</f>
        <v>#REF!</v>
      </c>
      <c r="J63" s="312" t="e">
        <f ca="1">VLOOKUP('BASE PLANILHAS'!$A$131,INDIRECT("'*"&amp;R63&amp;"*'!A:E"),5,0)</f>
        <v>#REF!</v>
      </c>
      <c r="K63" s="312" t="e">
        <f ca="1">VLOOKUP(D63,CCT!D:S,16,0)*J63</f>
        <v>#REF!</v>
      </c>
      <c r="L63" s="312" t="e">
        <f t="shared" ca="1" si="5"/>
        <v>#REF!</v>
      </c>
      <c r="M63" s="316">
        <f>VLOOKUP($C63,PARAMETROS!$A:$I,7,0)</f>
        <v>44562</v>
      </c>
      <c r="N63" s="194">
        <f>VLOOKUP($C63,PARAMETROS!$A:$I,8,0)</f>
        <v>0</v>
      </c>
      <c r="O63" s="194">
        <f>VLOOKUP($C63,PARAMETROS!$A:$I,9,0)</f>
        <v>0</v>
      </c>
      <c r="P63" s="86"/>
      <c r="Q63" s="423" t="str">
        <f t="shared" si="2"/>
        <v>RESUMO MARIANA</v>
      </c>
      <c r="R63" s="76" t="s">
        <v>415</v>
      </c>
      <c r="S63" s="76" t="str">
        <f>VLOOKUP(D63,'RESUMO GERAL APOIO'!D:CE,1,0)</f>
        <v>MarianaAssistente Administrativo - 200 hPGJ</v>
      </c>
      <c r="T63" s="77" t="str">
        <f t="shared" si="3"/>
        <v>OK</v>
      </c>
      <c r="U63" s="78">
        <f>VLOOKUP(D63,'RESUMO GERAL APOIO'!D:CB,76,0)</f>
        <v>6909.5381212174489</v>
      </c>
      <c r="V63" s="463" t="e">
        <f t="shared" ca="1" si="4"/>
        <v>#REF!</v>
      </c>
      <c r="W63" s="328" t="e">
        <f ca="1">IF(COUNTIF($A$4:A63,A63)=1,VLOOKUP("Custo Total",INDIRECT("'*"&amp;Q63&amp;"*'!A:E"),5,0),"")</f>
        <v>#REF!</v>
      </c>
      <c r="X63" s="329" t="e">
        <f ca="1">IF(COUNTIF($A$4:A63,A63)=1,IF(ROUND(SUMIF(A:A,A63,L:L),2)=ROUND(W63,2),"OK",SUMIF(A:A,A63,L:L)-W63),"")</f>
        <v>#REF!</v>
      </c>
      <c r="AB63" s="3"/>
      <c r="AC63"/>
    </row>
    <row r="64" spans="1:29" s="7" customFormat="1">
      <c r="A64" s="193" t="str">
        <f>CCT!A64</f>
        <v>Mateus Leme</v>
      </c>
      <c r="B64" s="323" t="str">
        <f>CCT!B64</f>
        <v>Assistente Administrativo - 200 h</v>
      </c>
      <c r="C64" s="199" t="str">
        <f>CCT!C64</f>
        <v>Sind - Asseio</v>
      </c>
      <c r="D64" s="199" t="str">
        <f t="shared" ref="D64" si="13">CONCATENATE(A64,B64,F64)</f>
        <v>Mateus LemeAssistente Administrativo - 200 hPGJ</v>
      </c>
      <c r="E64" s="195" t="s">
        <v>327</v>
      </c>
      <c r="F64" s="195" t="s">
        <v>328</v>
      </c>
      <c r="G64" s="195">
        <f>VLOOKUP(D64,CCT!D:S,4,0)</f>
        <v>1</v>
      </c>
      <c r="H64" s="195">
        <f>VLOOKUP(D64,CCT!D:S,16,0)</f>
        <v>0</v>
      </c>
      <c r="I64" s="312" t="e">
        <f ca="1">VLOOKUP('BASE PLANILHAS'!$A$129,INDIRECT("'*"&amp;R64&amp;"*'!A:E"),5,0)</f>
        <v>#REF!</v>
      </c>
      <c r="J64" s="312" t="e">
        <f ca="1">VLOOKUP('BASE PLANILHAS'!$A$131,INDIRECT("'*"&amp;R64&amp;"*'!A:E"),5,0)</f>
        <v>#REF!</v>
      </c>
      <c r="K64" s="312" t="e">
        <f ca="1">VLOOKUP(D64,CCT!D:S,16,0)*J64</f>
        <v>#REF!</v>
      </c>
      <c r="L64" s="312" t="e">
        <f t="shared" ref="L64" ca="1" si="14">G64*(I64-J64)+K64</f>
        <v>#REF!</v>
      </c>
      <c r="M64" s="316">
        <f>VLOOKUP($C64,PARAMETROS!$A:$I,7,0)</f>
        <v>44562</v>
      </c>
      <c r="N64" s="194">
        <f>VLOOKUP($C64,PARAMETROS!$A:$I,8,0)</f>
        <v>0</v>
      </c>
      <c r="O64" s="194">
        <f>VLOOKUP($C64,PARAMETROS!$A:$I,9,0)</f>
        <v>0</v>
      </c>
      <c r="P64" s="86"/>
      <c r="Q64" s="423" t="str">
        <f t="shared" ref="Q64" si="15">"RESUMO "&amp;UPPER(A64)</f>
        <v>RESUMO MATEUS LEME</v>
      </c>
      <c r="R64" s="76" t="s">
        <v>416</v>
      </c>
      <c r="S64" s="76" t="str">
        <f>VLOOKUP(D64,'RESUMO GERAL APOIO'!D:CE,1,0)</f>
        <v>Mateus LemeAssistente Administrativo - 200 hPGJ</v>
      </c>
      <c r="T64" s="77" t="str">
        <f t="shared" ref="T64" si="16">IF(D64=S64,"OK",FALSE)</f>
        <v>OK</v>
      </c>
      <c r="U64" s="78">
        <f>VLOOKUP(D64,'RESUMO GERAL APOIO'!D:CB,76,0)</f>
        <v>6932.3985200778479</v>
      </c>
      <c r="V64" s="463" t="e">
        <f t="shared" ref="V64" ca="1" si="17">IF(ROUND(L64,2)=ROUND(U64,2),"OK",L64-U64)</f>
        <v>#REF!</v>
      </c>
      <c r="W64" s="328" t="e">
        <f ca="1">IF(COUNTIF($A$4:A64,A64)=1,VLOOKUP("Custo Total",INDIRECT("'*"&amp;Q64&amp;"*'!A:E"),5,0),"")</f>
        <v>#REF!</v>
      </c>
      <c r="X64" s="329" t="e">
        <f ca="1">IF(COUNTIF($A$4:A64,A64)=1,IF(ROUND(SUMIF(A:A,A64,L:L),2)=ROUND(W64,2),"OK",SUMIF(A:A,A64,L:L)-W64),"")</f>
        <v>#REF!</v>
      </c>
      <c r="AB64" s="3"/>
      <c r="AC64"/>
    </row>
    <row r="65" spans="1:29" s="7" customFormat="1">
      <c r="A65" s="199" t="str">
        <f>CCT!A65</f>
        <v>Miradouro</v>
      </c>
      <c r="B65" s="323" t="str">
        <f>CCT!B65</f>
        <v>Assistente Administrativo - 200 h</v>
      </c>
      <c r="C65" s="199" t="str">
        <f>CCT!C65</f>
        <v>Regiao de Juiz de Fora</v>
      </c>
      <c r="D65" s="199" t="str">
        <f t="shared" si="1"/>
        <v>MiradouroAssistente Administrativo - 200 hPGJ</v>
      </c>
      <c r="E65" s="195" t="s">
        <v>327</v>
      </c>
      <c r="F65" s="195" t="s">
        <v>328</v>
      </c>
      <c r="G65" s="195">
        <f>VLOOKUP(D65,CCT!D:S,4,0)</f>
        <v>1</v>
      </c>
      <c r="H65" s="195">
        <f>VLOOKUP(D65,CCT!D:S,16,0)</f>
        <v>0</v>
      </c>
      <c r="I65" s="312" t="e">
        <f ca="1">VLOOKUP('BASE PLANILHAS'!$A$129,INDIRECT("'*"&amp;R65&amp;"*'!A:E"),5,0)</f>
        <v>#REF!</v>
      </c>
      <c r="J65" s="312" t="e">
        <f ca="1">VLOOKUP('BASE PLANILHAS'!$A$131,INDIRECT("'*"&amp;R65&amp;"*'!A:E"),5,0)</f>
        <v>#REF!</v>
      </c>
      <c r="K65" s="312" t="e">
        <f ca="1">VLOOKUP(D65,CCT!D:S,16,0)*J65</f>
        <v>#REF!</v>
      </c>
      <c r="L65" s="312" t="e">
        <f t="shared" ca="1" si="5"/>
        <v>#REF!</v>
      </c>
      <c r="M65" s="316">
        <f>VLOOKUP($C65,PARAMETROS!$A:$I,7,0)</f>
        <v>44562</v>
      </c>
      <c r="N65" s="194">
        <f>VLOOKUP($C65,PARAMETROS!$A:$I,8,0)</f>
        <v>0</v>
      </c>
      <c r="O65" s="194">
        <f>VLOOKUP($C65,PARAMETROS!$A:$I,9,0)</f>
        <v>0</v>
      </c>
      <c r="P65" s="86"/>
      <c r="Q65" s="423" t="str">
        <f t="shared" si="2"/>
        <v>RESUMO MIRADOURO</v>
      </c>
      <c r="R65" s="76" t="s">
        <v>417</v>
      </c>
      <c r="S65" s="76" t="str">
        <f>VLOOKUP(D65,'RESUMO GERAL APOIO'!D:CE,1,0)</f>
        <v>MiradouroAssistente Administrativo - 200 hPGJ</v>
      </c>
      <c r="T65" s="77" t="str">
        <f t="shared" si="3"/>
        <v>OK</v>
      </c>
      <c r="U65" s="78">
        <f>VLOOKUP(D65,'RESUMO GERAL APOIO'!D:CB,76,0)</f>
        <v>6909.5381212174489</v>
      </c>
      <c r="V65" s="463" t="e">
        <f t="shared" ca="1" si="4"/>
        <v>#REF!</v>
      </c>
      <c r="W65" s="328" t="e">
        <f ca="1">IF(COUNTIF($A$4:A65,A65)=1,VLOOKUP("Custo Total",INDIRECT("'*"&amp;Q65&amp;"*'!A:E"),5,0),"")</f>
        <v>#REF!</v>
      </c>
      <c r="X65" s="329" t="e">
        <f ca="1">IF(COUNTIF($A$4:A65,A65)=1,IF(ROUND(SUMIF(A:A,A65,L:L),2)=ROUND(W65,2),"OK",SUMIF(A:A,A65,L:L)-W65),"")</f>
        <v>#REF!</v>
      </c>
      <c r="AB65" s="3"/>
      <c r="AC65"/>
    </row>
    <row r="66" spans="1:29" s="7" customFormat="1">
      <c r="A66" s="193" t="str">
        <f>CCT!A66</f>
        <v>Monte Santo De Minas</v>
      </c>
      <c r="B66" s="323" t="str">
        <f>CCT!B66</f>
        <v>Assistente Administrativo - 200 h</v>
      </c>
      <c r="C66" s="199" t="str">
        <f>CCT!C66</f>
        <v>Regiao de Sao Lourenco¹*</v>
      </c>
      <c r="D66" s="199" t="str">
        <f t="shared" si="1"/>
        <v>Monte Santo De MinasAssistente Administrativo - 200 hPGJ</v>
      </c>
      <c r="E66" s="195" t="s">
        <v>327</v>
      </c>
      <c r="F66" s="195" t="s">
        <v>328</v>
      </c>
      <c r="G66" s="195">
        <f>VLOOKUP(D66,CCT!D:S,4,0)</f>
        <v>1</v>
      </c>
      <c r="H66" s="195">
        <f>VLOOKUP(D66,CCT!D:S,16,0)</f>
        <v>0</v>
      </c>
      <c r="I66" s="312" t="e">
        <f ca="1">VLOOKUP('BASE PLANILHAS'!$A$129,INDIRECT("'*"&amp;R66&amp;"*'!A:E"),5,0)</f>
        <v>#REF!</v>
      </c>
      <c r="J66" s="312" t="e">
        <f ca="1">VLOOKUP('BASE PLANILHAS'!$A$131,INDIRECT("'*"&amp;R66&amp;"*'!A:E"),5,0)</f>
        <v>#REF!</v>
      </c>
      <c r="K66" s="312" t="e">
        <f ca="1">VLOOKUP(D66,CCT!D:S,16,0)*J66</f>
        <v>#REF!</v>
      </c>
      <c r="L66" s="312" t="e">
        <f ca="1">G66*(I66-J66)+K66</f>
        <v>#REF!</v>
      </c>
      <c r="M66" s="316">
        <f>VLOOKUP($C66,PARAMETROS!$A:$I,7,0)</f>
        <v>44562</v>
      </c>
      <c r="N66" s="194">
        <f>VLOOKUP($C66,PARAMETROS!$A:$I,8,0)</f>
        <v>0</v>
      </c>
      <c r="O66" s="194">
        <f>VLOOKUP($C66,PARAMETROS!$A:$I,9,0)</f>
        <v>0</v>
      </c>
      <c r="P66" s="86"/>
      <c r="Q66" s="423" t="str">
        <f t="shared" si="2"/>
        <v>RESUMO MONTE SANTO DE MINAS</v>
      </c>
      <c r="R66" s="76" t="s">
        <v>418</v>
      </c>
      <c r="S66" s="76" t="str">
        <f>VLOOKUP(D66,'RESUMO GERAL APOIO'!D:CE,1,0)</f>
        <v>Monte Santo De MinasAssistente Administrativo - 200 hPGJ</v>
      </c>
      <c r="T66" s="77" t="str">
        <f t="shared" si="3"/>
        <v>OK</v>
      </c>
      <c r="U66" s="78">
        <f>VLOOKUP(D66,'RESUMO GERAL APOIO'!D:CB,76,0)</f>
        <v>6785.4869874572523</v>
      </c>
      <c r="V66" s="463" t="e">
        <f t="shared" ca="1" si="4"/>
        <v>#REF!</v>
      </c>
      <c r="W66" s="328" t="e">
        <f ca="1">IF(COUNTIF($A$4:A66,A66)=1,VLOOKUP("Custo Total",INDIRECT("'*"&amp;Q66&amp;"*'!A:E"),5,0),"")</f>
        <v>#REF!</v>
      </c>
      <c r="X66" s="329" t="e">
        <f ca="1">IF(COUNTIF($A$4:A66,A66)=1,IF(ROUND(SUMIF(A:A,A66,L:L),2)=ROUND(W66,2),"OK",SUMIF(A:A,A66,L:L)-W66),"")</f>
        <v>#REF!</v>
      </c>
      <c r="AB66" s="3"/>
      <c r="AC66"/>
    </row>
    <row r="67" spans="1:29" s="7" customFormat="1">
      <c r="A67" s="193" t="str">
        <f>CCT!A67</f>
        <v>Montes Claros</v>
      </c>
      <c r="B67" s="323" t="str">
        <f>CCT!B67</f>
        <v>Assistente Administrativo - 200 h</v>
      </c>
      <c r="C67" s="199" t="str">
        <f>CCT!C67</f>
        <v>Montes Claros</v>
      </c>
      <c r="D67" s="199" t="str">
        <f t="shared" si="1"/>
        <v>Montes ClarosAssistente Administrativo - 200 hPGJ</v>
      </c>
      <c r="E67" s="195" t="s">
        <v>327</v>
      </c>
      <c r="F67" s="195" t="s">
        <v>328</v>
      </c>
      <c r="G67" s="195">
        <f>VLOOKUP(D67,CCT!D:S,4,0)</f>
        <v>6</v>
      </c>
      <c r="H67" s="195">
        <f>VLOOKUP(D67,CCT!D:S,16,0)</f>
        <v>0</v>
      </c>
      <c r="I67" s="312" t="e">
        <f ca="1">VLOOKUP('BASE PLANILHAS'!$A$129,INDIRECT("'*"&amp;R67&amp;"*'!A:E"),5,0)</f>
        <v>#REF!</v>
      </c>
      <c r="J67" s="312" t="e">
        <f ca="1">VLOOKUP('BASE PLANILHAS'!$A$131,INDIRECT("'*"&amp;R67&amp;"*'!A:E"),5,0)</f>
        <v>#REF!</v>
      </c>
      <c r="K67" s="312" t="e">
        <f ca="1">VLOOKUP(D67,CCT!D:S,16,0)*J67</f>
        <v>#REF!</v>
      </c>
      <c r="L67" s="312" t="e">
        <f t="shared" ca="1" si="5"/>
        <v>#REF!</v>
      </c>
      <c r="M67" s="316">
        <f>VLOOKUP($C67,PARAMETROS!$A:$I,7,0)</f>
        <v>44562</v>
      </c>
      <c r="N67" s="194">
        <f>VLOOKUP($C67,PARAMETROS!$A:$I,8,0)</f>
        <v>0</v>
      </c>
      <c r="O67" s="194">
        <f>VLOOKUP($C67,PARAMETROS!$A:$I,9,0)</f>
        <v>0</v>
      </c>
      <c r="P67" s="86"/>
      <c r="Q67" s="423" t="str">
        <f t="shared" si="2"/>
        <v>RESUMO MONTES CLAROS</v>
      </c>
      <c r="R67" s="76" t="s">
        <v>419</v>
      </c>
      <c r="S67" s="76" t="str">
        <f>VLOOKUP(D67,'RESUMO GERAL APOIO'!D:CE,1,0)</f>
        <v>Montes ClarosAssistente Administrativo - 200 hPGJ</v>
      </c>
      <c r="T67" s="77" t="str">
        <f t="shared" si="3"/>
        <v>OK</v>
      </c>
      <c r="U67" s="78">
        <f>VLOOKUP(D67,'RESUMO GERAL APOIO'!D:CB,76,0)</f>
        <v>41457.228727304697</v>
      </c>
      <c r="V67" s="463" t="e">
        <f t="shared" ca="1" si="4"/>
        <v>#REF!</v>
      </c>
      <c r="W67" s="328" t="e">
        <f ca="1">IF(COUNTIF($A$4:A67,A67)=1,VLOOKUP("Custo Total",INDIRECT("'*"&amp;Q67&amp;"*'!A:E"),5,0),"")</f>
        <v>#REF!</v>
      </c>
      <c r="X67" s="329" t="e">
        <f ca="1">IF(COUNTIF($A$4:A67,A67)=1,IF(ROUND(SUMIF(A:A,A67,L:L),2)=ROUND(W67,2),"OK",SUMIF(A:A,A67,L:L)-W67),"")</f>
        <v>#REF!</v>
      </c>
      <c r="AB67" s="3"/>
      <c r="AC67"/>
    </row>
    <row r="68" spans="1:29" s="7" customFormat="1">
      <c r="A68" s="193" t="str">
        <f>CCT!A68</f>
        <v>Muriae</v>
      </c>
      <c r="B68" s="323" t="str">
        <f>CCT!B68</f>
        <v>Assistente Administrativo - 200 h</v>
      </c>
      <c r="C68" s="199" t="str">
        <f>CCT!C68</f>
        <v>Cataguases</v>
      </c>
      <c r="D68" s="199" t="str">
        <f t="shared" si="1"/>
        <v>MuriaeAssistente Administrativo - 200 hPGJ</v>
      </c>
      <c r="E68" s="195" t="s">
        <v>327</v>
      </c>
      <c r="F68" s="195" t="s">
        <v>328</v>
      </c>
      <c r="G68" s="195">
        <f>VLOOKUP(D68,CCT!D:S,4,0)</f>
        <v>2</v>
      </c>
      <c r="H68" s="195">
        <f>VLOOKUP(D68,CCT!D:S,16,0)</f>
        <v>0</v>
      </c>
      <c r="I68" s="312" t="e">
        <f ca="1">VLOOKUP('BASE PLANILHAS'!$A$129,INDIRECT("'*"&amp;R68&amp;"*'!A:E"),5,0)</f>
        <v>#REF!</v>
      </c>
      <c r="J68" s="312" t="e">
        <f ca="1">VLOOKUP('BASE PLANILHAS'!$A$131,INDIRECT("'*"&amp;R68&amp;"*'!A:E"),5,0)</f>
        <v>#REF!</v>
      </c>
      <c r="K68" s="312" t="e">
        <f ca="1">VLOOKUP(D68,CCT!D:S,16,0)*J68</f>
        <v>#REF!</v>
      </c>
      <c r="L68" s="312" t="e">
        <f t="shared" ca="1" si="5"/>
        <v>#REF!</v>
      </c>
      <c r="M68" s="316">
        <f>VLOOKUP($C68,PARAMETROS!$A:$I,7,0)</f>
        <v>44562</v>
      </c>
      <c r="N68" s="194">
        <f>VLOOKUP($C68,PARAMETROS!$A:$I,8,0)</f>
        <v>0</v>
      </c>
      <c r="O68" s="194">
        <f>VLOOKUP($C68,PARAMETROS!$A:$I,9,0)</f>
        <v>0</v>
      </c>
      <c r="P68" s="86"/>
      <c r="Q68" s="423" t="str">
        <f t="shared" si="2"/>
        <v>RESUMO MURIAE</v>
      </c>
      <c r="R68" s="76" t="s">
        <v>420</v>
      </c>
      <c r="S68" s="76" t="str">
        <f>VLOOKUP(D68,'RESUMO GERAL APOIO'!D:CE,1,0)</f>
        <v>MuriaeAssistente Administrativo - 200 hPGJ</v>
      </c>
      <c r="T68" s="77" t="str">
        <f t="shared" si="3"/>
        <v>OK</v>
      </c>
      <c r="U68" s="78">
        <f>VLOOKUP(D68,'RESUMO GERAL APOIO'!D:CB,76,0)</f>
        <v>13828.443763802419</v>
      </c>
      <c r="V68" s="463" t="e">
        <f t="shared" ca="1" si="4"/>
        <v>#REF!</v>
      </c>
      <c r="W68" s="328" t="e">
        <f ca="1">IF(COUNTIF($A$4:A68,A68)=1,VLOOKUP("Custo Total",INDIRECT("'*"&amp;Q68&amp;"*'!A:E"),5,0),"")</f>
        <v>#REF!</v>
      </c>
      <c r="X68" s="329" t="e">
        <f ca="1">IF(COUNTIF($A$4:A68,A68)=1,IF(ROUND(SUMIF(A:A,A68,L:L),2)=ROUND(W68,2),"OK",SUMIF(A:A,A68,L:L)-W68),"")</f>
        <v>#REF!</v>
      </c>
      <c r="AB68" s="3"/>
      <c r="AC68"/>
    </row>
    <row r="69" spans="1:29" s="7" customFormat="1">
      <c r="A69" s="193" t="str">
        <f>CCT!A69</f>
        <v>Mutum</v>
      </c>
      <c r="B69" s="323" t="str">
        <f>CCT!B69</f>
        <v>Assistente Administrativo - 200 h</v>
      </c>
      <c r="C69" s="199" t="str">
        <f>CCT!C69</f>
        <v>Fethemg Interior</v>
      </c>
      <c r="D69" s="199" t="str">
        <f t="shared" si="1"/>
        <v>MutumAssistente Administrativo - 200 hPGJ</v>
      </c>
      <c r="E69" s="195" t="s">
        <v>327</v>
      </c>
      <c r="F69" s="195" t="s">
        <v>328</v>
      </c>
      <c r="G69" s="195">
        <f>VLOOKUP(D69,CCT!D:S,4,0)</f>
        <v>1</v>
      </c>
      <c r="H69" s="195">
        <f>VLOOKUP(D69,CCT!D:S,16,0)</f>
        <v>0</v>
      </c>
      <c r="I69" s="312" t="e">
        <f ca="1">VLOOKUP('BASE PLANILHAS'!$A$129,INDIRECT("'*"&amp;R69&amp;"*'!A:E"),5,0)</f>
        <v>#REF!</v>
      </c>
      <c r="J69" s="312" t="e">
        <f ca="1">VLOOKUP('BASE PLANILHAS'!$A$131,INDIRECT("'*"&amp;R69&amp;"*'!A:E"),5,0)</f>
        <v>#REF!</v>
      </c>
      <c r="K69" s="312" t="e">
        <f ca="1">VLOOKUP(D69,CCT!D:S,16,0)*J69</f>
        <v>#REF!</v>
      </c>
      <c r="L69" s="312" t="e">
        <f t="shared" ca="1" si="5"/>
        <v>#REF!</v>
      </c>
      <c r="M69" s="316">
        <f>VLOOKUP($C69,PARAMETROS!$A:$I,7,0)</f>
        <v>44562</v>
      </c>
      <c r="N69" s="194">
        <f>VLOOKUP($C69,PARAMETROS!$A:$I,8,0)</f>
        <v>0</v>
      </c>
      <c r="O69" s="194">
        <f>VLOOKUP($C69,PARAMETROS!$A:$I,9,0)</f>
        <v>0</v>
      </c>
      <c r="P69" s="86"/>
      <c r="Q69" s="423" t="str">
        <f t="shared" si="2"/>
        <v>RESUMO MUTUM</v>
      </c>
      <c r="R69" s="76" t="s">
        <v>421</v>
      </c>
      <c r="S69" s="76" t="str">
        <f>VLOOKUP(D69,'RESUMO GERAL APOIO'!D:CE,1,0)</f>
        <v>MutumAssistente Administrativo - 200 hPGJ</v>
      </c>
      <c r="T69" s="77" t="str">
        <f t="shared" si="3"/>
        <v>OK</v>
      </c>
      <c r="U69" s="78">
        <f>VLOOKUP(D69,'RESUMO GERAL APOIO'!D:CB,76,0)</f>
        <v>6876.8999445792724</v>
      </c>
      <c r="V69" s="463" t="e">
        <f t="shared" ca="1" si="4"/>
        <v>#REF!</v>
      </c>
      <c r="W69" s="328" t="e">
        <f ca="1">IF(COUNTIF($A$4:A69,A69)=1,VLOOKUP("Custo Total",INDIRECT("'*"&amp;Q69&amp;"*'!A:E"),5,0),"")</f>
        <v>#REF!</v>
      </c>
      <c r="X69" s="329" t="e">
        <f ca="1">IF(COUNTIF($A$4:A69,A69)=1,IF(ROUND(SUMIF(A:A,A69,L:L),2)=ROUND(W69,2),"OK",SUMIF(A:A,A69,L:L)-W69),"")</f>
        <v>#REF!</v>
      </c>
      <c r="AB69" s="3"/>
      <c r="AC69"/>
    </row>
    <row r="70" spans="1:29" s="7" customFormat="1">
      <c r="A70" s="193" t="str">
        <f>CCT!A70</f>
        <v>Natercia</v>
      </c>
      <c r="B70" s="323" t="str">
        <f>CCT!B70</f>
        <v>Assistente Administrativo - 200 h</v>
      </c>
      <c r="C70" s="199" t="str">
        <f>CCT!C70</f>
        <v>Regiao de Sao Lourenco¹*</v>
      </c>
      <c r="D70" s="199" t="str">
        <f t="shared" si="1"/>
        <v>NaterciaAssistente Administrativo - 200 hPGJ</v>
      </c>
      <c r="E70" s="195" t="s">
        <v>327</v>
      </c>
      <c r="F70" s="195" t="s">
        <v>328</v>
      </c>
      <c r="G70" s="195">
        <f>VLOOKUP(D70,CCT!D:S,4,0)</f>
        <v>1</v>
      </c>
      <c r="H70" s="195">
        <f>VLOOKUP(D70,CCT!D:S,16,0)</f>
        <v>0</v>
      </c>
      <c r="I70" s="312" t="e">
        <f ca="1">VLOOKUP('BASE PLANILHAS'!$A$129,INDIRECT("'*"&amp;R70&amp;"*'!A:E"),5,0)</f>
        <v>#REF!</v>
      </c>
      <c r="J70" s="312" t="e">
        <f ca="1">VLOOKUP('BASE PLANILHAS'!$A$131,INDIRECT("'*"&amp;R70&amp;"*'!A:E"),5,0)</f>
        <v>#REF!</v>
      </c>
      <c r="K70" s="312" t="e">
        <f ca="1">VLOOKUP(D70,CCT!D:S,16,0)*J70</f>
        <v>#REF!</v>
      </c>
      <c r="L70" s="312" t="e">
        <f t="shared" ca="1" si="5"/>
        <v>#REF!</v>
      </c>
      <c r="M70" s="316">
        <f>VLOOKUP($C70,PARAMETROS!$A:$I,7,0)</f>
        <v>44562</v>
      </c>
      <c r="N70" s="194">
        <f>VLOOKUP($C70,PARAMETROS!$A:$I,8,0)</f>
        <v>0</v>
      </c>
      <c r="O70" s="194">
        <f>VLOOKUP($C70,PARAMETROS!$A:$I,9,0)</f>
        <v>0</v>
      </c>
      <c r="P70" s="86"/>
      <c r="Q70" s="423" t="str">
        <f t="shared" si="2"/>
        <v>RESUMO NATERCIA</v>
      </c>
      <c r="R70" s="76" t="s">
        <v>422</v>
      </c>
      <c r="S70" s="76" t="str">
        <f>VLOOKUP(D70,'RESUMO GERAL APOIO'!D:CE,1,0)</f>
        <v>NaterciaAssistente Administrativo - 200 hPGJ</v>
      </c>
      <c r="T70" s="77" t="str">
        <f t="shared" ref="T70:T92" si="18">IF(D70=S70,"OK",FALSE)</f>
        <v>OK</v>
      </c>
      <c r="U70" s="78">
        <f>VLOOKUP(D70,'RESUMO GERAL APOIO'!D:CB,76,0)</f>
        <v>6823.9316729385964</v>
      </c>
      <c r="V70" s="463" t="e">
        <f t="shared" ref="V70:V94" ca="1" si="19">IF(ROUND(L70,2)=ROUND(U70,2),"OK",L70-U70)</f>
        <v>#REF!</v>
      </c>
      <c r="W70" s="328" t="e">
        <f ca="1">IF(COUNTIF($A$4:A70,A70)=1,VLOOKUP("Custo Total",INDIRECT("'*"&amp;Q70&amp;"*'!A:E"),5,0),"")</f>
        <v>#REF!</v>
      </c>
      <c r="X70" s="329" t="e">
        <f ca="1">IF(COUNTIF($A$4:A70,A70)=1,IF(ROUND(SUMIF(A:A,A70,L:L),2)=ROUND(W70,2),"OK",SUMIF(A:A,A70,L:L)-W70),"")</f>
        <v>#REF!</v>
      </c>
      <c r="AB70" s="3"/>
      <c r="AC70"/>
    </row>
    <row r="71" spans="1:29" s="7" customFormat="1">
      <c r="A71" s="193" t="str">
        <f>CCT!A71</f>
        <v>Nepomuceno</v>
      </c>
      <c r="B71" s="323" t="str">
        <f>CCT!B71</f>
        <v>Assistente Administrativo - 200 h</v>
      </c>
      <c r="C71" s="199" t="str">
        <f>CCT!C71</f>
        <v>Regiao de Sao Lourenco¹*</v>
      </c>
      <c r="D71" s="199" t="str">
        <f t="shared" ref="D71:D92" si="20">CONCATENATE(A71,B71,F71)</f>
        <v>NepomucenoAssistente Administrativo - 200 hPGJ</v>
      </c>
      <c r="E71" s="195" t="s">
        <v>327</v>
      </c>
      <c r="F71" s="195" t="s">
        <v>328</v>
      </c>
      <c r="G71" s="195">
        <f>VLOOKUP(D71,CCT!D:S,4,0)</f>
        <v>1</v>
      </c>
      <c r="H71" s="195">
        <f>VLOOKUP(D71,CCT!D:S,16,0)</f>
        <v>0</v>
      </c>
      <c r="I71" s="312" t="e">
        <f ca="1">VLOOKUP('BASE PLANILHAS'!$A$129,INDIRECT("'*"&amp;R71&amp;"*'!A:E"),5,0)</f>
        <v>#REF!</v>
      </c>
      <c r="J71" s="312" t="e">
        <f ca="1">VLOOKUP('BASE PLANILHAS'!$A$131,INDIRECT("'*"&amp;R71&amp;"*'!A:E"),5,0)</f>
        <v>#REF!</v>
      </c>
      <c r="K71" s="312" t="e">
        <f ca="1">VLOOKUP(D71,CCT!D:S,16,0)*J71</f>
        <v>#REF!</v>
      </c>
      <c r="L71" s="312" t="e">
        <f ca="1">G71*(I71-J71)+K71</f>
        <v>#REF!</v>
      </c>
      <c r="M71" s="316">
        <f>VLOOKUP($C71,PARAMETROS!$A:$I,7,0)</f>
        <v>44562</v>
      </c>
      <c r="N71" s="194">
        <f>VLOOKUP($C71,PARAMETROS!$A:$I,8,0)</f>
        <v>0</v>
      </c>
      <c r="O71" s="194">
        <f>VLOOKUP($C71,PARAMETROS!$A:$I,9,0)</f>
        <v>0</v>
      </c>
      <c r="P71" s="86"/>
      <c r="Q71" s="423" t="str">
        <f t="shared" si="2"/>
        <v>RESUMO NEPOMUCENO</v>
      </c>
      <c r="R71" s="76" t="s">
        <v>423</v>
      </c>
      <c r="S71" s="76" t="str">
        <f>VLOOKUP(D71,'RESUMO GERAL APOIO'!D:CE,1,0)</f>
        <v>NepomucenoAssistente Administrativo - 200 hPGJ</v>
      </c>
      <c r="T71" s="77" t="str">
        <f t="shared" si="18"/>
        <v>OK</v>
      </c>
      <c r="U71" s="78">
        <f>VLOOKUP(D71,'RESUMO GERAL APOIO'!D:CB,76,0)</f>
        <v>6862.8144744938027</v>
      </c>
      <c r="V71" s="463" t="e">
        <f t="shared" ca="1" si="19"/>
        <v>#REF!</v>
      </c>
      <c r="W71" s="328" t="e">
        <f ca="1">IF(COUNTIF($A$4:A71,A71)=1,VLOOKUP("Custo Total",INDIRECT("'*"&amp;Q71&amp;"*'!A:E"),5,0),"")</f>
        <v>#REF!</v>
      </c>
      <c r="X71" s="329" t="e">
        <f ca="1">IF(COUNTIF($A$4:A71,A71)=1,IF(ROUND(SUMIF(A:A,A71,L:L),2)=ROUND(W71,2),"OK",SUMIF(A:A,A71,L:L)-W71),"")</f>
        <v>#REF!</v>
      </c>
      <c r="AB71" s="3"/>
      <c r="AC71"/>
    </row>
    <row r="72" spans="1:29" s="7" customFormat="1">
      <c r="A72" s="193" t="str">
        <f>CCT!A72</f>
        <v>Ouro Fino</v>
      </c>
      <c r="B72" s="323" t="str">
        <f>CCT!B72</f>
        <v>Assistente Administrativo - 200 h</v>
      </c>
      <c r="C72" s="199" t="str">
        <f>CCT!C72</f>
        <v>Regiao de Sao Lourenco¹*</v>
      </c>
      <c r="D72" s="199" t="str">
        <f t="shared" si="20"/>
        <v>Ouro FinoAssistente Administrativo - 200 hPGJ</v>
      </c>
      <c r="E72" s="195" t="s">
        <v>327</v>
      </c>
      <c r="F72" s="195" t="s">
        <v>328</v>
      </c>
      <c r="G72" s="195">
        <f>VLOOKUP(D72,CCT!D:S,4,0)</f>
        <v>1</v>
      </c>
      <c r="H72" s="195">
        <f>VLOOKUP(D72,CCT!D:S,16,0)</f>
        <v>0</v>
      </c>
      <c r="I72" s="312" t="e">
        <f ca="1">VLOOKUP('BASE PLANILHAS'!$A$129,INDIRECT("'*"&amp;R72&amp;"*'!A:E"),5,0)</f>
        <v>#REF!</v>
      </c>
      <c r="J72" s="312" t="e">
        <f ca="1">VLOOKUP('BASE PLANILHAS'!$A$131,INDIRECT("'*"&amp;R72&amp;"*'!A:E"),5,0)</f>
        <v>#REF!</v>
      </c>
      <c r="K72" s="312" t="e">
        <f ca="1">VLOOKUP(D72,CCT!D:S,16,0)*J72</f>
        <v>#REF!</v>
      </c>
      <c r="L72" s="312" t="e">
        <f ca="1">G72*(I72-J72)+K72</f>
        <v>#REF!</v>
      </c>
      <c r="M72" s="316">
        <f>VLOOKUP($C72,PARAMETROS!$A:$I,7,0)</f>
        <v>44562</v>
      </c>
      <c r="N72" s="194">
        <f>VLOOKUP($C72,PARAMETROS!$A:$I,8,0)</f>
        <v>0</v>
      </c>
      <c r="O72" s="194">
        <f>VLOOKUP($C72,PARAMETROS!$A:$I,9,0)</f>
        <v>0</v>
      </c>
      <c r="P72" s="86"/>
      <c r="Q72" s="423" t="str">
        <f t="shared" si="2"/>
        <v>RESUMO OURO FINO</v>
      </c>
      <c r="R72" s="76" t="s">
        <v>424</v>
      </c>
      <c r="S72" s="76" t="str">
        <f>VLOOKUP(D72,'RESUMO GERAL APOIO'!D:CE,1,0)</f>
        <v>Ouro FinoAssistente Administrativo - 200 hPGJ</v>
      </c>
      <c r="T72" s="77" t="str">
        <f t="shared" si="18"/>
        <v>OK</v>
      </c>
      <c r="U72" s="78">
        <f>VLOOKUP(D72,'RESUMO GERAL APOIO'!D:CB,76,0)</f>
        <v>6785.4869874572523</v>
      </c>
      <c r="V72" s="463" t="e">
        <f t="shared" ca="1" si="19"/>
        <v>#REF!</v>
      </c>
      <c r="W72" s="328" t="e">
        <f ca="1">IF(COUNTIF($A$4:A72,A72)=1,VLOOKUP("Custo Total",INDIRECT("'*"&amp;Q72&amp;"*'!A:E"),5,0),"")</f>
        <v>#REF!</v>
      </c>
      <c r="X72" s="329" t="e">
        <f ca="1">IF(COUNTIF($A$4:A72,A72)=1,IF(ROUND(SUMIF(A:A,A72,L:L),2)=ROUND(W72,2),"OK",SUMIF(A:A,A72,L:L)-W72),"")</f>
        <v>#REF!</v>
      </c>
      <c r="AB72" s="3"/>
      <c r="AC72"/>
    </row>
    <row r="73" spans="1:29" s="7" customFormat="1">
      <c r="A73" s="193" t="str">
        <f>CCT!A73</f>
        <v>Paracatu</v>
      </c>
      <c r="B73" s="323" t="str">
        <f>CCT!B73</f>
        <v>Assistente Administrativo - 200 h</v>
      </c>
      <c r="C73" s="199" t="str">
        <f>CCT!C73</f>
        <v>Fethemg Interior</v>
      </c>
      <c r="D73" s="199" t="str">
        <f t="shared" si="20"/>
        <v>ParacatuAssistente Administrativo - 200 hPGJ</v>
      </c>
      <c r="E73" s="195" t="s">
        <v>327</v>
      </c>
      <c r="F73" s="195" t="s">
        <v>328</v>
      </c>
      <c r="G73" s="195">
        <f>VLOOKUP(D73,CCT!D:S,4,0)</f>
        <v>3</v>
      </c>
      <c r="H73" s="195">
        <f>VLOOKUP(D73,CCT!D:S,16,0)</f>
        <v>0</v>
      </c>
      <c r="I73" s="312" t="e">
        <f ca="1">VLOOKUP('BASE PLANILHAS'!$A$129,INDIRECT("'*"&amp;R73&amp;"*'!A:E"),5,0)</f>
        <v>#REF!</v>
      </c>
      <c r="J73" s="312" t="e">
        <f ca="1">VLOOKUP('BASE PLANILHAS'!$A$131,INDIRECT("'*"&amp;R73&amp;"*'!A:E"),5,0)</f>
        <v>#REF!</v>
      </c>
      <c r="K73" s="312" t="e">
        <f ca="1">VLOOKUP(D73,CCT!D:S,16,0)*J73</f>
        <v>#REF!</v>
      </c>
      <c r="L73" s="312" t="e">
        <f ca="1">G73*(I73-J73)+K73</f>
        <v>#REF!</v>
      </c>
      <c r="M73" s="316">
        <f>VLOOKUP($C73,PARAMETROS!$A:$I,7,0)</f>
        <v>44562</v>
      </c>
      <c r="N73" s="194">
        <f>VLOOKUP($C73,PARAMETROS!$A:$I,8,0)</f>
        <v>0</v>
      </c>
      <c r="O73" s="194">
        <f>VLOOKUP($C73,PARAMETROS!$A:$I,9,0)</f>
        <v>0</v>
      </c>
      <c r="P73" s="86"/>
      <c r="Q73" s="423" t="str">
        <f t="shared" si="2"/>
        <v>RESUMO PARACATU</v>
      </c>
      <c r="R73" s="76" t="s">
        <v>425</v>
      </c>
      <c r="S73" s="76" t="str">
        <f>VLOOKUP(D73,'RESUMO GERAL APOIO'!D:CE,1,0)</f>
        <v>ParacatuAssistente Administrativo - 200 hPGJ</v>
      </c>
      <c r="T73" s="77" t="str">
        <f t="shared" si="18"/>
        <v>OK</v>
      </c>
      <c r="U73" s="78">
        <f>VLOOKUP(D73,'RESUMO GERAL APOIO'!D:CB,76,0)</f>
        <v>20513.812015982927</v>
      </c>
      <c r="V73" s="463" t="e">
        <f t="shared" ca="1" si="19"/>
        <v>#REF!</v>
      </c>
      <c r="W73" s="328" t="e">
        <f ca="1">IF(COUNTIF($A$4:A73,A73)=1,VLOOKUP("Custo Total",INDIRECT("'*"&amp;Q73&amp;"*'!A:E"),5,0),"")</f>
        <v>#REF!</v>
      </c>
      <c r="X73" s="329" t="e">
        <f ca="1">IF(COUNTIF($A$4:A73,A73)=1,IF(ROUND(SUMIF(A:A,A73,L:L),2)=ROUND(W73,2),"OK",SUMIF(A:A,A73,L:L)-W73),"")</f>
        <v>#REF!</v>
      </c>
      <c r="AB73" s="3"/>
      <c r="AC73"/>
    </row>
    <row r="74" spans="1:29" s="7" customFormat="1">
      <c r="A74" s="193" t="str">
        <f>CCT!A74</f>
        <v>Paraisopolis</v>
      </c>
      <c r="B74" s="323" t="str">
        <f>CCT!B74</f>
        <v>Assistente Administrativo - 200 h</v>
      </c>
      <c r="C74" s="199" t="str">
        <f>CCT!C74</f>
        <v>Regiao de Sao Lourenco¹*</v>
      </c>
      <c r="D74" s="199" t="str">
        <f t="shared" si="20"/>
        <v>ParaisopolisAssistente Administrativo - 200 hPGJ</v>
      </c>
      <c r="E74" s="195" t="s">
        <v>327</v>
      </c>
      <c r="F74" s="195" t="s">
        <v>328</v>
      </c>
      <c r="G74" s="195">
        <f>VLOOKUP(D74,CCT!D:S,4,0)</f>
        <v>1</v>
      </c>
      <c r="H74" s="195">
        <f>VLOOKUP(D74,CCT!D:S,16,0)</f>
        <v>0</v>
      </c>
      <c r="I74" s="312" t="e">
        <f ca="1">VLOOKUP('BASE PLANILHAS'!$A$129,INDIRECT("'*"&amp;R74&amp;"*'!A:E"),5,0)</f>
        <v>#REF!</v>
      </c>
      <c r="J74" s="312" t="e">
        <f ca="1">VLOOKUP('BASE PLANILHAS'!$A$131,INDIRECT("'*"&amp;R74&amp;"*'!A:E"),5,0)</f>
        <v>#REF!</v>
      </c>
      <c r="K74" s="312" t="e">
        <f ca="1">VLOOKUP(D74,CCT!D:S,16,0)*J74</f>
        <v>#REF!</v>
      </c>
      <c r="L74" s="312" t="e">
        <f t="shared" ca="1" si="5"/>
        <v>#REF!</v>
      </c>
      <c r="M74" s="316">
        <f>VLOOKUP($C74,PARAMETROS!$A:$I,7,0)</f>
        <v>44562</v>
      </c>
      <c r="N74" s="194">
        <f>VLOOKUP($C74,PARAMETROS!$A:$I,8,0)</f>
        <v>0</v>
      </c>
      <c r="O74" s="194">
        <f>VLOOKUP($C74,PARAMETROS!$A:$I,9,0)</f>
        <v>0</v>
      </c>
      <c r="P74" s="86"/>
      <c r="Q74" s="423" t="str">
        <f t="shared" ref="Q74:Q92" si="21">"RESUMO "&amp;UPPER(A74)</f>
        <v>RESUMO PARAISOPOLIS</v>
      </c>
      <c r="R74" s="76" t="s">
        <v>426</v>
      </c>
      <c r="S74" s="76" t="str">
        <f>VLOOKUP(D74,'RESUMO GERAL APOIO'!D:CE,1,0)</f>
        <v>ParaisopolisAssistente Administrativo - 200 hPGJ</v>
      </c>
      <c r="T74" s="77" t="str">
        <f t="shared" si="18"/>
        <v>OK</v>
      </c>
      <c r="U74" s="78">
        <f>VLOOKUP(D74,'RESUMO GERAL APOIO'!D:CB,76,0)</f>
        <v>6862.8144744938027</v>
      </c>
      <c r="V74" s="463" t="e">
        <f t="shared" ca="1" si="19"/>
        <v>#REF!</v>
      </c>
      <c r="W74" s="328" t="e">
        <f ca="1">IF(COUNTIF($A$4:A74,A74)=1,VLOOKUP("Custo Total",INDIRECT("'*"&amp;Q74&amp;"*'!A:E"),5,0),"")</f>
        <v>#REF!</v>
      </c>
      <c r="X74" s="329" t="e">
        <f ca="1">IF(COUNTIF($A$4:A74,A74)=1,IF(ROUND(SUMIF(A:A,A74,L:L),2)=ROUND(W74,2),"OK",SUMIF(A:A,A74,L:L)-W74),"")</f>
        <v>#REF!</v>
      </c>
      <c r="AB74" s="3"/>
      <c r="AC74"/>
    </row>
    <row r="75" spans="1:29" s="7" customFormat="1">
      <c r="A75" s="193" t="str">
        <f>CCT!A75</f>
        <v>Patos De Minas</v>
      </c>
      <c r="B75" s="323" t="str">
        <f>CCT!B75</f>
        <v>Assistente Administrativo - 200 h</v>
      </c>
      <c r="C75" s="199" t="str">
        <f>CCT!C75</f>
        <v>Regiao Uberaba</v>
      </c>
      <c r="D75" s="199" t="str">
        <f t="shared" si="20"/>
        <v>Patos De MinasAssistente Administrativo - 200 hPGJ</v>
      </c>
      <c r="E75" s="195" t="s">
        <v>327</v>
      </c>
      <c r="F75" s="195" t="s">
        <v>328</v>
      </c>
      <c r="G75" s="195">
        <f>VLOOKUP(D75,CCT!D:S,4,0)</f>
        <v>1</v>
      </c>
      <c r="H75" s="195">
        <f>VLOOKUP(D75,CCT!D:S,16,0)</f>
        <v>0</v>
      </c>
      <c r="I75" s="312" t="e">
        <f ca="1">VLOOKUP('BASE PLANILHAS'!$A$129,INDIRECT("'*"&amp;R75&amp;"*'!A:E"),5,0)</f>
        <v>#REF!</v>
      </c>
      <c r="J75" s="312" t="e">
        <f ca="1">VLOOKUP('BASE PLANILHAS'!$A$131,INDIRECT("'*"&amp;R75&amp;"*'!A:E"),5,0)</f>
        <v>#REF!</v>
      </c>
      <c r="K75" s="312" t="e">
        <f ca="1">VLOOKUP(D75,CCT!D:S,16,0)*J75</f>
        <v>#REF!</v>
      </c>
      <c r="L75" s="312" t="e">
        <f t="shared" ca="1" si="5"/>
        <v>#REF!</v>
      </c>
      <c r="M75" s="316">
        <f>VLOOKUP($C75,PARAMETROS!$A:$I,7,0)</f>
        <v>44562</v>
      </c>
      <c r="N75" s="194">
        <f>VLOOKUP($C75,PARAMETROS!$A:$I,8,0)</f>
        <v>0</v>
      </c>
      <c r="O75" s="194">
        <f>VLOOKUP($C75,PARAMETROS!$A:$I,9,0)</f>
        <v>0</v>
      </c>
      <c r="P75" s="86"/>
      <c r="Q75" s="423" t="str">
        <f t="shared" si="21"/>
        <v>RESUMO PATOS DE MINAS</v>
      </c>
      <c r="R75" s="76" t="s">
        <v>427</v>
      </c>
      <c r="S75" s="76" t="str">
        <f>VLOOKUP(D75,'RESUMO GERAL APOIO'!D:CE,1,0)</f>
        <v>Patos De MinasAssistente Administrativo - 200 hPGJ</v>
      </c>
      <c r="T75" s="77" t="str">
        <f t="shared" si="18"/>
        <v>OK</v>
      </c>
      <c r="U75" s="78">
        <f>VLOOKUP(D75,'RESUMO GERAL APOIO'!D:CB,76,0)</f>
        <v>6831.6841705558436</v>
      </c>
      <c r="V75" s="463" t="e">
        <f t="shared" ca="1" si="19"/>
        <v>#REF!</v>
      </c>
      <c r="W75" s="328" t="e">
        <f ca="1">IF(COUNTIF($A$4:A75,A75)=1,VLOOKUP("Custo Total",INDIRECT("'*"&amp;Q75&amp;"*'!A:E"),5,0),"")</f>
        <v>#REF!</v>
      </c>
      <c r="X75" s="329" t="e">
        <f ca="1">IF(COUNTIF($A$4:A75,A75)=1,IF(ROUND(SUMIF(A:A,A75,L:L),2)=ROUND(W75,2),"OK",SUMIF(A:A,A75,L:L)-W75),"")</f>
        <v>#REF!</v>
      </c>
      <c r="AB75" s="3"/>
      <c r="AC75"/>
    </row>
    <row r="76" spans="1:29" s="7" customFormat="1">
      <c r="A76" s="193" t="str">
        <f>CCT!A76</f>
        <v>Patrocinio</v>
      </c>
      <c r="B76" s="323" t="str">
        <f>CCT!B76</f>
        <v>Assistente Administrativo - 200 h</v>
      </c>
      <c r="C76" s="199" t="str">
        <f>CCT!C76</f>
        <v>Regiao Uberaba</v>
      </c>
      <c r="D76" s="199" t="str">
        <f t="shared" si="20"/>
        <v>PatrocinioAssistente Administrativo - 200 hPGJ</v>
      </c>
      <c r="E76" s="195" t="s">
        <v>327</v>
      </c>
      <c r="F76" s="195" t="s">
        <v>328</v>
      </c>
      <c r="G76" s="195">
        <f>VLOOKUP(D76,CCT!D:S,4,0)</f>
        <v>1</v>
      </c>
      <c r="H76" s="195">
        <f>VLOOKUP(D76,CCT!D:S,16,0)</f>
        <v>0</v>
      </c>
      <c r="I76" s="312" t="e">
        <f ca="1">VLOOKUP('BASE PLANILHAS'!$A$129,INDIRECT("'*"&amp;R76&amp;"*'!A:E"),5,0)</f>
        <v>#REF!</v>
      </c>
      <c r="J76" s="312" t="e">
        <f ca="1">VLOOKUP('BASE PLANILHAS'!$A$131,INDIRECT("'*"&amp;R76&amp;"*'!A:E"),5,0)</f>
        <v>#REF!</v>
      </c>
      <c r="K76" s="312" t="e">
        <f ca="1">VLOOKUP(D76,CCT!D:S,16,0)*J76</f>
        <v>#REF!</v>
      </c>
      <c r="L76" s="312" t="e">
        <f t="shared" ca="1" si="5"/>
        <v>#REF!</v>
      </c>
      <c r="M76" s="316">
        <f>VLOOKUP($C76,PARAMETROS!$A:$I,7,0)</f>
        <v>44562</v>
      </c>
      <c r="N76" s="194">
        <f>VLOOKUP($C76,PARAMETROS!$A:$I,8,0)</f>
        <v>0</v>
      </c>
      <c r="O76" s="194">
        <f>VLOOKUP($C76,PARAMETROS!$A:$I,9,0)</f>
        <v>0</v>
      </c>
      <c r="P76" s="86"/>
      <c r="Q76" s="423" t="str">
        <f t="shared" si="21"/>
        <v>RESUMO PATROCINIO</v>
      </c>
      <c r="R76" s="76" t="s">
        <v>428</v>
      </c>
      <c r="S76" s="76" t="str">
        <f>VLOOKUP(D76,'RESUMO GERAL APOIO'!D:CE,1,0)</f>
        <v>PatrocinioAssistente Administrativo - 200 hPGJ</v>
      </c>
      <c r="T76" s="77" t="str">
        <f t="shared" si="18"/>
        <v>OK</v>
      </c>
      <c r="U76" s="78">
        <f>VLOOKUP(D76,'RESUMO GERAL APOIO'!D:CB,76,0)</f>
        <v>6831.6841705558436</v>
      </c>
      <c r="V76" s="463" t="e">
        <f t="shared" ca="1" si="19"/>
        <v>#REF!</v>
      </c>
      <c r="W76" s="328" t="e">
        <f ca="1">IF(COUNTIF($A$4:A76,A76)=1,VLOOKUP("Custo Total",INDIRECT("'*"&amp;Q76&amp;"*'!A:E"),5,0),"")</f>
        <v>#REF!</v>
      </c>
      <c r="X76" s="329" t="e">
        <f ca="1">IF(COUNTIF($A$4:A76,A76)=1,IF(ROUND(SUMIF(A:A,A76,L:L),2)=ROUND(W76,2),"OK",SUMIF(A:A,A76,L:L)-W76),"")</f>
        <v>#REF!</v>
      </c>
      <c r="AB76" s="3"/>
      <c r="AC76"/>
    </row>
    <row r="77" spans="1:29" s="7" customFormat="1">
      <c r="A77" s="193" t="str">
        <f>CCT!A77</f>
        <v>Pedro Leopoldo</v>
      </c>
      <c r="B77" s="323" t="str">
        <f>CCT!B77</f>
        <v>Assistente Administrativo - 200 h</v>
      </c>
      <c r="C77" s="199" t="str">
        <f>CCT!C77</f>
        <v>Fethemg RM</v>
      </c>
      <c r="D77" s="199" t="str">
        <f t="shared" si="20"/>
        <v>Pedro LeopoldoAssistente Administrativo - 200 hPGJ</v>
      </c>
      <c r="E77" s="195" t="s">
        <v>327</v>
      </c>
      <c r="F77" s="195" t="s">
        <v>328</v>
      </c>
      <c r="G77" s="195">
        <f>VLOOKUP(D77,CCT!D:S,4,0)</f>
        <v>1</v>
      </c>
      <c r="H77" s="195">
        <f>VLOOKUP(D77,CCT!D:S,16,0)</f>
        <v>0</v>
      </c>
      <c r="I77" s="312" t="e">
        <f ca="1">VLOOKUP('BASE PLANILHAS'!$A$129,INDIRECT("'*"&amp;R77&amp;"*'!A:E"),5,0)</f>
        <v>#REF!</v>
      </c>
      <c r="J77" s="312" t="e">
        <f ca="1">VLOOKUP('BASE PLANILHAS'!$A$131,INDIRECT("'*"&amp;R77&amp;"*'!A:E"),5,0)</f>
        <v>#REF!</v>
      </c>
      <c r="K77" s="312" t="e">
        <f ca="1">VLOOKUP(D77,CCT!D:S,16,0)*J77</f>
        <v>#REF!</v>
      </c>
      <c r="L77" s="312" t="e">
        <f t="shared" ca="1" si="5"/>
        <v>#REF!</v>
      </c>
      <c r="M77" s="316">
        <f>VLOOKUP($C77,PARAMETROS!$A:$I,7,0)</f>
        <v>44562</v>
      </c>
      <c r="N77" s="194">
        <f>VLOOKUP($C77,PARAMETROS!$A:$I,8,0)</f>
        <v>0</v>
      </c>
      <c r="O77" s="194">
        <f>VLOOKUP($C77,PARAMETROS!$A:$I,9,0)</f>
        <v>0</v>
      </c>
      <c r="P77" s="86"/>
      <c r="Q77" s="423" t="str">
        <f t="shared" si="21"/>
        <v>RESUMO PEDRO LEOPOLDO</v>
      </c>
      <c r="R77" s="76" t="s">
        <v>429</v>
      </c>
      <c r="S77" s="76" t="str">
        <f>VLOOKUP(D77,'RESUMO GERAL APOIO'!D:CE,1,0)</f>
        <v>Pedro LeopoldoAssistente Administrativo - 200 hPGJ</v>
      </c>
      <c r="T77" s="77" t="str">
        <f t="shared" si="18"/>
        <v>OK</v>
      </c>
      <c r="U77" s="78">
        <f>VLOOKUP(D77,'RESUMO GERAL APOIO'!D:CB,76,0)</f>
        <v>6799.4137480206318</v>
      </c>
      <c r="V77" s="463" t="e">
        <f t="shared" ca="1" si="19"/>
        <v>#REF!</v>
      </c>
      <c r="W77" s="328" t="e">
        <f ca="1">IF(COUNTIF($A$4:A77,A77)=1,VLOOKUP("Custo Total",INDIRECT("'*"&amp;Q77&amp;"*'!A:E"),5,0),"")</f>
        <v>#REF!</v>
      </c>
      <c r="X77" s="329" t="e">
        <f ca="1">IF(COUNTIF($A$4:A77,A77)=1,IF(ROUND(SUMIF(A:A,A77,L:L),2)=ROUND(W77,2),"OK",SUMIF(A:A,A77,L:L)-W77),"")</f>
        <v>#REF!</v>
      </c>
      <c r="AB77" s="3"/>
      <c r="AC77"/>
    </row>
    <row r="78" spans="1:29" s="7" customFormat="1">
      <c r="A78" s="193" t="str">
        <f>CCT!A78</f>
        <v>Piumhi</v>
      </c>
      <c r="B78" s="323" t="str">
        <f>CCT!B78</f>
        <v>Assistente Administrativo - 200 h</v>
      </c>
      <c r="C78" s="199" t="str">
        <f>CCT!C78</f>
        <v>Regiao de Sao Lourenco¹*</v>
      </c>
      <c r="D78" s="199" t="str">
        <f t="shared" si="20"/>
        <v>PiumhiAssistente Administrativo - 200 hPGJ</v>
      </c>
      <c r="E78" s="195" t="s">
        <v>327</v>
      </c>
      <c r="F78" s="195" t="s">
        <v>328</v>
      </c>
      <c r="G78" s="195">
        <f>VLOOKUP(D78,CCT!D:S,4,0)</f>
        <v>1</v>
      </c>
      <c r="H78" s="195">
        <f>VLOOKUP(D78,CCT!D:S,16,0)</f>
        <v>0</v>
      </c>
      <c r="I78" s="312" t="e">
        <f ca="1">VLOOKUP('BASE PLANILHAS'!$A$129,INDIRECT("'*"&amp;R78&amp;"*'!A:E"),5,0)</f>
        <v>#REF!</v>
      </c>
      <c r="J78" s="312" t="e">
        <f ca="1">VLOOKUP('BASE PLANILHAS'!$A$131,INDIRECT("'*"&amp;R78&amp;"*'!A:E"),5,0)</f>
        <v>#REF!</v>
      </c>
      <c r="K78" s="312" t="e">
        <f ca="1">VLOOKUP(D78,CCT!D:S,16,0)*J78</f>
        <v>#REF!</v>
      </c>
      <c r="L78" s="312" t="e">
        <f t="shared" ca="1" si="5"/>
        <v>#REF!</v>
      </c>
      <c r="M78" s="316">
        <f>VLOOKUP($C78,PARAMETROS!$A:$I,7,0)</f>
        <v>44562</v>
      </c>
      <c r="N78" s="194">
        <f>VLOOKUP($C78,PARAMETROS!$A:$I,8,0)</f>
        <v>0</v>
      </c>
      <c r="O78" s="194">
        <f>VLOOKUP($C78,PARAMETROS!$A:$I,9,0)</f>
        <v>0</v>
      </c>
      <c r="P78" s="86"/>
      <c r="Q78" s="423" t="str">
        <f t="shared" si="21"/>
        <v>RESUMO PIUMHI</v>
      </c>
      <c r="R78" s="76" t="s">
        <v>430</v>
      </c>
      <c r="S78" s="76" t="str">
        <f>VLOOKUP(D78,'RESUMO GERAL APOIO'!D:CE,1,0)</f>
        <v>PiumhiAssistente Administrativo - 200 hPGJ</v>
      </c>
      <c r="T78" s="77" t="str">
        <f t="shared" si="18"/>
        <v>OK</v>
      </c>
      <c r="U78" s="78">
        <f>VLOOKUP(D78,'RESUMO GERAL APOIO'!D:CB,76,0)</f>
        <v>7022.880118213774</v>
      </c>
      <c r="V78" s="463" t="e">
        <f t="shared" ca="1" si="19"/>
        <v>#REF!</v>
      </c>
      <c r="W78" s="328" t="e">
        <f ca="1">IF(COUNTIF($A$4:A78,A78)=1,VLOOKUP("Custo Total",INDIRECT("'*"&amp;Q78&amp;"*'!A:E"),5,0),"")</f>
        <v>#REF!</v>
      </c>
      <c r="X78" s="329" t="e">
        <f ca="1">IF(COUNTIF($A$4:A78,A78)=1,IF(ROUND(SUMIF(A:A,A78,L:L),2)=ROUND(W78,2),"OK",SUMIF(A:A,A78,L:L)-W78),"")</f>
        <v>#REF!</v>
      </c>
      <c r="AB78" s="3"/>
      <c r="AC78"/>
    </row>
    <row r="79" spans="1:29" s="7" customFormat="1">
      <c r="A79" s="193" t="str">
        <f>CCT!A79</f>
        <v>Pompeu</v>
      </c>
      <c r="B79" s="323" t="str">
        <f>CCT!B79</f>
        <v>Assistente Administrativo - 200 h</v>
      </c>
      <c r="C79" s="199" t="str">
        <f>CCT!C79</f>
        <v>Curvelo</v>
      </c>
      <c r="D79" s="199" t="str">
        <f t="shared" si="20"/>
        <v>PompeuAssistente Administrativo - 200 hPGJ</v>
      </c>
      <c r="E79" s="195" t="s">
        <v>327</v>
      </c>
      <c r="F79" s="195" t="s">
        <v>328</v>
      </c>
      <c r="G79" s="195">
        <f>VLOOKUP(D79,CCT!D:S,4,0)</f>
        <v>1</v>
      </c>
      <c r="H79" s="195">
        <f>VLOOKUP(D79,CCT!D:S,16,0)</f>
        <v>0</v>
      </c>
      <c r="I79" s="312" t="e">
        <f ca="1">VLOOKUP('BASE PLANILHAS'!$A$129,INDIRECT("'*"&amp;R79&amp;"*'!A:E"),5,0)</f>
        <v>#REF!</v>
      </c>
      <c r="J79" s="312" t="e">
        <f ca="1">VLOOKUP('BASE PLANILHAS'!$A$131,INDIRECT("'*"&amp;R79&amp;"*'!A:E"),5,0)</f>
        <v>#REF!</v>
      </c>
      <c r="K79" s="312" t="e">
        <f ca="1">VLOOKUP(D79,CCT!D:S,16,0)*J79</f>
        <v>#REF!</v>
      </c>
      <c r="L79" s="312" t="e">
        <f t="shared" ca="1" si="5"/>
        <v>#REF!</v>
      </c>
      <c r="M79" s="316">
        <f>VLOOKUP($C79,PARAMETROS!$A:$I,7,0)</f>
        <v>44562</v>
      </c>
      <c r="N79" s="194">
        <f>VLOOKUP($C79,PARAMETROS!$A:$I,8,0)</f>
        <v>0</v>
      </c>
      <c r="O79" s="194">
        <f>VLOOKUP($C79,PARAMETROS!$A:$I,9,0)</f>
        <v>0</v>
      </c>
      <c r="P79" s="86"/>
      <c r="Q79" s="423" t="str">
        <f t="shared" si="21"/>
        <v>RESUMO POMPEU</v>
      </c>
      <c r="R79" s="76" t="s">
        <v>431</v>
      </c>
      <c r="S79" s="76" t="str">
        <f>VLOOKUP(D79,'RESUMO GERAL APOIO'!D:CE,1,0)</f>
        <v>PompeuAssistente Administrativo - 200 hPGJ</v>
      </c>
      <c r="T79" s="77" t="str">
        <f t="shared" si="18"/>
        <v>OK</v>
      </c>
      <c r="U79" s="78">
        <f>VLOOKUP(D79,'RESUMO GERAL APOIO'!D:CB,76,0)</f>
        <v>6831.5714944995052</v>
      </c>
      <c r="V79" s="463" t="e">
        <f t="shared" ca="1" si="19"/>
        <v>#REF!</v>
      </c>
      <c r="W79" s="328" t="e">
        <f ca="1">IF(COUNTIF($A$4:A79,A79)=1,VLOOKUP("Custo Total",INDIRECT("'*"&amp;Q79&amp;"*'!A:E"),5,0),"")</f>
        <v>#REF!</v>
      </c>
      <c r="X79" s="329" t="e">
        <f ca="1">IF(COUNTIF($A$4:A79,A79)=1,IF(ROUND(SUMIF(A:A,A79,L:L),2)=ROUND(W79,2),"OK",SUMIF(A:A,A79,L:L)-W79),"")</f>
        <v>#REF!</v>
      </c>
      <c r="AB79" s="3"/>
      <c r="AC79"/>
    </row>
    <row r="80" spans="1:29" s="7" customFormat="1">
      <c r="A80" s="193" t="str">
        <f>CCT!A80</f>
        <v>Ponte Nova</v>
      </c>
      <c r="B80" s="323" t="str">
        <f>CCT!B80</f>
        <v>Assistente Administrativo - 200 h</v>
      </c>
      <c r="C80" s="199" t="str">
        <f>CCT!C80</f>
        <v>Regiao de Ouro Preto¹*</v>
      </c>
      <c r="D80" s="199" t="str">
        <f t="shared" si="20"/>
        <v>Ponte NovaAssistente Administrativo - 200 hPGJ</v>
      </c>
      <c r="E80" s="195" t="s">
        <v>327</v>
      </c>
      <c r="F80" s="195" t="s">
        <v>328</v>
      </c>
      <c r="G80" s="195">
        <f>VLOOKUP(D80,CCT!D:S,4,0)</f>
        <v>1</v>
      </c>
      <c r="H80" s="195">
        <f>VLOOKUP(D80,CCT!D:S,16,0)</f>
        <v>0</v>
      </c>
      <c r="I80" s="312" t="e">
        <f ca="1">VLOOKUP('BASE PLANILHAS'!$A$129,INDIRECT("'*"&amp;R80&amp;"*'!A:E"),5,0)</f>
        <v>#REF!</v>
      </c>
      <c r="J80" s="312" t="e">
        <f ca="1">VLOOKUP('BASE PLANILHAS'!$A$131,INDIRECT("'*"&amp;R80&amp;"*'!A:E"),5,0)</f>
        <v>#REF!</v>
      </c>
      <c r="K80" s="312" t="e">
        <f ca="1">VLOOKUP(D80,CCT!D:S,16,0)*J80</f>
        <v>#REF!</v>
      </c>
      <c r="L80" s="312" t="e">
        <f t="shared" ca="1" si="5"/>
        <v>#REF!</v>
      </c>
      <c r="M80" s="316">
        <f>VLOOKUP($C80,PARAMETROS!$A:$I,7,0)</f>
        <v>44562</v>
      </c>
      <c r="N80" s="194">
        <f>VLOOKUP($C80,PARAMETROS!$A:$I,8,0)</f>
        <v>0</v>
      </c>
      <c r="O80" s="194">
        <f>VLOOKUP($C80,PARAMETROS!$A:$I,9,0)</f>
        <v>0</v>
      </c>
      <c r="P80" s="86"/>
      <c r="Q80" s="423" t="str">
        <f t="shared" si="21"/>
        <v>RESUMO PONTE NOVA</v>
      </c>
      <c r="R80" s="76" t="s">
        <v>432</v>
      </c>
      <c r="S80" s="76" t="str">
        <f>VLOOKUP(D80,'RESUMO GERAL APOIO'!D:CE,1,0)</f>
        <v>Ponte NovaAssistente Administrativo - 200 hPGJ</v>
      </c>
      <c r="T80" s="77" t="str">
        <f t="shared" si="18"/>
        <v>OK</v>
      </c>
      <c r="U80" s="78">
        <f>VLOOKUP(D80,'RESUMO GERAL APOIO'!D:CB,76,0)</f>
        <v>6862.8144744938027</v>
      </c>
      <c r="V80" s="463" t="e">
        <f t="shared" ca="1" si="19"/>
        <v>#REF!</v>
      </c>
      <c r="W80" s="328" t="e">
        <f ca="1">IF(COUNTIF($A$4:A80,A80)=1,VLOOKUP("Custo Total",INDIRECT("'*"&amp;Q80&amp;"*'!A:E"),5,0),"")</f>
        <v>#REF!</v>
      </c>
      <c r="X80" s="329" t="e">
        <f ca="1">IF(COUNTIF($A$4:A80,A80)=1,IF(ROUND(SUMIF(A:A,A80,L:L),2)=ROUND(W80,2),"OK",SUMIF(A:A,A80,L:L)-W80),"")</f>
        <v>#REF!</v>
      </c>
      <c r="AB80" s="3"/>
      <c r="AC80"/>
    </row>
    <row r="81" spans="1:29" s="7" customFormat="1">
      <c r="A81" s="193" t="str">
        <f>CCT!A81</f>
        <v>Pouso Alegre</v>
      </c>
      <c r="B81" s="323" t="str">
        <f>CCT!B81</f>
        <v>Assistente Administrativo - 200 h</v>
      </c>
      <c r="C81" s="199" t="str">
        <f>CCT!C81</f>
        <v>Regiao de Sao Lourenco</v>
      </c>
      <c r="D81" s="199" t="str">
        <f t="shared" si="20"/>
        <v>Pouso AlegreAssistente Administrativo - 200 hPGJ</v>
      </c>
      <c r="E81" s="195" t="s">
        <v>327</v>
      </c>
      <c r="F81" s="195" t="s">
        <v>328</v>
      </c>
      <c r="G81" s="195">
        <f>VLOOKUP(D81,CCT!D:S,4,0)</f>
        <v>1</v>
      </c>
      <c r="H81" s="195">
        <f>VLOOKUP(D81,CCT!D:S,16,0)</f>
        <v>0</v>
      </c>
      <c r="I81" s="312" t="e">
        <f ca="1">VLOOKUP('BASE PLANILHAS'!$A$129,INDIRECT("'*"&amp;R81&amp;"*'!A:E"),5,0)</f>
        <v>#REF!</v>
      </c>
      <c r="J81" s="312" t="e">
        <f ca="1">VLOOKUP('BASE PLANILHAS'!$A$131,INDIRECT("'*"&amp;R81&amp;"*'!A:E"),5,0)</f>
        <v>#REF!</v>
      </c>
      <c r="K81" s="312" t="e">
        <f ca="1">VLOOKUP(D81,CCT!D:S,16,0)*J81</f>
        <v>#REF!</v>
      </c>
      <c r="L81" s="312" t="e">
        <f ca="1">G81*(I81-J81)+K81</f>
        <v>#REF!</v>
      </c>
      <c r="M81" s="316">
        <f>VLOOKUP($C81,PARAMETROS!$A:$I,7,0)</f>
        <v>44562</v>
      </c>
      <c r="N81" s="194">
        <f>VLOOKUP($C81,PARAMETROS!$A:$I,8,0)</f>
        <v>0</v>
      </c>
      <c r="O81" s="194">
        <f>VLOOKUP($C81,PARAMETROS!$A:$I,9,0)</f>
        <v>0</v>
      </c>
      <c r="P81" s="86"/>
      <c r="Q81" s="423" t="str">
        <f>"RESUMO "&amp;UPPER(A81)</f>
        <v>RESUMO POUSO ALEGRE</v>
      </c>
      <c r="R81" s="76" t="s">
        <v>433</v>
      </c>
      <c r="S81" s="76" t="str">
        <f>VLOOKUP(D81,'RESUMO GERAL APOIO'!D:CE,1,0)</f>
        <v>Pouso AlegreAssistente Administrativo - 200 hPGJ</v>
      </c>
      <c r="T81" s="77" t="str">
        <f t="shared" si="18"/>
        <v>OK</v>
      </c>
      <c r="U81" s="78">
        <f>VLOOKUP(D81,'RESUMO GERAL APOIO'!D:CB,76,0)</f>
        <v>6832.9236071755622</v>
      </c>
      <c r="V81" s="463" t="e">
        <f t="shared" ca="1" si="19"/>
        <v>#REF!</v>
      </c>
      <c r="W81" s="328" t="e">
        <f ca="1">IF(COUNTIF($A$4:A81,A81)=1,VLOOKUP("Custo Total",INDIRECT("'*"&amp;Q81&amp;"*'!A:E"),5,0),"")</f>
        <v>#REF!</v>
      </c>
      <c r="X81" s="329" t="e">
        <f ca="1">IF(COUNTIF($A$4:A81,A81)=1,IF(ROUND(SUMIF(A:A,A81,L:L),2)=ROUND(W81,2),"OK",SUMIF(A:A,A81,L:L)-W81),"")</f>
        <v>#REF!</v>
      </c>
      <c r="AB81" s="3"/>
      <c r="AC81"/>
    </row>
    <row r="82" spans="1:29" s="7" customFormat="1">
      <c r="A82" s="193" t="str">
        <f>CCT!A82</f>
        <v>Pratapolis</v>
      </c>
      <c r="B82" s="323" t="str">
        <f>CCT!B82</f>
        <v>Assistente Administrativo - 200 h</v>
      </c>
      <c r="C82" s="199" t="str">
        <f>CCT!C82</f>
        <v>Regiao de Sao Lourenco¹*</v>
      </c>
      <c r="D82" s="199" t="str">
        <f t="shared" si="20"/>
        <v>PratapolisAssistente Administrativo - 200 hPGJ</v>
      </c>
      <c r="E82" s="195" t="s">
        <v>327</v>
      </c>
      <c r="F82" s="195" t="s">
        <v>328</v>
      </c>
      <c r="G82" s="195">
        <f>VLOOKUP(D82,CCT!D:S,4,0)</f>
        <v>1</v>
      </c>
      <c r="H82" s="195">
        <f>VLOOKUP(D82,CCT!D:S,16,0)</f>
        <v>0</v>
      </c>
      <c r="I82" s="312" t="e">
        <f ca="1">VLOOKUP('BASE PLANILHAS'!$A$129,INDIRECT("'*"&amp;R82&amp;"*'!A:E"),5,0)</f>
        <v>#REF!</v>
      </c>
      <c r="J82" s="312" t="e">
        <f ca="1">VLOOKUP('BASE PLANILHAS'!$A$131,INDIRECT("'*"&amp;R82&amp;"*'!A:E"),5,0)</f>
        <v>#REF!</v>
      </c>
      <c r="K82" s="312" t="e">
        <f ca="1">VLOOKUP(D82,CCT!D:S,16,0)*J82</f>
        <v>#REF!</v>
      </c>
      <c r="L82" s="312" t="e">
        <f ca="1">G82*(I82-J82)+K82</f>
        <v>#REF!</v>
      </c>
      <c r="M82" s="316">
        <f>VLOOKUP($C82,PARAMETROS!$A:$I,7,0)</f>
        <v>44562</v>
      </c>
      <c r="N82" s="194">
        <f>VLOOKUP($C82,PARAMETROS!$A:$I,8,0)</f>
        <v>0</v>
      </c>
      <c r="O82" s="194">
        <f>VLOOKUP($C82,PARAMETROS!$A:$I,9,0)</f>
        <v>0</v>
      </c>
      <c r="P82" s="86"/>
      <c r="Q82" s="423" t="str">
        <f>"RESUMO "&amp;UPPER(A82)</f>
        <v>RESUMO PRATAPOLIS</v>
      </c>
      <c r="R82" s="76" t="s">
        <v>434</v>
      </c>
      <c r="S82" s="76" t="str">
        <f>VLOOKUP(D82,'RESUMO GERAL APOIO'!D:CE,1,0)</f>
        <v>PratapolisAssistente Administrativo - 200 hPGJ</v>
      </c>
      <c r="T82" s="77" t="str">
        <f t="shared" si="18"/>
        <v>OK</v>
      </c>
      <c r="U82" s="78">
        <f>VLOOKUP(D82,'RESUMO GERAL APOIO'!D:CB,76,0)</f>
        <v>6785.4869874572523</v>
      </c>
      <c r="V82" s="463" t="e">
        <f t="shared" ca="1" si="19"/>
        <v>#REF!</v>
      </c>
      <c r="W82" s="328" t="e">
        <f ca="1">IF(COUNTIF($A$4:A82,A82)=1,VLOOKUP("Custo Total",INDIRECT("'*"&amp;Q82&amp;"*'!A:E"),5,0),"")</f>
        <v>#REF!</v>
      </c>
      <c r="X82" s="329" t="e">
        <f ca="1">IF(COUNTIF($A$4:A82,A82)=1,IF(ROUND(SUMIF(A:A,A82,L:L),2)=ROUND(W82,2),"OK",SUMIF(A:A,A82,L:L)-W82),"")</f>
        <v>#REF!</v>
      </c>
      <c r="AB82" s="3"/>
      <c r="AC82"/>
    </row>
    <row r="83" spans="1:29" s="7" customFormat="1">
      <c r="A83" s="193" t="str">
        <f>CCT!A83</f>
        <v>Santa Maria Do Suacui</v>
      </c>
      <c r="B83" s="323" t="str">
        <f>CCT!B83</f>
        <v>Assistente Administrativo - 200 h</v>
      </c>
      <c r="C83" s="199" t="str">
        <f>CCT!C83</f>
        <v>Fethemg Interior</v>
      </c>
      <c r="D83" s="199" t="str">
        <f t="shared" si="20"/>
        <v>Santa Maria Do SuacuiAssistente Administrativo - 200 hPGJ</v>
      </c>
      <c r="E83" s="195" t="s">
        <v>327</v>
      </c>
      <c r="F83" s="195" t="s">
        <v>328</v>
      </c>
      <c r="G83" s="195">
        <f>VLOOKUP(D83,CCT!D:S,4,0)</f>
        <v>1</v>
      </c>
      <c r="H83" s="195">
        <f>VLOOKUP(D83,CCT!D:S,16,0)</f>
        <v>0</v>
      </c>
      <c r="I83" s="312" t="e">
        <f ca="1">VLOOKUP('BASE PLANILHAS'!$A$129,INDIRECT("'*"&amp;R83&amp;"*'!A:E"),5,0)</f>
        <v>#REF!</v>
      </c>
      <c r="J83" s="312" t="e">
        <f ca="1">VLOOKUP('BASE PLANILHAS'!$A$131,INDIRECT("'*"&amp;R83&amp;"*'!A:E"),5,0)</f>
        <v>#REF!</v>
      </c>
      <c r="K83" s="312" t="e">
        <f ca="1">VLOOKUP(D83,CCT!D:S,16,0)*J83</f>
        <v>#REF!</v>
      </c>
      <c r="L83" s="312" t="e">
        <f t="shared" ca="1" si="5"/>
        <v>#REF!</v>
      </c>
      <c r="M83" s="316">
        <f>VLOOKUP($C83,PARAMETROS!$A:$I,7,0)</f>
        <v>44562</v>
      </c>
      <c r="N83" s="194">
        <f>VLOOKUP($C83,PARAMETROS!$A:$I,8,0)</f>
        <v>0</v>
      </c>
      <c r="O83" s="194">
        <f>VLOOKUP($C83,PARAMETROS!$A:$I,9,0)</f>
        <v>0</v>
      </c>
      <c r="P83" s="86"/>
      <c r="Q83" s="423" t="str">
        <f t="shared" si="21"/>
        <v>RESUMO SANTA MARIA DO SUACUI</v>
      </c>
      <c r="R83" s="76" t="s">
        <v>435</v>
      </c>
      <c r="S83" s="76" t="str">
        <f>VLOOKUP(D83,'RESUMO GERAL APOIO'!D:CE,1,0)</f>
        <v>Santa Maria Do SuacuiAssistente Administrativo - 200 hPGJ</v>
      </c>
      <c r="T83" s="77" t="str">
        <f t="shared" si="18"/>
        <v>OK</v>
      </c>
      <c r="U83" s="78">
        <f>VLOOKUP(D83,'RESUMO GERAL APOIO'!D:CB,76,0)</f>
        <v>6876.8999445792724</v>
      </c>
      <c r="V83" s="463" t="e">
        <f t="shared" ca="1" si="19"/>
        <v>#REF!</v>
      </c>
      <c r="W83" s="328" t="e">
        <f ca="1">IF(COUNTIF($A$4:A83,A83)=1,VLOOKUP("Custo Total",INDIRECT("'*"&amp;Q83&amp;"*'!A:E"),5,0),"")</f>
        <v>#REF!</v>
      </c>
      <c r="X83" s="329" t="e">
        <f ca="1">IF(COUNTIF($A$4:A83,A83)=1,IF(ROUND(SUMIF(A:A,A83,L:L),2)=ROUND(W83,2),"OK",SUMIF(A:A,A83,L:L)-W83),"")</f>
        <v>#REF!</v>
      </c>
      <c r="AB83" s="3"/>
      <c r="AC83"/>
    </row>
    <row r="84" spans="1:29" s="7" customFormat="1">
      <c r="A84" s="199" t="str">
        <f>CCT!A84</f>
        <v>Sao Joao Del Rei</v>
      </c>
      <c r="B84" s="323" t="str">
        <f>CCT!B84</f>
        <v>Assistente Administrativo - 200 h</v>
      </c>
      <c r="C84" s="199" t="str">
        <f>CCT!C84</f>
        <v>Regiao de Juiz de Fora</v>
      </c>
      <c r="D84" s="199" t="str">
        <f t="shared" si="20"/>
        <v>Sao Joao Del ReiAssistente Administrativo - 200 hPGJ</v>
      </c>
      <c r="E84" s="195" t="s">
        <v>327</v>
      </c>
      <c r="F84" s="195" t="s">
        <v>328</v>
      </c>
      <c r="G84" s="195">
        <f>VLOOKUP(D84,CCT!D:S,4,0)</f>
        <v>3</v>
      </c>
      <c r="H84" s="195">
        <f>VLOOKUP(D84,CCT!D:S,16,0)</f>
        <v>0</v>
      </c>
      <c r="I84" s="312" t="e">
        <f ca="1">VLOOKUP('BASE PLANILHAS'!$A$129,INDIRECT("'*"&amp;R84&amp;"*'!A:E"),5,0)</f>
        <v>#REF!</v>
      </c>
      <c r="J84" s="312" t="e">
        <f ca="1">VLOOKUP('BASE PLANILHAS'!$A$131,INDIRECT("'*"&amp;R84&amp;"*'!A:E"),5,0)</f>
        <v>#REF!</v>
      </c>
      <c r="K84" s="312" t="e">
        <f ca="1">VLOOKUP(D84,CCT!D:S,16,0)*J84</f>
        <v>#REF!</v>
      </c>
      <c r="L84" s="312" t="e">
        <f ca="1">G84*(I84-J84)+K84</f>
        <v>#REF!</v>
      </c>
      <c r="M84" s="316">
        <f>VLOOKUP($C84,PARAMETROS!$A:$I,7,0)</f>
        <v>44562</v>
      </c>
      <c r="N84" s="194">
        <f>VLOOKUP($C84,PARAMETROS!$A:$I,8,0)</f>
        <v>0</v>
      </c>
      <c r="O84" s="194">
        <f>VLOOKUP($C84,PARAMETROS!$A:$I,9,0)</f>
        <v>0</v>
      </c>
      <c r="P84" s="86"/>
      <c r="Q84" s="423" t="str">
        <f t="shared" si="21"/>
        <v>RESUMO SAO JOAO DEL REI</v>
      </c>
      <c r="R84" s="76" t="s">
        <v>436</v>
      </c>
      <c r="S84" s="76" t="str">
        <f>VLOOKUP(D84,'RESUMO GERAL APOIO'!D:CE,1,0)</f>
        <v>Sao Joao Del ReiAssistente Administrativo - 200 hPGJ</v>
      </c>
      <c r="T84" s="77" t="str">
        <f t="shared" si="18"/>
        <v>OK</v>
      </c>
      <c r="U84" s="78">
        <f>VLOOKUP(D84,'RESUMO GERAL APOIO'!D:CB,76,0)</f>
        <v>20495.052511667531</v>
      </c>
      <c r="V84" s="463" t="e">
        <f t="shared" ca="1" si="19"/>
        <v>#REF!</v>
      </c>
      <c r="W84" s="328" t="e">
        <f ca="1">IF(COUNTIF($A$4:A84,A84)=1,VLOOKUP("Custo Total",INDIRECT("'*"&amp;Q84&amp;"*'!A:E"),5,0),"")</f>
        <v>#REF!</v>
      </c>
      <c r="X84" s="329" t="e">
        <f ca="1">IF(COUNTIF($A$4:A84,A84)=1,IF(ROUND(SUMIF(A:A,A84,L:L),2)=ROUND(W84,2),"OK",SUMIF(A:A,A84,L:L)-W84),"")</f>
        <v>#REF!</v>
      </c>
      <c r="AB84" s="3"/>
      <c r="AC84"/>
    </row>
    <row r="85" spans="1:29" s="7" customFormat="1">
      <c r="A85" s="193" t="str">
        <f>CCT!A85</f>
        <v>Sao Joao Evangelista</v>
      </c>
      <c r="B85" s="323" t="str">
        <f>CCT!B85</f>
        <v>Assistente Administrativo - 200 h</v>
      </c>
      <c r="C85" s="199" t="str">
        <f>CCT!C85</f>
        <v>Fethemg Interior</v>
      </c>
      <c r="D85" s="199" t="str">
        <f t="shared" si="20"/>
        <v>Sao Joao EvangelistaAssistente Administrativo - 200 hPGJ</v>
      </c>
      <c r="E85" s="195" t="s">
        <v>327</v>
      </c>
      <c r="F85" s="195" t="s">
        <v>328</v>
      </c>
      <c r="G85" s="195">
        <f>VLOOKUP(D85,CCT!D:S,4,0)</f>
        <v>1</v>
      </c>
      <c r="H85" s="195">
        <f>VLOOKUP(D85,CCT!D:S,16,0)</f>
        <v>0</v>
      </c>
      <c r="I85" s="312" t="e">
        <f ca="1">VLOOKUP('BASE PLANILHAS'!$A$129,INDIRECT("'*"&amp;R85&amp;"*'!A:E"),5,0)</f>
        <v>#REF!</v>
      </c>
      <c r="J85" s="312" t="e">
        <f ca="1">VLOOKUP('BASE PLANILHAS'!$A$131,INDIRECT("'*"&amp;R85&amp;"*'!A:E"),5,0)</f>
        <v>#REF!</v>
      </c>
      <c r="K85" s="312" t="e">
        <f ca="1">VLOOKUP(D85,CCT!D:S,16,0)*J85</f>
        <v>#REF!</v>
      </c>
      <c r="L85" s="312" t="e">
        <f ca="1">G85*(I85-J85)+K85</f>
        <v>#REF!</v>
      </c>
      <c r="M85" s="316">
        <f>VLOOKUP($C85,PARAMETROS!$A:$I,7,0)</f>
        <v>44562</v>
      </c>
      <c r="N85" s="194">
        <f>VLOOKUP($C85,PARAMETROS!$A:$I,8,0)</f>
        <v>0</v>
      </c>
      <c r="O85" s="194">
        <f>VLOOKUP($C85,PARAMETROS!$A:$I,9,0)</f>
        <v>0</v>
      </c>
      <c r="P85" s="86"/>
      <c r="Q85" s="423" t="str">
        <f t="shared" si="21"/>
        <v>RESUMO SAO JOAO EVANGELISTA</v>
      </c>
      <c r="R85" s="76" t="s">
        <v>437</v>
      </c>
      <c r="S85" s="76" t="str">
        <f>VLOOKUP(D85,'RESUMO GERAL APOIO'!D:CE,1,0)</f>
        <v>Sao Joao EvangelistaAssistente Administrativo - 200 hPGJ</v>
      </c>
      <c r="T85" s="77" t="str">
        <f t="shared" si="18"/>
        <v>OK</v>
      </c>
      <c r="U85" s="78">
        <f>VLOOKUP(D85,'RESUMO GERAL APOIO'!D:CB,76,0)</f>
        <v>7037.2941123828696</v>
      </c>
      <c r="V85" s="463" t="e">
        <f t="shared" ca="1" si="19"/>
        <v>#REF!</v>
      </c>
      <c r="W85" s="328" t="e">
        <f ca="1">IF(COUNTIF($A$4:A85,A85)=1,VLOOKUP("Custo Total",INDIRECT("'*"&amp;Q85&amp;"*'!A:E"),5,0),"")</f>
        <v>#REF!</v>
      </c>
      <c r="X85" s="329" t="e">
        <f ca="1">IF(COUNTIF($A$4:A85,A85)=1,IF(ROUND(SUMIF(A:A,A85,L:L),2)=ROUND(W85,2),"OK",SUMIF(A:A,A85,L:L)-W85),"")</f>
        <v>#REF!</v>
      </c>
      <c r="AB85" s="3"/>
      <c r="AC85"/>
    </row>
    <row r="86" spans="1:29" s="7" customFormat="1">
      <c r="A86" s="193" t="str">
        <f>CCT!A86</f>
        <v>Sao Sebastiao Do Paraiso</v>
      </c>
      <c r="B86" s="323" t="str">
        <f>CCT!B86</f>
        <v>Assistente Administrativo - 200 h</v>
      </c>
      <c r="C86" s="199" t="str">
        <f>CCT!C86</f>
        <v>Regiao de Sao Lourenco¹*</v>
      </c>
      <c r="D86" s="199" t="str">
        <f t="shared" si="20"/>
        <v>Sao Sebastiao Do ParaisoAssistente Administrativo - 200 hPGJ</v>
      </c>
      <c r="E86" s="195" t="s">
        <v>327</v>
      </c>
      <c r="F86" s="195" t="s">
        <v>328</v>
      </c>
      <c r="G86" s="195">
        <f>VLOOKUP(D86,CCT!D:S,4,0)</f>
        <v>1</v>
      </c>
      <c r="H86" s="195">
        <f>VLOOKUP(D86,CCT!D:S,16,0)</f>
        <v>0</v>
      </c>
      <c r="I86" s="312" t="e">
        <f ca="1">VLOOKUP('BASE PLANILHAS'!$A$129,INDIRECT("'*"&amp;R86&amp;"*'!A:E"),5,0)</f>
        <v>#REF!</v>
      </c>
      <c r="J86" s="312" t="e">
        <f ca="1">VLOOKUP('BASE PLANILHAS'!$A$131,INDIRECT("'*"&amp;R86&amp;"*'!A:E"),5,0)</f>
        <v>#REF!</v>
      </c>
      <c r="K86" s="312" t="e">
        <f ca="1">VLOOKUP(D86,CCT!D:S,16,0)*J86</f>
        <v>#REF!</v>
      </c>
      <c r="L86" s="312" t="e">
        <f t="shared" ca="1" si="5"/>
        <v>#REF!</v>
      </c>
      <c r="M86" s="316">
        <f>VLOOKUP($C86,PARAMETROS!$A:$I,7,0)</f>
        <v>44562</v>
      </c>
      <c r="N86" s="194">
        <f>VLOOKUP($C86,PARAMETROS!$A:$I,8,0)</f>
        <v>0</v>
      </c>
      <c r="O86" s="194">
        <f>VLOOKUP($C86,PARAMETROS!$A:$I,9,0)</f>
        <v>0</v>
      </c>
      <c r="P86" s="86"/>
      <c r="Q86" s="423" t="str">
        <f t="shared" si="21"/>
        <v>RESUMO SAO SEBASTIAO DO PARAISO</v>
      </c>
      <c r="R86" s="76" t="s">
        <v>438</v>
      </c>
      <c r="S86" s="76" t="str">
        <f>VLOOKUP(D86,'RESUMO GERAL APOIO'!D:CE,1,0)</f>
        <v>Sao Sebastiao Do ParaisoAssistente Administrativo - 200 hPGJ</v>
      </c>
      <c r="T86" s="77" t="str">
        <f t="shared" si="18"/>
        <v>OK</v>
      </c>
      <c r="U86" s="78">
        <f>VLOOKUP(D86,'RESUMO GERAL APOIO'!D:CB,76,0)</f>
        <v>6862.8144744938027</v>
      </c>
      <c r="V86" s="463" t="e">
        <f t="shared" ca="1" si="19"/>
        <v>#REF!</v>
      </c>
      <c r="W86" s="328" t="e">
        <f ca="1">IF(COUNTIF($A$4:A86,A86)=1,VLOOKUP("Custo Total",INDIRECT("'*"&amp;Q86&amp;"*'!A:E"),5,0),"")</f>
        <v>#REF!</v>
      </c>
      <c r="X86" s="329" t="e">
        <f ca="1">IF(COUNTIF($A$4:A86,A86)=1,IF(ROUND(SUMIF(A:A,A86,L:L),2)=ROUND(W86,2),"OK",SUMIF(A:A,A86,L:L)-W86),"")</f>
        <v>#REF!</v>
      </c>
      <c r="AB86" s="3"/>
      <c r="AC86"/>
    </row>
    <row r="87" spans="1:29" s="7" customFormat="1">
      <c r="A87" s="199" t="str">
        <f>CCT!A87</f>
        <v>Teixeiras</v>
      </c>
      <c r="B87" s="307" t="str">
        <f>CCT!B87</f>
        <v>Assistente Administrativo - 200 h</v>
      </c>
      <c r="C87" s="199" t="str">
        <f>CCT!C87</f>
        <v>Vicosa e Regiao¹*</v>
      </c>
      <c r="D87" s="199" t="str">
        <f t="shared" si="20"/>
        <v>TeixeirasAssistente Administrativo - 200 hPGJ</v>
      </c>
      <c r="E87" s="195" t="s">
        <v>327</v>
      </c>
      <c r="F87" s="195" t="s">
        <v>328</v>
      </c>
      <c r="G87" s="195">
        <f>VLOOKUP(D87,CCT!D:S,4,0)</f>
        <v>1</v>
      </c>
      <c r="H87" s="195">
        <f>VLOOKUP(D87,CCT!D:S,16,0)</f>
        <v>0</v>
      </c>
      <c r="I87" s="312" t="e">
        <f ca="1">VLOOKUP('BASE PLANILHAS'!$A$129,INDIRECT("'*"&amp;R87&amp;"*'!A:E"),5,0)</f>
        <v>#REF!</v>
      </c>
      <c r="J87" s="312" t="e">
        <f ca="1">VLOOKUP('BASE PLANILHAS'!$A$131,INDIRECT("'*"&amp;R87&amp;"*'!A:E"),5,0)</f>
        <v>#REF!</v>
      </c>
      <c r="K87" s="312" t="e">
        <f ca="1">VLOOKUP(D87,CCT!D:S,16,0)*J87</f>
        <v>#REF!</v>
      </c>
      <c r="L87" s="312" t="e">
        <f ca="1">G87*(I87-J87)+K87</f>
        <v>#REF!</v>
      </c>
      <c r="M87" s="308">
        <f>VLOOKUP($C87,PARAMETROS!$A:$I,7,0)</f>
        <v>44197</v>
      </c>
      <c r="N87" s="194">
        <f>VLOOKUP($C87,PARAMETROS!$A:$I,8,0)</f>
        <v>0</v>
      </c>
      <c r="O87" s="194">
        <f>VLOOKUP($C87,PARAMETROS!$A:$I,9,0)</f>
        <v>0</v>
      </c>
      <c r="P87" s="86"/>
      <c r="Q87" s="423" t="str">
        <f t="shared" si="21"/>
        <v>RESUMO TEIXEIRAS</v>
      </c>
      <c r="R87" s="76" t="s">
        <v>439</v>
      </c>
      <c r="S87" s="76" t="str">
        <f>VLOOKUP(D87,'RESUMO GERAL APOIO'!D:CE,1,0)</f>
        <v>TeixeirasAssistente Administrativo - 200 hPGJ</v>
      </c>
      <c r="T87" s="77" t="str">
        <f t="shared" si="18"/>
        <v>OK</v>
      </c>
      <c r="U87" s="78">
        <f>VLOOKUP(D87,'RESUMO GERAL APOIO'!D:CB,76,0)</f>
        <v>6811.3045029838304</v>
      </c>
      <c r="V87" s="463" t="e">
        <f t="shared" ca="1" si="19"/>
        <v>#REF!</v>
      </c>
      <c r="W87" s="328" t="e">
        <f ca="1">IF(COUNTIF($A$4:A87,A87)=1,VLOOKUP("Custo Total",INDIRECT("'*"&amp;Q87&amp;"*'!A:E"),5,0),"")</f>
        <v>#REF!</v>
      </c>
      <c r="X87" s="329" t="e">
        <f ca="1">IF(COUNTIF($A$4:A87,A87)=1,IF(ROUND(SUMIF(A:A,A87,L:L),2)=ROUND(W87,2),"OK",SUMIF(A:A,A87,L:L)-W87),"")</f>
        <v>#REF!</v>
      </c>
      <c r="AB87" s="3"/>
      <c r="AC87"/>
    </row>
    <row r="88" spans="1:29" s="7" customFormat="1" ht="12" customHeight="1">
      <c r="A88" s="193" t="str">
        <f>CCT!A88</f>
        <v>Timoteo</v>
      </c>
      <c r="B88" s="323" t="str">
        <f>CCT!B88</f>
        <v>Assistente Administrativo - 200 h</v>
      </c>
      <c r="C88" s="199" t="str">
        <f>CCT!C88</f>
        <v>Seethur</v>
      </c>
      <c r="D88" s="199" t="str">
        <f t="shared" si="20"/>
        <v>TimoteoAssistente Administrativo - 200 hPGJ</v>
      </c>
      <c r="E88" s="195" t="s">
        <v>327</v>
      </c>
      <c r="F88" s="195" t="s">
        <v>328</v>
      </c>
      <c r="G88" s="195">
        <f>VLOOKUP(D88,CCT!D:S,4,0)</f>
        <v>2</v>
      </c>
      <c r="H88" s="195">
        <f>VLOOKUP(D88,CCT!D:S,16,0)</f>
        <v>0</v>
      </c>
      <c r="I88" s="312" t="e">
        <f ca="1">VLOOKUP('BASE PLANILHAS'!$A$129,INDIRECT("'*"&amp;R88&amp;"*'!A:E"),5,0)</f>
        <v>#REF!</v>
      </c>
      <c r="J88" s="312" t="e">
        <f ca="1">VLOOKUP('BASE PLANILHAS'!$A$131,INDIRECT("'*"&amp;R88&amp;"*'!A:E"),5,0)</f>
        <v>#REF!</v>
      </c>
      <c r="K88" s="312" t="e">
        <f ca="1">VLOOKUP(D88,CCT!D:S,16,0)*J88</f>
        <v>#REF!</v>
      </c>
      <c r="L88" s="312" t="e">
        <f t="shared" ca="1" si="5"/>
        <v>#REF!</v>
      </c>
      <c r="M88" s="316">
        <f>VLOOKUP($C88,PARAMETROS!$A:$I,7,0)</f>
        <v>44562</v>
      </c>
      <c r="N88" s="194">
        <f>VLOOKUP($C88,PARAMETROS!$A:$I,8,0)</f>
        <v>0</v>
      </c>
      <c r="O88" s="194">
        <f>VLOOKUP($C88,PARAMETROS!$A:$I,9,0)</f>
        <v>0</v>
      </c>
      <c r="P88" s="86"/>
      <c r="Q88" s="423" t="str">
        <f t="shared" si="21"/>
        <v>RESUMO TIMOTEO</v>
      </c>
      <c r="R88" s="76" t="s">
        <v>440</v>
      </c>
      <c r="S88" s="76" t="str">
        <f>VLOOKUP(D88,'RESUMO GERAL APOIO'!D:CE,1,0)</f>
        <v>TimoteoAssistente Administrativo - 200 hPGJ</v>
      </c>
      <c r="T88" s="77" t="str">
        <f t="shared" si="18"/>
        <v>OK</v>
      </c>
      <c r="U88" s="78">
        <f>VLOOKUP(D88,'RESUMO GERAL APOIO'!D:CB,76,0)</f>
        <v>13819.076242434898</v>
      </c>
      <c r="V88" s="463" t="e">
        <f t="shared" ca="1" si="19"/>
        <v>#REF!</v>
      </c>
      <c r="W88" s="328" t="e">
        <f ca="1">IF(COUNTIF($A$4:A88,A88)=1,VLOOKUP("Custo Total",INDIRECT("'*"&amp;Q88&amp;"*'!A:E"),5,0),"")</f>
        <v>#REF!</v>
      </c>
      <c r="X88" s="329" t="e">
        <f ca="1">IF(COUNTIF($A$4:A88,A88)=1,IF(ROUND(SUMIF(A:A,A88,L:L),2)=ROUND(W88,2),"OK",SUMIF(A:A,A88,L:L)-W88),"")</f>
        <v>#REF!</v>
      </c>
      <c r="AB88" s="3"/>
      <c r="AC88"/>
    </row>
    <row r="89" spans="1:29" s="7" customFormat="1">
      <c r="A89" s="193" t="str">
        <f>CCT!A89</f>
        <v>Unai</v>
      </c>
      <c r="B89" s="323" t="str">
        <f>CCT!B89</f>
        <v>Assistente Administrativo - 200 h</v>
      </c>
      <c r="C89" s="199" t="str">
        <f>CCT!C89</f>
        <v>Fethemg Interior</v>
      </c>
      <c r="D89" s="199" t="str">
        <f t="shared" si="20"/>
        <v>UnaiAssistente Administrativo - 200 hPGJ</v>
      </c>
      <c r="E89" s="195" t="s">
        <v>327</v>
      </c>
      <c r="F89" s="195" t="s">
        <v>328</v>
      </c>
      <c r="G89" s="195">
        <f>VLOOKUP(D89,CCT!D:S,4,0)</f>
        <v>1</v>
      </c>
      <c r="H89" s="195">
        <f>VLOOKUP(D89,CCT!D:S,16,0)</f>
        <v>0</v>
      </c>
      <c r="I89" s="312" t="e">
        <f ca="1">VLOOKUP('BASE PLANILHAS'!$A$129,INDIRECT("'*"&amp;R89&amp;"*'!A:E"),5,0)</f>
        <v>#REF!</v>
      </c>
      <c r="J89" s="312" t="e">
        <f ca="1">VLOOKUP('BASE PLANILHAS'!$A$131,INDIRECT("'*"&amp;R89&amp;"*'!A:E"),5,0)</f>
        <v>#REF!</v>
      </c>
      <c r="K89" s="312" t="e">
        <f ca="1">VLOOKUP(D89,CCT!D:S,16,0)*J89</f>
        <v>#REF!</v>
      </c>
      <c r="L89" s="312" t="e">
        <f ca="1">G89*(I89-J89)+K89</f>
        <v>#REF!</v>
      </c>
      <c r="M89" s="316">
        <f>VLOOKUP($C89,PARAMETROS!$A:$I,7,0)</f>
        <v>44562</v>
      </c>
      <c r="N89" s="194">
        <f>VLOOKUP($C89,PARAMETROS!$A:$I,8,0)</f>
        <v>0</v>
      </c>
      <c r="O89" s="194">
        <f>VLOOKUP($C89,PARAMETROS!$A:$I,9,0)</f>
        <v>0</v>
      </c>
      <c r="P89" s="86"/>
      <c r="Q89" s="423" t="str">
        <f>"RESUMO "&amp;UPPER(A89)</f>
        <v>RESUMO UNAI</v>
      </c>
      <c r="R89" s="76" t="s">
        <v>441</v>
      </c>
      <c r="S89" s="76" t="str">
        <f>VLOOKUP(D89,'RESUMO GERAL APOIO'!D:CE,1,0)</f>
        <v>UnaiAssistente Administrativo - 200 hPGJ</v>
      </c>
      <c r="T89" s="77" t="str">
        <f t="shared" si="18"/>
        <v>OK</v>
      </c>
      <c r="U89" s="78">
        <f>VLOOKUP(D89,'RESUMO GERAL APOIO'!D:CB,76,0)</f>
        <v>6956.1725664188016</v>
      </c>
      <c r="V89" s="463" t="e">
        <f t="shared" ca="1" si="19"/>
        <v>#REF!</v>
      </c>
      <c r="W89" s="328" t="e">
        <f ca="1">IF(COUNTIF($A$4:A89,A89)=1,VLOOKUP("Custo Total",INDIRECT("'*"&amp;Q89&amp;"*'!A:E"),5,0),"")</f>
        <v>#REF!</v>
      </c>
      <c r="X89" s="329" t="e">
        <f ca="1">IF(COUNTIF($A$4:A89,A89)=1,IF(ROUND(SUMIF(A:A,A89,L:L),2)=ROUND(W89,2),"OK",SUMIF(A:A,A89,L:L)-W89),"")</f>
        <v>#REF!</v>
      </c>
      <c r="AB89" s="3"/>
      <c r="AC89"/>
    </row>
    <row r="90" spans="1:29" s="7" customFormat="1">
      <c r="A90" s="193" t="str">
        <f>CCT!A90</f>
        <v>Varginha</v>
      </c>
      <c r="B90" s="323" t="str">
        <f>CCT!B90</f>
        <v>Assistente Administrativo - 200 h</v>
      </c>
      <c r="C90" s="199" t="str">
        <f>CCT!C90</f>
        <v>Regiao de Sao Lourenco</v>
      </c>
      <c r="D90" s="199" t="str">
        <f t="shared" si="20"/>
        <v>VarginhaAssistente Administrativo - 200 hPGJ</v>
      </c>
      <c r="E90" s="195" t="s">
        <v>327</v>
      </c>
      <c r="F90" s="195" t="s">
        <v>328</v>
      </c>
      <c r="G90" s="195">
        <f>VLOOKUP(D90,CCT!D:S,4,0)</f>
        <v>2</v>
      </c>
      <c r="H90" s="195">
        <f>VLOOKUP(D90,CCT!D:S,16,0)</f>
        <v>0</v>
      </c>
      <c r="I90" s="312" t="e">
        <f ca="1">VLOOKUP('BASE PLANILHAS'!$A$129,INDIRECT("'*"&amp;R90&amp;"*'!A:E"),5,0)</f>
        <v>#REF!</v>
      </c>
      <c r="J90" s="312" t="e">
        <f ca="1">VLOOKUP('BASE PLANILHAS'!$A$131,INDIRECT("'*"&amp;R90&amp;"*'!A:E"),5,0)</f>
        <v>#REF!</v>
      </c>
      <c r="K90" s="312" t="e">
        <f ca="1">VLOOKUP(D90,CCT!D:S,16,0)*J90</f>
        <v>#REF!</v>
      </c>
      <c r="L90" s="312" t="e">
        <f ca="1">G90*(I90-J90)+K90</f>
        <v>#REF!</v>
      </c>
      <c r="M90" s="316">
        <f>VLOOKUP($C90,PARAMETROS!$A:$I,7,0)</f>
        <v>44562</v>
      </c>
      <c r="N90" s="194">
        <f>VLOOKUP($C90,PARAMETROS!$A:$I,8,0)</f>
        <v>0</v>
      </c>
      <c r="O90" s="194">
        <f>VLOOKUP($C90,PARAMETROS!$A:$I,9,0)</f>
        <v>0</v>
      </c>
      <c r="P90" s="86"/>
      <c r="Q90" s="423" t="str">
        <f t="shared" si="21"/>
        <v>RESUMO VARGINHA</v>
      </c>
      <c r="R90" s="76" t="s">
        <v>442</v>
      </c>
      <c r="S90" s="76" t="str">
        <f>VLOOKUP(D90,'RESUMO GERAL APOIO'!D:CE,1,0)</f>
        <v>VarginhaAssistente Administrativo - 200 hPGJ</v>
      </c>
      <c r="T90" s="77" t="str">
        <f t="shared" si="18"/>
        <v>OK</v>
      </c>
      <c r="U90" s="78">
        <f>VLOOKUP(D90,'RESUMO GERAL APOIO'!D:CB,76,0)</f>
        <v>13821.583364942022</v>
      </c>
      <c r="V90" s="463" t="e">
        <f t="shared" ca="1" si="19"/>
        <v>#REF!</v>
      </c>
      <c r="W90" s="328" t="e">
        <f ca="1">IF(COUNTIF($A$4:A90,A90)=1,VLOOKUP("Custo Total",INDIRECT("'*"&amp;Q90&amp;"*'!A:E"),5,0),"")</f>
        <v>#REF!</v>
      </c>
      <c r="X90" s="329" t="e">
        <f ca="1">IF(COUNTIF($A$4:A90,A90)=1,IF(ROUND(SUMIF(A:A,A90,L:L),2)=ROUND(W90,2),"OK",SUMIF(A:A,A90,L:L)-W90),"")</f>
        <v>#REF!</v>
      </c>
      <c r="AB90" s="3"/>
      <c r="AC90"/>
    </row>
    <row r="91" spans="1:29" s="7" customFormat="1">
      <c r="A91" s="193" t="str">
        <f>CCT!A91</f>
        <v>Varzea Da Palma</v>
      </c>
      <c r="B91" s="323" t="str">
        <f>CCT!B91</f>
        <v>Assistente Administrativo - 200 h</v>
      </c>
      <c r="C91" s="199" t="str">
        <f>CCT!C91</f>
        <v>Sethac Norte de Minas¹*</v>
      </c>
      <c r="D91" s="199" t="str">
        <f t="shared" si="20"/>
        <v>Varzea Da PalmaAssistente Administrativo - 200 hPGJ</v>
      </c>
      <c r="E91" s="195" t="s">
        <v>327</v>
      </c>
      <c r="F91" s="195" t="s">
        <v>328</v>
      </c>
      <c r="G91" s="195">
        <f>VLOOKUP(D91,CCT!D:S,4,0)</f>
        <v>1</v>
      </c>
      <c r="H91" s="195">
        <f>VLOOKUP(D91,CCT!D:S,16,0)</f>
        <v>0</v>
      </c>
      <c r="I91" s="312" t="e">
        <f ca="1">VLOOKUP('BASE PLANILHAS'!$A$129,INDIRECT("'*"&amp;R91&amp;"*'!A:E"),5,0)</f>
        <v>#REF!</v>
      </c>
      <c r="J91" s="312" t="e">
        <f ca="1">VLOOKUP('BASE PLANILHAS'!$A$131,INDIRECT("'*"&amp;R91&amp;"*'!A:E"),5,0)</f>
        <v>#REF!</v>
      </c>
      <c r="K91" s="312" t="e">
        <f ca="1">VLOOKUP(D91,CCT!D:S,16,0)*J91</f>
        <v>#REF!</v>
      </c>
      <c r="L91" s="312" t="e">
        <f t="shared" ca="1" si="5"/>
        <v>#REF!</v>
      </c>
      <c r="M91" s="316">
        <f>VLOOKUP($C91,PARAMETROS!$A:$I,7,0)</f>
        <v>44562</v>
      </c>
      <c r="N91" s="194">
        <f>VLOOKUP($C91,PARAMETROS!$A:$I,8,0)</f>
        <v>0</v>
      </c>
      <c r="O91" s="194">
        <f>VLOOKUP($C91,PARAMETROS!$A:$I,9,0)</f>
        <v>0</v>
      </c>
      <c r="P91" s="86"/>
      <c r="Q91" s="423" t="str">
        <f t="shared" si="21"/>
        <v>RESUMO VARZEA DA PALMA</v>
      </c>
      <c r="R91" s="76" t="s">
        <v>443</v>
      </c>
      <c r="S91" s="76" t="str">
        <f>VLOOKUP(D91,'RESUMO GERAL APOIO'!D:CE,1,0)</f>
        <v>Varzea Da PalmaAssistente Administrativo - 200 hPGJ</v>
      </c>
      <c r="T91" s="77" t="str">
        <f t="shared" si="18"/>
        <v>OK</v>
      </c>
      <c r="U91" s="78">
        <f>VLOOKUP(D91,'RESUMO GERAL APOIO'!D:CB,76,0)</f>
        <v>6862.8144744938027</v>
      </c>
      <c r="V91" s="463" t="e">
        <f t="shared" ca="1" si="19"/>
        <v>#REF!</v>
      </c>
      <c r="W91" s="328" t="e">
        <f ca="1">IF(COUNTIF($A$4:A91,A91)=1,VLOOKUP("Custo Total",INDIRECT("'*"&amp;Q91&amp;"*'!A:E"),5,0),"")</f>
        <v>#REF!</v>
      </c>
      <c r="X91" s="329" t="e">
        <f ca="1">IF(COUNTIF($A$4:A91,A91)=1,IF(ROUND(SUMIF(A:A,A91,L:L),2)=ROUND(W91,2),"OK",SUMIF(A:A,A91,L:L)-W91),"")</f>
        <v>#REF!</v>
      </c>
      <c r="AB91" s="3"/>
      <c r="AC91"/>
    </row>
    <row r="92" spans="1:29" s="7" customFormat="1">
      <c r="A92" s="199" t="str">
        <f>CCT!A92</f>
        <v>Vicosa</v>
      </c>
      <c r="B92" s="307" t="str">
        <f>CCT!B92</f>
        <v>Assistente Administrativo - 200 h</v>
      </c>
      <c r="C92" s="199" t="str">
        <f>CCT!C92</f>
        <v>Vicosa e Regiao</v>
      </c>
      <c r="D92" s="199" t="str">
        <f t="shared" si="20"/>
        <v>VicosaAssistente Administrativo - 200 hPGJ</v>
      </c>
      <c r="E92" s="195" t="s">
        <v>327</v>
      </c>
      <c r="F92" s="195" t="s">
        <v>328</v>
      </c>
      <c r="G92" s="195">
        <f>VLOOKUP(D92,CCT!D:S,4,0)</f>
        <v>1</v>
      </c>
      <c r="H92" s="195">
        <f>VLOOKUP(D92,CCT!D:S,16,0)</f>
        <v>0</v>
      </c>
      <c r="I92" s="312" t="e">
        <f ca="1">VLOOKUP('BASE PLANILHAS'!$A$129,INDIRECT("'*"&amp;R92&amp;"*'!A:E"),5,0)</f>
        <v>#REF!</v>
      </c>
      <c r="J92" s="312" t="e">
        <f ca="1">VLOOKUP('BASE PLANILHAS'!$A$131,INDIRECT("'*"&amp;R92&amp;"*'!A:E"),5,0)</f>
        <v>#REF!</v>
      </c>
      <c r="K92" s="312" t="e">
        <f ca="1">VLOOKUP(D92,CCT!D:S,16,0)*J92</f>
        <v>#REF!</v>
      </c>
      <c r="L92" s="312" t="e">
        <f t="shared" ca="1" si="5"/>
        <v>#REF!</v>
      </c>
      <c r="M92" s="308">
        <f>VLOOKUP($C92,PARAMETROS!$A:$I,7,0)</f>
        <v>44197</v>
      </c>
      <c r="N92" s="194">
        <f>VLOOKUP($C92,PARAMETROS!$A:$I,8,0)</f>
        <v>0</v>
      </c>
      <c r="O92" s="194">
        <f>VLOOKUP($C92,PARAMETROS!$A:$I,9,0)</f>
        <v>0</v>
      </c>
      <c r="P92" s="86"/>
      <c r="Q92" s="423" t="str">
        <f t="shared" si="21"/>
        <v>RESUMO VICOSA</v>
      </c>
      <c r="R92" s="76" t="s">
        <v>444</v>
      </c>
      <c r="S92" s="76" t="str">
        <f>VLOOKUP(D92,'RESUMO GERAL APOIO'!D:CE,1,0)</f>
        <v>VicosaAssistente Administrativo - 200 hPGJ</v>
      </c>
      <c r="T92" s="77" t="str">
        <f t="shared" si="18"/>
        <v>OK</v>
      </c>
      <c r="U92" s="78">
        <f>VLOOKUP(D92,'RESUMO GERAL APOIO'!D:CB,76,0)</f>
        <v>6853.720457399786</v>
      </c>
      <c r="V92" s="463" t="e">
        <f t="shared" ca="1" si="19"/>
        <v>#REF!</v>
      </c>
      <c r="W92" s="328" t="e">
        <f ca="1">IF(COUNTIF($A$4:A92,A92)=1,VLOOKUP("Custo Total",INDIRECT("'*"&amp;Q92&amp;"*'!A:E"),5,0),"")</f>
        <v>#REF!</v>
      </c>
      <c r="X92" s="329" t="e">
        <f ca="1">IF(COUNTIF($A$4:A92,A92)=1,IF(ROUND(SUMIF(A:A,A92,L:L),2)=ROUND(W92,2),"OK",SUMIF(A:A,A92,L:L)-W92),"")</f>
        <v>#REF!</v>
      </c>
      <c r="AB92" s="3"/>
      <c r="AC92"/>
    </row>
    <row r="93" spans="1:29">
      <c r="A93" s="215" t="s">
        <v>445</v>
      </c>
      <c r="B93" s="216"/>
      <c r="C93" s="216"/>
      <c r="D93" s="216"/>
      <c r="E93" s="217"/>
      <c r="F93" s="83"/>
      <c r="G93" s="218">
        <f>SUBTOTAL(9,G4:G92)</f>
        <v>152</v>
      </c>
      <c r="H93" s="218">
        <f>SUBTOTAL(9,H4:H92)</f>
        <v>0</v>
      </c>
      <c r="I93" s="219"/>
      <c r="J93" s="219"/>
      <c r="K93" s="220" t="e">
        <f ca="1">SUBTOTAL(9,K4:K92)</f>
        <v>#REF!</v>
      </c>
      <c r="L93" s="220" t="e">
        <f ca="1">SUBTOTAL(9,L4:L92)</f>
        <v>#REF!</v>
      </c>
      <c r="P93" s="7"/>
      <c r="Q93" s="7"/>
      <c r="R93" s="7"/>
      <c r="S93" s="76" t="s">
        <v>446</v>
      </c>
      <c r="T93" s="77"/>
      <c r="U93" s="78">
        <f>'RESUMO GERAL APOIO'!CA95</f>
        <v>1058489.5903598813</v>
      </c>
      <c r="V93" s="463" t="e">
        <f t="shared" ca="1" si="19"/>
        <v>#REF!</v>
      </c>
      <c r="W93" s="79"/>
      <c r="X93" s="76"/>
    </row>
    <row r="94" spans="1:29">
      <c r="A94" s="215" t="s">
        <v>447</v>
      </c>
      <c r="B94" s="216"/>
      <c r="C94" s="216"/>
      <c r="D94" s="216"/>
      <c r="E94" s="217"/>
      <c r="F94" s="221"/>
      <c r="G94" s="221"/>
      <c r="H94" s="221"/>
      <c r="I94" s="219"/>
      <c r="J94" s="219"/>
      <c r="K94" s="219"/>
      <c r="L94" s="220" t="e">
        <f ca="1">L93*12</f>
        <v>#REF!</v>
      </c>
      <c r="P94" s="7"/>
      <c r="Q94" s="7"/>
      <c r="R94" s="7"/>
      <c r="S94" s="76" t="s">
        <v>30</v>
      </c>
      <c r="T94" s="77"/>
      <c r="U94" s="78">
        <f>'RESUMO GERAL APOIO'!CB95</f>
        <v>12701875.084318571</v>
      </c>
      <c r="V94" s="463" t="e">
        <f t="shared" ca="1" si="19"/>
        <v>#REF!</v>
      </c>
      <c r="W94" s="79"/>
      <c r="X94" s="76"/>
    </row>
    <row r="95" spans="1:29">
      <c r="A95" s="92"/>
      <c r="B95" s="92"/>
      <c r="C95" s="92"/>
      <c r="D95" s="92"/>
      <c r="E95" s="93"/>
      <c r="F95" s="93"/>
      <c r="G95" s="93"/>
      <c r="H95" s="93"/>
      <c r="P95" s="7"/>
      <c r="Q95" s="7"/>
      <c r="R95" s="7"/>
      <c r="T95" s="94"/>
      <c r="U95" s="95"/>
      <c r="V95" s="95"/>
    </row>
    <row r="96" spans="1:29">
      <c r="A96" s="92"/>
      <c r="B96" s="92"/>
      <c r="C96" s="92"/>
      <c r="D96" s="92"/>
      <c r="E96" s="93"/>
      <c r="F96" s="93"/>
      <c r="G96" s="93"/>
      <c r="H96" s="93"/>
      <c r="P96" s="7"/>
      <c r="Q96" s="7"/>
      <c r="R96" s="7"/>
      <c r="T96" s="94"/>
      <c r="U96" s="95"/>
      <c r="V96" s="95"/>
    </row>
    <row r="97" spans="1:18">
      <c r="G97" s="453"/>
      <c r="L97" s="452"/>
      <c r="P97" s="7"/>
      <c r="Q97" s="7"/>
      <c r="R97" s="7"/>
    </row>
    <row r="98" spans="1:18" ht="12.75" customHeight="1">
      <c r="A98" t="s">
        <v>341</v>
      </c>
      <c r="L98" s="3"/>
      <c r="P98" s="7"/>
      <c r="Q98" s="7"/>
      <c r="R98" s="7"/>
    </row>
    <row r="99" spans="1:18">
      <c r="A99" s="310"/>
      <c r="B99" s="202" t="s">
        <v>342</v>
      </c>
      <c r="F99" s="94"/>
      <c r="G99" s="424"/>
      <c r="H99" s="424"/>
      <c r="I99" s="424"/>
      <c r="L99" s="3"/>
      <c r="P99" s="7"/>
      <c r="Q99" s="7"/>
      <c r="R99" s="7"/>
    </row>
    <row r="100" spans="1:18">
      <c r="P100" s="7"/>
      <c r="Q100" s="7"/>
      <c r="R100" s="7"/>
    </row>
    <row r="101" spans="1:18">
      <c r="P101" s="7"/>
      <c r="Q101" s="7"/>
      <c r="R101" s="7"/>
    </row>
    <row r="102" spans="1:18">
      <c r="P102" s="7"/>
      <c r="Q102" s="7"/>
      <c r="R102" s="7"/>
    </row>
    <row r="103" spans="1:18">
      <c r="P103" s="7"/>
      <c r="Q103" s="7"/>
      <c r="R103" s="7"/>
    </row>
    <row r="104" spans="1:18" s="27" customFormat="1">
      <c r="A104"/>
      <c r="B104"/>
      <c r="P104" s="7"/>
      <c r="Q104" s="7"/>
      <c r="R104" s="7"/>
    </row>
    <row r="105" spans="1:18" s="27" customFormat="1">
      <c r="A105"/>
      <c r="B105"/>
      <c r="P105" s="7"/>
      <c r="Q105" s="7"/>
      <c r="R105" s="7"/>
    </row>
    <row r="124" spans="9:9">
      <c r="I124" s="3"/>
    </row>
  </sheetData>
  <autoFilter ref="A3:Y119"/>
  <mergeCells count="1">
    <mergeCell ref="A1:B1"/>
  </mergeCells>
  <conditionalFormatting sqref="M77:M80 M5:M7 M27:M31 M24 M86 M88 M91 M67:M69 M33:M43 M74 M83 M14:M21 M10:M12 M45:M64">
    <cfRule type="cellIs" dxfId="51" priority="130" operator="lessThan">
      <formula>2017</formula>
    </cfRule>
  </conditionalFormatting>
  <conditionalFormatting sqref="M65">
    <cfRule type="cellIs" dxfId="50" priority="125" operator="lessThan">
      <formula>2017</formula>
    </cfRule>
  </conditionalFormatting>
  <conditionalFormatting sqref="M92">
    <cfRule type="cellIs" dxfId="49" priority="124" operator="lessThan">
      <formula>2017</formula>
    </cfRule>
  </conditionalFormatting>
  <conditionalFormatting sqref="M76">
    <cfRule type="cellIs" dxfId="48" priority="123" operator="lessThan">
      <formula>2017</formula>
    </cfRule>
  </conditionalFormatting>
  <conditionalFormatting sqref="M26">
    <cfRule type="cellIs" dxfId="47" priority="98" operator="lessThan">
      <formula>2017</formula>
    </cfRule>
  </conditionalFormatting>
  <conditionalFormatting sqref="M23">
    <cfRule type="cellIs" dxfId="46" priority="95" operator="lessThan">
      <formula>2017</formula>
    </cfRule>
  </conditionalFormatting>
  <conditionalFormatting sqref="M22">
    <cfRule type="cellIs" dxfId="45" priority="94" operator="lessThan">
      <formula>2017</formula>
    </cfRule>
  </conditionalFormatting>
  <conditionalFormatting sqref="M84">
    <cfRule type="cellIs" dxfId="44" priority="79" operator="lessThan">
      <formula>2017</formula>
    </cfRule>
  </conditionalFormatting>
  <conditionalFormatting sqref="M9">
    <cfRule type="cellIs" dxfId="43" priority="73" operator="lessThan">
      <formula>2017</formula>
    </cfRule>
  </conditionalFormatting>
  <conditionalFormatting sqref="M13">
    <cfRule type="cellIs" dxfId="42" priority="72" operator="lessThan">
      <formula>2017</formula>
    </cfRule>
  </conditionalFormatting>
  <conditionalFormatting sqref="M4">
    <cfRule type="cellIs" dxfId="41" priority="66" operator="lessThan">
      <formula>2017</formula>
    </cfRule>
  </conditionalFormatting>
  <conditionalFormatting sqref="M75">
    <cfRule type="cellIs" dxfId="40" priority="64" operator="lessThan">
      <formula>2017</formula>
    </cfRule>
  </conditionalFormatting>
  <conditionalFormatting sqref="M85">
    <cfRule type="cellIs" dxfId="39" priority="63" operator="lessThan">
      <formula>2017</formula>
    </cfRule>
  </conditionalFormatting>
  <conditionalFormatting sqref="M87">
    <cfRule type="cellIs" dxfId="38" priority="62" operator="lessThan">
      <formula>2017</formula>
    </cfRule>
  </conditionalFormatting>
  <conditionalFormatting sqref="M90">
    <cfRule type="cellIs" dxfId="37" priority="61" operator="lessThan">
      <formula>2017</formula>
    </cfRule>
  </conditionalFormatting>
  <conditionalFormatting sqref="M25">
    <cfRule type="cellIs" dxfId="36" priority="43" operator="lessThan">
      <formula>2017</formula>
    </cfRule>
  </conditionalFormatting>
  <conditionalFormatting sqref="M32">
    <cfRule type="cellIs" dxfId="35" priority="36" operator="lessThan">
      <formula>2017</formula>
    </cfRule>
  </conditionalFormatting>
  <conditionalFormatting sqref="M66">
    <cfRule type="cellIs" dxfId="34" priority="35" operator="lessThan">
      <formula>2017</formula>
    </cfRule>
  </conditionalFormatting>
  <conditionalFormatting sqref="M70">
    <cfRule type="cellIs" dxfId="33" priority="34" operator="lessThan">
      <formula>2017</formula>
    </cfRule>
  </conditionalFormatting>
  <conditionalFormatting sqref="M71">
    <cfRule type="cellIs" dxfId="32" priority="33" operator="lessThan">
      <formula>2017</formula>
    </cfRule>
  </conditionalFormatting>
  <conditionalFormatting sqref="M72">
    <cfRule type="cellIs" dxfId="31" priority="32" operator="lessThan">
      <formula>2017</formula>
    </cfRule>
  </conditionalFormatting>
  <conditionalFormatting sqref="M73">
    <cfRule type="cellIs" dxfId="30" priority="31" operator="lessThan">
      <formula>2017</formula>
    </cfRule>
  </conditionalFormatting>
  <conditionalFormatting sqref="M44">
    <cfRule type="cellIs" dxfId="29" priority="28" operator="lessThan">
      <formula>2017</formula>
    </cfRule>
  </conditionalFormatting>
  <conditionalFormatting sqref="M81:M82">
    <cfRule type="cellIs" dxfId="28" priority="24" operator="lessThan">
      <formula>2017</formula>
    </cfRule>
  </conditionalFormatting>
  <conditionalFormatting sqref="M8">
    <cfRule type="cellIs" dxfId="27" priority="19" operator="lessThan">
      <formula>2017</formula>
    </cfRule>
  </conditionalFormatting>
  <conditionalFormatting sqref="M89">
    <cfRule type="cellIs" dxfId="26" priority="5" operator="lessThan">
      <formula>2017</formula>
    </cfRule>
  </conditionalFormatting>
  <hyperlinks>
    <hyperlink ref="B4" location="'Abaete - Assist. Adm 200h'!A1" tooltip="Activate Abaete - Assist. Adm 200h" display="'Abaete - Assist. Adm 200h'!A1"/>
    <hyperlink ref="B5" location="'Alem Paraiba - Assist. Adm 200h'!A1" tooltip="Activate Alem Paraiba - Assist. Adm 200h" display="'Alem Paraiba - Assist. Adm 200h'!A1"/>
    <hyperlink ref="B6" location="'Andradas - Assist. Adm 200h'!A1" tooltip="Activate Andradas - Assist. Adm 200h" display="'Andradas - Assist. Adm 200h'!A1"/>
    <hyperlink ref="B7" location="'Araguari - Assist. Adm 200h'!A1" tooltip="Activate Araguari - Assist. Adm 200h" display="'Araguari - Assist. Adm 200h'!A1"/>
    <hyperlink ref="B8" location="'Araxa - Assist. Adm 200h'!A1" tooltip="Activate Araxa - Assist. Adm 200h" display="'Araxa - Assist. Adm 200h'!A1"/>
    <hyperlink ref="B9" location="'Baependi - Assist. Adm 200h'!A1" tooltip="Activate Baependi - Assist. Adm 200h" display="'Baependi - Assist. Adm 200h'!A1"/>
    <hyperlink ref="B10" location="'BH - Assist. Adm 150h'!A1" tooltip="Activate BH - Assist. Adm 150h" display="'BH - Assist. Adm 150h'!A1"/>
    <hyperlink ref="B11" location="'BH - Assist. Adm 200h'!A1" tooltip="Activate BH - Assist. Adm 200h" display="'BH - Assist. Adm 200h'!A1"/>
    <hyperlink ref="B12" location="'Belo Vale - Assist. Adm 200h'!A1" tooltip="Activate Belo Vale - Assist. Adm 200h" display="'Belo Vale - Assist. Adm 200h'!A1"/>
    <hyperlink ref="B13" location="'Bom Despacho - Assist. Adm 200h'!A1" tooltip="Activate Bom Despacho - Assist. Adm 200h" display="'Bom Despacho - Assist. Adm 200h'!A1"/>
    <hyperlink ref="B14" location="'Bom Sucesso - Assist. Adm 200h'!A1" tooltip="Activate Bom Sucesso - Assist. Adm 200h" display="'Bom Sucesso - Assist. Adm 200h'!A1"/>
    <hyperlink ref="B15" location="'Bonfim - Assist. Adm 200h'!A1" tooltip="Activate Bonfim - Assist. Adm 200h" display="'Bonfim - Assist. Adm 200h'!A1"/>
    <hyperlink ref="B16" location="'Bras. Minas - Assist. Adm 200h'!A1" tooltip="Activate Bras. Minas - Assist. Adm 200h" display="'Bras. Minas - Assist. Adm 200h'!A1"/>
    <hyperlink ref="B17" location="'Brumadinho - Assist. Adm 200h'!A1" tooltip="Activate Brumadinho - Assist. Adm 200h" display="'Brumadinho - Assist. Adm 200h'!A1"/>
    <hyperlink ref="B18" location="'Bueno Brandao- Assist. Adm 200h'!A1" tooltip="Activate Bueno Brandao- Assist. Adm 200h" display="'Bueno Brandao- Assist. Adm 200h'!A1"/>
    <hyperlink ref="B19" location="'Buenopolis - Assist. Adm 200h'!A1" tooltip="Activate Buenopolis - Assist. Adm 200h" display="'Buenopolis - Assist. Adm 200h'!A1"/>
    <hyperlink ref="B20" location="'Cach. Minas - Assist. Adm 200h'!A1" tooltip="Activate Cach. Minas - Assist. Adm 200h" display="'Cach. Minas - Assist. Adm 200h'!A1"/>
    <hyperlink ref="B21" location="'Caete - Assist. Adm 200h'!A1" tooltip="Activate Caete - Assist. Adm 200h" display="'Caete - Assist. Adm 200h'!A1"/>
    <hyperlink ref="B22" location="'Cambui - Assist. Adm 200h'!A1" tooltip="Activate Cambui - Assist. Adm 200h" display="'Cambui - Assist. Adm 200h'!A1"/>
    <hyperlink ref="B23" location="'Campo Belo - Assist. Adm 200h'!A1" tooltip="Activate Campo Belo - Assist. Adm 200h" display="'Campo Belo - Assist. Adm 200h'!A1"/>
    <hyperlink ref="B24" location="'Candeias - Assist. Adm 200h'!A1" tooltip="Activate Candeias - Assist. Adm 200h" display="'Candeias - Assist. Adm 200h'!A1"/>
    <hyperlink ref="B25" location="'Carandai - Assist. Adm 200h'!A1" tooltip="Activate Carandai - Assist. Adm 200h" display="'Carandai - Assist. Adm 200h'!A1"/>
    <hyperlink ref="B26" location="'Carangola - Assist. Adm 200h'!A1" tooltip="Activate Carangola - Assist. Adm 200h" display="'Carangola - Assist. Adm 200h'!A1"/>
    <hyperlink ref="B27" location="'Caratinga - Assist. Adm 200h'!A1" tooltip="Activate Caratinga - Assist. Adm 200h" display="'Caratinga - Assist. Adm 200h'!A1"/>
    <hyperlink ref="B28" location="'Carmo Cajuru - Assist. Adm 200h'!A1" tooltip="Activate Carmo Cajuru - Assist. Adm 200h" display="'Carmo Cajuru - Assist. Adm 200h'!A1"/>
    <hyperlink ref="B29" location="'C. Paranaiba - Assist. Adm 200h'!A1" tooltip="Activate C. Paranaiba - Assist. Adm 200h" display="'C. Paranaiba - Assist. Adm 200h'!A1"/>
    <hyperlink ref="B30" location="'C. Rio Claro - Assist. Adm 200h'!A1" tooltip="Activate C. Rio Claro - Assist. Adm 200h" display="'C. Rio Claro - Assist. Adm 200h'!A1"/>
    <hyperlink ref="B31" location="'C. M. Dentro - Assist. Adm 200h'!A1" tooltip="Activate C. M. Dentro - Assist. Adm 200h" display="'C. M. Dentro - Assist. Adm 200h'!A1"/>
    <hyperlink ref="B32" location="'Co. Lafaiete - Assist. Adm 200h'!A1" tooltip="Activate Co. Lafaiete - Assist. Adm 200h" display="'Co. Lafaiete - Assist. Adm 200h'!A1"/>
    <hyperlink ref="B33" location="'Cons. Pena - Assist. Adm 200h'!A1" tooltip="Activate Cons. Pena - Assist. Adm 200h" display="'Cons. Pena - Assist. Adm 200h'!A1"/>
    <hyperlink ref="B34" location="'Contagem - Assist. Adm 200h'!A1" tooltip="Activate Contagem - Assist. Adm 200h" display="'Contagem - Assist. Adm 200h'!A1"/>
    <hyperlink ref="B35" location="'Cor. Jesus - Assist. Adm 200h'!A1" tooltip="Activate Cor. Jesus - Assist. Adm 200h" display="'Cor. Jesus - Assist. Adm 200h'!A1"/>
    <hyperlink ref="B36" location="'C. Fabriciano- Assist. Adm 200h'!A1" tooltip="Activate C. Fabriciano- Assist. Adm 200h" display="'C. Fabriciano- Assist. Adm 200h'!A1"/>
    <hyperlink ref="B37" location="'Curvelo - Assist. Adm 200h'!A1" tooltip="Activate Curvelo - Assist. Adm 200h" display="'Curvelo - Assist. Adm 200h'!A1"/>
    <hyperlink ref="B38" location="'Diamantina - Assist. Adm 200h'!A1" tooltip="Activate Diamantina - Assist. Adm 200h" display="'Diamantina - Assist. Adm 200h'!A1"/>
    <hyperlink ref="B39" location="'Dor. Indaia - Assist. Adm 200h'!A1" tooltip="Activate Dor. Indaia - Assist. Adm 200h" display="'Dor. Indaia - Assist. Adm 200h'!A1"/>
    <hyperlink ref="B40" location="'Ervalia - Assist. Adm 200h'!A1" tooltip="Activate Ervalia - Assist. Adm 200h" display="'Ervalia - Assist. Adm 200h'!A1"/>
    <hyperlink ref="B41" location="'Espera Feliz - Assist. Adm 200h'!A1" tooltip="Activate Espera Feliz - Assist. Adm 200h" display="'Espera Feliz - Assist. Adm 200h'!A1"/>
    <hyperlink ref="B42" location="'Estrela Sul - Assist. Adm 200h'!A1" tooltip="Activate Estrela Sul - Assist. Adm 200h" display="'Estrela Sul - Assist. Adm 200h'!A1"/>
    <hyperlink ref="B43" location="'Extrema - Assist. Adm 200h'!A1" tooltip="Activate Extrema - Assist. Adm 200h" display="'Extrema - Assist. Adm 200h'!A1"/>
    <hyperlink ref="B44" location="'Formiga - Assist. Adm 200h'!A1" tooltip="Activate Formiga - Assist. Adm 200h" display="'Formiga - Assist. Adm 200h'!A1"/>
    <hyperlink ref="B45" location="'Francisco Sa - Assist. Adm 200h'!A1" tooltip="Activate Francisco Sa - Assist. Adm 200h" display="'Francisco Sa - Assist. Adm 200h'!A1"/>
    <hyperlink ref="B46" location="'Frutal - Assist. Adm 200h'!A1" tooltip="Activate Frutal - Assist. Adm 200h" display="'Frutal - Assist. Adm 200h'!A1"/>
    <hyperlink ref="B47" location="'Galileia - Assist. Adm 200h'!A1" tooltip="Activate Galileia - Assist. Adm 200h" display="'Galileia - Assist. Adm 200h'!A1"/>
    <hyperlink ref="B48" location="'Guanhaes - Assist. Adm 200h'!A1" tooltip="Activate Guanhaes - Assist. Adm 200h" display="'Guanhaes - Assist. Adm 200h'!A1"/>
    <hyperlink ref="B49" location="'Guaranesia - Assist. Adm 200h'!A1" tooltip="Activate Guaranesia - Assist. Adm 200h" display="'Guaranesia - Assist. Adm 200h'!A1"/>
    <hyperlink ref="B50" location="'Igarape - Assist. Adm 200h'!A1" tooltip="Activate Igarape - Assist. Adm 200h" display="'Igarape - Assist. Adm 200h'!A1"/>
    <hyperlink ref="B51" location="'Inhapim - Assist. Adm 200h'!A1" tooltip="Activate Inhapim - Assist. Adm 200h" display="'Inhapim - Assist. Adm 200h'!A1"/>
    <hyperlink ref="B52" location="'Ipanema - Assist. Adm 200h'!A1" tooltip="Activate Ipanema - Assist. Adm 200h" display="'Ipanema - Assist. Adm 200h'!A1"/>
    <hyperlink ref="B53" location="'Ipatinga - Assist. Adm 200h'!A1" tooltip="Activate Ipatinga - Assist. Adm 200h" display="'Ipatinga - Assist. Adm 200h'!A1"/>
    <hyperlink ref="B54" location="'Itabira - Assist. Adm 200h'!A1" tooltip="Activate Itabira - Assist. Adm 200h" display="'Itabira - Assist. Adm 200h'!A1"/>
    <hyperlink ref="B55" location="'Itabirito - Assist. Adm 200h'!A1" tooltip="Activate Itabirito - Assist. Adm 200h" display="'Itabirito - Assist. Adm 200h'!A1"/>
    <hyperlink ref="B56" location="'Itamarandiba - Assist. Adm 200h'!A1" tooltip="Activate Itamarandiba - Assist. Adm 200h" display="'Itamarandiba - Assist. Adm 200h'!A1"/>
    <hyperlink ref="B57" location="'Itambacuri - Assist. Adm 200h'!A1" tooltip="Activate Itambacuri - Assist. Adm 200h" display="'Itambacuri - Assist. Adm 200h'!A1"/>
    <hyperlink ref="B58" location="'Itamonte - Assist. Adm 200h'!A1" tooltip="Activate Itamonte - Assist. Adm 200h" display="'Itamonte - Assist. Adm 200h'!A1"/>
    <hyperlink ref="B59" location="'Itanhandu - Assist. Adm 200h'!A1" tooltip="Activate Itanhandu - Assist. Adm 200h" display="'Itanhandu - Assist. Adm 200h'!A1"/>
    <hyperlink ref="B60" location="'Jequitinhonha- Assist. Adm 200h'!A1" tooltip="Activate Jequitinhonha- Assist. Adm 200h" display="'Jequitinhonha- Assist. Adm 200h'!A1"/>
    <hyperlink ref="B61" location="'Juiz de Fora - Assist. Adm 200h'!A1" tooltip="Activate Juiz de Fora - Assist. Adm 200h" display="'Juiz de Fora - Assist. Adm 200h'!A1"/>
    <hyperlink ref="B62" location="'Machado - Assist. Adm 200h'!A1" tooltip="Activate Machado - Assist. Adm 200h" display="'Machado - Assist. Adm 200h'!A1"/>
    <hyperlink ref="B63" location="'Mariana - Assist. Adm 200h'!A1" tooltip="Activate Mariana - Assist. Adm 200h" display="'Mariana - Assist. Adm 200h'!A1"/>
    <hyperlink ref="B64" location="'Mateus Leme - Assist. Adm 200h'!A1" tooltip="Activate Mateus Leme - Assist. Adm 200h" display="'Mateus Leme - Assist. Adm 200h'!A1"/>
    <hyperlink ref="B65" location="'Miradouro - Assist. Adm 200h'!A1" tooltip="Activate Miradouro - Assist. Adm 200h" display="'Miradouro - Assist. Adm 200h'!A1"/>
    <hyperlink ref="B66" location="'M. S. Minas - Assist. Adm 200h'!A1" tooltip="Activate M. S. Minas - Assist. Adm 200h" display="'M. S. Minas - Assist. Adm 200h'!A1"/>
    <hyperlink ref="B67" location="'Montes Claros- Assist. Adm 200h'!A1" tooltip="Activate Montes Claros- Assist. Adm 200h" display="'Montes Claros- Assist. Adm 200h'!A1"/>
    <hyperlink ref="B68" location="'Muriae - Assist. Adm 200h'!A1" tooltip="Activate Muriae - Assist. Adm 200h" display="'Muriae - Assist. Adm 200h'!A1"/>
    <hyperlink ref="B69" location="'Mutum - Assist. Adm 200h'!A1" tooltip="Activate Mutum - Assist. Adm 200h" display="'Mutum - Assist. Adm 200h'!A1"/>
    <hyperlink ref="B70" location="'Natercia - Assist. Adm 200h'!A1" tooltip="Activate Natercia - Assist. Adm 200h" display="'Natercia - Assist. Adm 200h'!A1"/>
    <hyperlink ref="B71" location="'Nepomuceno - Assist. Adm 200h'!A1" tooltip="Activate Nepomuceno - Assist. Adm 200h" display="'Nepomuceno - Assist. Adm 200h'!A1"/>
    <hyperlink ref="B72" location="'Ouro Fino - Assist. Adm 200h'!A1" tooltip="Activate Ouro Fino - Assist. Adm 200h" display="'Ouro Fino - Assist. Adm 200h'!A1"/>
    <hyperlink ref="B73" location="'Paracatu - Assist. Adm 200h'!A1" tooltip="Activate Paracatu - Assist. Adm 200h" display="'Paracatu - Assist. Adm 200h'!A1"/>
    <hyperlink ref="B74" location="'Paraisopolis - Assist. Adm 200h'!A1" tooltip="Activate Paraisopolis - Assist. Adm 200h" display="'Paraisopolis - Assist. Adm 200h'!A1"/>
    <hyperlink ref="B75" location="'Pat. de Minas- Assist. Adm 200h'!A1" tooltip="Activate Pat. de Minas- Assist. Adm 200h" display="'Pat. de Minas- Assist. Adm 200h'!A1"/>
    <hyperlink ref="B76" location="'Patrocinio - Assist. Adm 200h'!A1" tooltip="Activate Patrocinio - Assist. Adm 200h" display="'Patrocinio - Assist. Adm 200h'!A1"/>
    <hyperlink ref="B77" location="'P. Leopoldo - Assist. Adm 200h'!A1" tooltip="Activate P. Leopoldo - Assist. Adm 200h" display="'P. Leopoldo - Assist. Adm 200h'!A1"/>
    <hyperlink ref="B78" location="'Piumhi - Assist. Adm 200h'!A1" tooltip="Activate Piumhi - Assist. Adm 200h" display="'Piumhi - Assist. Adm 200h'!A1"/>
    <hyperlink ref="B79" location="'Pompeu - Assist. Adm 200h'!A1" tooltip="Activate Pompeu - Assist. Adm 200h" display="'Pompeu - Assist. Adm 200h'!A1"/>
    <hyperlink ref="B80" location="'Ponte Nova - Assist. Adm 200h'!A1" tooltip="Activate Ponte Nova - Assist. Adm 200h" display="'Ponte Nova - Assist. Adm 200h'!A1"/>
    <hyperlink ref="B81" location="'Pouso Alegre - Assist. Adm 200h'!A1" tooltip="Activate Pouso Alegre - Assist. Adm 200h" display="'Pouso Alegre - Assist. Adm 200h'!A1"/>
    <hyperlink ref="B82" location="'Pratapolis - Assist. Adm 200h'!A1" tooltip="Activate Pratapolis - Assist. Adm 200h" display="'Pratapolis - Assist. Adm 200h'!A1"/>
    <hyperlink ref="B83" location="'S. M. Suacui - Assist. Adm 200h'!A1" tooltip="Activate S. M. Suacui - Assist. Adm 200h" display="'S. M. Suacui - Assist. Adm 200h'!A1"/>
    <hyperlink ref="B84" location="'S. J. Del Rei- Assist. Adm 200h'!A1" tooltip="Activate S. J. Del Rei- Assist. Adm 200h" display="'S. J. Del Rei- Assist. Adm 200h'!A1"/>
    <hyperlink ref="B85" location="'S. J. Evange - Assist. Adm 200h'!A1" tooltip="Activate S. J. Evange - Assist. Adm 200h" display="'S. J. Evange - Assist. Adm 200h'!A1"/>
    <hyperlink ref="B86" location="'S. S Paraiso - Assist. Adm 200h'!A1" tooltip="Activate S. S Paraiso - Assist. Adm 200h" display="'S. S Paraiso - Assist. Adm 200h'!A1"/>
    <hyperlink ref="B87" location="'Teixeiras - Assist. Adm 200h'!A1" tooltip="Activate Teixeiras - Assist. Adm 200h" display="'Teixeiras - Assist. Adm 200h'!A1"/>
    <hyperlink ref="B88" location="'Timoteo - Assist. Adm 200h'!A1" tooltip="Activate Timoteo - Assist. Adm 200h" display="'Timoteo - Assist. Adm 200h'!A1"/>
    <hyperlink ref="B89" location="'Unai - Assist. Adm 200h'!A1" tooltip="Activate Unai - Assist. Adm 200h" display="'Unai - Assist. Adm 200h'!A1"/>
    <hyperlink ref="B90" location="'Varginha - Assist. Adm 200h'!A1" tooltip="Activate Varginha - Assist. Adm 200h" display="'Varginha - Assist. Adm 200h'!A1"/>
    <hyperlink ref="B91" location="'Varz. Palma - Assist. Adm 200h'!A1" tooltip="Activate Varz. Palma - Assist. Adm 200h" display="'Varz. Palma - Assist. Adm 200h'!A1"/>
    <hyperlink ref="B92" location="'Vicosa - Assist. Adm 200h'!A1" tooltip="Activate Vicosa - Assist. Adm 200h" display="'Vicosa - Assist. Adm 200h'!A1"/>
  </hyperlink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CK103"/>
  <sheetViews>
    <sheetView showGridLines="0" zoomScale="85" zoomScaleNormal="85" workbookViewId="0">
      <pane xSplit="2" ySplit="5" topLeftCell="BS77" activePane="bottomRight" state="frozen"/>
      <selection pane="topRight" activeCell="E128" sqref="E128"/>
      <selection pane="bottomLeft" activeCell="E128" sqref="E128"/>
      <selection pane="bottomRight" activeCell="CB82" sqref="CB82"/>
    </sheetView>
  </sheetViews>
  <sheetFormatPr defaultRowHeight="12.75"/>
  <cols>
    <col min="1" max="1" width="25.140625" customWidth="1"/>
    <col min="2" max="2" width="41.28515625" customWidth="1"/>
    <col min="3" max="4" width="30.28515625" customWidth="1"/>
    <col min="5" max="5" width="12.140625" customWidth="1"/>
    <col min="6" max="6" width="11.85546875" customWidth="1"/>
    <col min="7" max="8" width="15.140625" customWidth="1"/>
    <col min="9" max="9" width="14.7109375" customWidth="1"/>
    <col min="10" max="18" width="16.5703125" customWidth="1"/>
    <col min="19" max="19" width="14.42578125" customWidth="1"/>
    <col min="20" max="58" width="16.5703125" customWidth="1"/>
    <col min="59" max="59" width="19.28515625" customWidth="1"/>
    <col min="60" max="60" width="18.140625" customWidth="1"/>
    <col min="61" max="79" width="16.5703125" customWidth="1"/>
    <col min="80" max="80" width="21" customWidth="1"/>
    <col min="81" max="81" width="13" customWidth="1"/>
    <col min="82" max="82" width="22.5703125" customWidth="1"/>
    <col min="83" max="83" width="20.5703125" customWidth="1"/>
    <col min="86" max="86" width="10.5703125" bestFit="1" customWidth="1"/>
  </cols>
  <sheetData>
    <row r="1" spans="1:89" ht="35.25" customHeight="1">
      <c r="A1" s="92" t="s">
        <v>448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row>
    <row r="2" spans="1:89" ht="35.25" customHeight="1">
      <c r="A2" s="97"/>
      <c r="B2" s="97"/>
      <c r="C2" s="97"/>
      <c r="D2" s="97"/>
      <c r="E2" s="97"/>
      <c r="F2" s="97"/>
      <c r="G2" s="97"/>
      <c r="H2" s="97"/>
      <c r="I2" s="525" t="str">
        <f>'BASE PLANILHAS'!A10</f>
        <v>MÓDULO 1 - COMPOSIÇÃO DA REMUNERAÇÃO</v>
      </c>
      <c r="J2" s="526"/>
      <c r="K2" s="526"/>
      <c r="L2" s="526"/>
      <c r="M2" s="526"/>
      <c r="N2" s="526"/>
      <c r="O2" s="526"/>
      <c r="P2" s="526"/>
      <c r="Q2" s="526"/>
      <c r="R2" s="527"/>
      <c r="S2" s="538" t="str">
        <f>'BASE PLANILHAS'!A23</f>
        <v>MÓDULO 2 – ENCARGOS E BENEFÍCIOS MENSAIS E DIÁRIOS</v>
      </c>
      <c r="T2" s="538"/>
      <c r="U2" s="538"/>
      <c r="V2" s="538"/>
      <c r="W2" s="538"/>
      <c r="X2" s="538"/>
      <c r="Y2" s="538"/>
      <c r="Z2" s="538"/>
      <c r="AA2" s="538"/>
      <c r="AB2" s="538"/>
      <c r="AC2" s="538"/>
      <c r="AD2" s="538"/>
      <c r="AE2" s="538"/>
      <c r="AF2" s="538"/>
      <c r="AG2" s="538"/>
      <c r="AH2" s="538"/>
      <c r="AI2" s="538"/>
      <c r="AJ2" s="538"/>
      <c r="AK2" s="538"/>
      <c r="AL2" s="538"/>
      <c r="AM2" s="538"/>
      <c r="AN2" s="538"/>
      <c r="AO2" s="538"/>
      <c r="AP2" s="523" t="str">
        <f>'BASE PLANILHAS'!A60</f>
        <v>MÓDULO 3 – PROVISÃO PARA RESCISÃO</v>
      </c>
      <c r="AQ2" s="523"/>
      <c r="AR2" s="523"/>
      <c r="AS2" s="523"/>
      <c r="AT2" s="523"/>
      <c r="AU2" s="523"/>
      <c r="AV2" s="523"/>
      <c r="AW2" s="523"/>
      <c r="AX2" s="539" t="str">
        <f>'BASE PLANILHAS'!A72</f>
        <v>MÓDULO 4 – CUSTO DE REPOSIÇÃO DO PROFISSIONAL AUSENTE</v>
      </c>
      <c r="AY2" s="540"/>
      <c r="AZ2" s="540"/>
      <c r="BA2" s="540"/>
      <c r="BB2" s="540"/>
      <c r="BC2" s="540"/>
      <c r="BD2" s="540"/>
      <c r="BE2" s="540"/>
      <c r="BF2" s="540"/>
      <c r="BG2" s="540"/>
      <c r="BH2" s="540"/>
      <c r="BI2" s="541"/>
      <c r="BJ2" s="517" t="str">
        <f>'BASE PLANILHAS'!A97</f>
        <v>MÓDULO 5 – INSUMOS DIVERSOS</v>
      </c>
      <c r="BK2" s="517"/>
      <c r="BL2" s="517"/>
      <c r="BM2" s="517"/>
      <c r="BN2" s="517"/>
      <c r="BO2" s="517"/>
      <c r="BP2" s="520" t="s">
        <v>449</v>
      </c>
      <c r="BQ2" s="519" t="str">
        <f>'BASE PLANILHAS'!A107</f>
        <v>MÓDULO 6 – CUSTOS INDIRETOS, TRIBUTOS E LUCRO</v>
      </c>
      <c r="BR2" s="519"/>
      <c r="BS2" s="519"/>
      <c r="BT2" s="519"/>
      <c r="BU2" s="519"/>
      <c r="BV2" s="519"/>
      <c r="BW2" s="519"/>
      <c r="BX2" s="519"/>
      <c r="BY2" s="519"/>
      <c r="BZ2" s="519"/>
      <c r="CA2" s="518" t="s">
        <v>450</v>
      </c>
      <c r="CB2" s="518" t="s">
        <v>451</v>
      </c>
      <c r="CC2" s="516" t="s">
        <v>237</v>
      </c>
      <c r="CD2" s="516" t="s">
        <v>238</v>
      </c>
      <c r="CE2" s="516" t="s">
        <v>239</v>
      </c>
    </row>
    <row r="3" spans="1:89" ht="15" customHeight="1">
      <c r="I3" s="528"/>
      <c r="J3" s="529"/>
      <c r="K3" s="529"/>
      <c r="L3" s="529"/>
      <c r="M3" s="529"/>
      <c r="N3" s="529"/>
      <c r="O3" s="529"/>
      <c r="P3" s="529"/>
      <c r="Q3" s="529"/>
      <c r="R3" s="530"/>
      <c r="S3" s="534" t="str">
        <f>'BASE PLANILHAS'!B25</f>
        <v>Submódulo 2.1 - Encargos Previdenciários, FGTS e Outras Contribuições</v>
      </c>
      <c r="T3" s="534"/>
      <c r="U3" s="534"/>
      <c r="V3" s="534"/>
      <c r="W3" s="534"/>
      <c r="X3" s="534"/>
      <c r="Y3" s="534"/>
      <c r="Z3" s="534"/>
      <c r="AA3" s="534"/>
      <c r="AB3" s="531" t="str">
        <f>'BASE PLANILHAS'!B36</f>
        <v>Submódulo 2.2 - 13º Salário, Férias e Adicional de Férias</v>
      </c>
      <c r="AC3" s="532"/>
      <c r="AD3" s="532"/>
      <c r="AE3" s="533"/>
      <c r="AF3" s="535" t="str">
        <f>'BASE PLANILHAS'!B43</f>
        <v>Submódulo 2.3 - Benefícios Mensais e Diários</v>
      </c>
      <c r="AG3" s="535"/>
      <c r="AH3" s="535"/>
      <c r="AI3" s="535"/>
      <c r="AJ3" s="535"/>
      <c r="AK3" s="535"/>
      <c r="AL3" s="535"/>
      <c r="AM3" s="535"/>
      <c r="AN3" s="535"/>
      <c r="AO3" s="536" t="str">
        <f>'BASE PLANILHAS'!A58</f>
        <v>Total do Módulo 2</v>
      </c>
      <c r="AP3" s="523"/>
      <c r="AQ3" s="523"/>
      <c r="AR3" s="523"/>
      <c r="AS3" s="523"/>
      <c r="AT3" s="523"/>
      <c r="AU3" s="523"/>
      <c r="AV3" s="523"/>
      <c r="AW3" s="523"/>
      <c r="AX3" s="524" t="str">
        <f>'BASE PLANILHAS'!B74</f>
        <v>Submódulo 4.1 - Ausências Legais</v>
      </c>
      <c r="AY3" s="524"/>
      <c r="AZ3" s="524"/>
      <c r="BA3" s="524"/>
      <c r="BB3" s="524"/>
      <c r="BC3" s="524"/>
      <c r="BD3" s="524"/>
      <c r="BE3" s="542" t="str">
        <f>'BASE PLANILHAS'!B83</f>
        <v>Submódulo 4.2 - Intrajornada</v>
      </c>
      <c r="BF3" s="543"/>
      <c r="BG3" s="546" t="str">
        <f>'BASE PLANILHAS'!B87</f>
        <v>Submódulo 4.3 - Suspensão Contratual</v>
      </c>
      <c r="BH3" s="547"/>
      <c r="BI3" s="544" t="str">
        <f>'BASE PLANILHAS'!A95</f>
        <v>Total do Módulo 4</v>
      </c>
      <c r="BJ3" s="517"/>
      <c r="BK3" s="517"/>
      <c r="BL3" s="517"/>
      <c r="BM3" s="517"/>
      <c r="BN3" s="517"/>
      <c r="BO3" s="517"/>
      <c r="BP3" s="521"/>
      <c r="BQ3" s="519"/>
      <c r="BR3" s="519"/>
      <c r="BS3" s="519"/>
      <c r="BT3" s="519"/>
      <c r="BU3" s="519"/>
      <c r="BV3" s="519"/>
      <c r="BW3" s="519"/>
      <c r="BX3" s="519"/>
      <c r="BY3" s="519"/>
      <c r="BZ3" s="519"/>
      <c r="CA3" s="518"/>
      <c r="CB3" s="518"/>
      <c r="CC3" s="516"/>
      <c r="CD3" s="516"/>
      <c r="CE3" s="516"/>
    </row>
    <row r="4" spans="1:89" ht="76.5">
      <c r="A4" s="190" t="s">
        <v>32</v>
      </c>
      <c r="B4" s="190" t="s">
        <v>316</v>
      </c>
      <c r="C4" s="190" t="s">
        <v>317</v>
      </c>
      <c r="D4" s="190" t="s">
        <v>452</v>
      </c>
      <c r="E4" s="213" t="s">
        <v>319</v>
      </c>
      <c r="F4" s="213" t="s">
        <v>320</v>
      </c>
      <c r="G4" s="190" t="s">
        <v>321</v>
      </c>
      <c r="H4" s="191" t="s">
        <v>326</v>
      </c>
      <c r="I4" s="222" t="str">
        <f>'BASE PLANILHAS'!B13</f>
        <v>Salário Base</v>
      </c>
      <c r="J4" s="222" t="s">
        <v>453</v>
      </c>
      <c r="K4" s="222" t="str">
        <f>'BASE PLANILHAS'!B14</f>
        <v>Adicional Periculosidade (não se aplica)</v>
      </c>
      <c r="L4" s="222" t="str">
        <f>'BASE PLANILHAS'!B15</f>
        <v>Adicional Insalubridade (não se aplica)</v>
      </c>
      <c r="M4" s="222" t="str">
        <f>'BASE PLANILHAS'!B16</f>
        <v>Adicional Noturno (não se aplica)</v>
      </c>
      <c r="N4" s="222" t="str">
        <f>'BASE PLANILHAS'!B17</f>
        <v>Adicional de Hora Noturna Reduzida (não se aplica)</v>
      </c>
      <c r="O4" s="222" t="str">
        <f>'BASE PLANILHAS'!B18</f>
        <v>Adicional de Sobreaviso (não se aplica)</v>
      </c>
      <c r="P4" s="222" t="str">
        <f>'BASE PLANILHAS'!B19</f>
        <v>Horas Extras Sobreaviso (não se aplica)</v>
      </c>
      <c r="Q4" s="222" t="str">
        <f>'BASE PLANILHAS'!B20</f>
        <v>Adicional de Acúmulo de função (não se aplica)</v>
      </c>
      <c r="R4" s="222" t="str">
        <f>'BASE PLANILHAS'!A21</f>
        <v>Total do Módulo 1</v>
      </c>
      <c r="S4" s="192" t="str">
        <f>'BASE PLANILHAS'!$B26</f>
        <v>INSS</v>
      </c>
      <c r="T4" s="192" t="str">
        <f>'BASE PLANILHAS'!$B27</f>
        <v>SESI OU SESC</v>
      </c>
      <c r="U4" s="192" t="str">
        <f>'BASE PLANILHAS'!$B28</f>
        <v>SENAI OU SENAC</v>
      </c>
      <c r="V4" s="192" t="str">
        <f>'BASE PLANILHAS'!$B29</f>
        <v>INCRA</v>
      </c>
      <c r="W4" s="192" t="str">
        <f>'BASE PLANILHAS'!$B30</f>
        <v>Salário Educação</v>
      </c>
      <c r="X4" s="192" t="str">
        <f>'BASE PLANILHAS'!$B31</f>
        <v>FGTS</v>
      </c>
      <c r="Y4" s="192" t="str">
        <f>'BASE PLANILHAS'!$B32</f>
        <v>RAT</v>
      </c>
      <c r="Z4" s="192" t="str">
        <f>'BASE PLANILHAS'!$B33</f>
        <v>SEBRAE</v>
      </c>
      <c r="AA4" s="192" t="str">
        <f>'BASE PLANILHAS'!A34</f>
        <v>Total do Submódulo 2.1</v>
      </c>
      <c r="AB4" s="223" t="str">
        <f>'BASE PLANILHAS'!$B37</f>
        <v>13º salário (titular)</v>
      </c>
      <c r="AC4" s="223" t="str">
        <f>'BASE PLANILHAS'!$B38</f>
        <v>Férias e Adicional de Férias (titular)</v>
      </c>
      <c r="AD4" s="223" t="str">
        <f>'BASE PLANILHAS'!$B40</f>
        <v>Incidência do Submódulo 2.1 sobre 13º Salário, Férias e Adicional de Férias</v>
      </c>
      <c r="AE4" s="223" t="str">
        <f>'BASE PLANILHAS'!A41</f>
        <v>Total do Submódulo 2.2</v>
      </c>
      <c r="AF4" s="192" t="str">
        <f>'BASE PLANILHAS'!$B44</f>
        <v>Vale - Transporte (Descontada parcela do empregado)</v>
      </c>
      <c r="AG4" s="192" t="str">
        <f>'BASE PLANILHAS'!$B45</f>
        <v>Vale - Alimentação (Descontada parcela do empregado)</v>
      </c>
      <c r="AH4" s="192" t="str">
        <f>'BASE PLANILHAS'!$B46</f>
        <v>Cesta Básica</v>
      </c>
      <c r="AI4" s="192" t="str">
        <f>'BASE PLANILHAS'!$B47</f>
        <v>PAF</v>
      </c>
      <c r="AJ4" s="192" t="str">
        <f>'BASE PLANILHAS'!$B48</f>
        <v>PQM</v>
      </c>
      <c r="AK4" s="192" t="str">
        <f>'BASE PLANILHAS'!$B49</f>
        <v>PAT</v>
      </c>
      <c r="AL4" s="192" t="str">
        <f>'BASE PLANILHAS'!$B50</f>
        <v>Seguro de Vida</v>
      </c>
      <c r="AM4" s="192" t="str">
        <f>'BASE PLANILHAS'!$B51</f>
        <v>Despesas de Viagem</v>
      </c>
      <c r="AN4" s="192" t="str">
        <f>'BASE PLANILHAS'!A52</f>
        <v>Total do Submódulo 2.3</v>
      </c>
      <c r="AO4" s="537"/>
      <c r="AP4" s="224" t="str">
        <f>'BASE PLANILHAS'!$B63</f>
        <v>Aviso Prévio Indenizado (API) e Reflexo do Aviso Prévio Indenizado</v>
      </c>
      <c r="AQ4" s="224" t="str">
        <f>'BASE PLANILHAS'!$B64</f>
        <v>Incidência do FGTS sobre API e Reflexo do API</v>
      </c>
      <c r="AR4" s="224" t="str">
        <f>'BASE PLANILHAS'!$B65</f>
        <v>Multa do FGTS sobre o Aviso Prévio Indenizado</v>
      </c>
      <c r="AS4" s="224" t="str">
        <f>'BASE PLANILHAS'!$B66</f>
        <v>Aviso Prévio Trabalhado - APT</v>
      </c>
      <c r="AT4" s="224" t="str">
        <f>'BASE PLANILHAS'!$B67</f>
        <v>Incidência dos encargos do submódulo 2.1 sobre Aviso Prévio Trabalhado</v>
      </c>
      <c r="AU4" s="223" t="str">
        <f>'BASE PLANILHAS'!$B68</f>
        <v>Multa do FGTS - Rescisão sem Justa Causa</v>
      </c>
      <c r="AV4" s="224" t="str">
        <f>'BASE PLANILHAS'!$B69</f>
        <v>Indenização Adicional (Art. 9º da Lei nº 7.238/84)</v>
      </c>
      <c r="AW4" s="224" t="str">
        <f>'BASE PLANILHAS'!A70</f>
        <v>Total do Módulo 3</v>
      </c>
      <c r="AX4" s="23" t="str">
        <f>'BASE PLANILHAS'!$B75</f>
        <v>Ausência por Doença</v>
      </c>
      <c r="AY4" s="23" t="str">
        <f>'BASE PLANILHAS'!$B76</f>
        <v>Ausências Legais</v>
      </c>
      <c r="AZ4" s="23" t="str">
        <f>'BASE PLANILHAS'!$B77</f>
        <v>Licença Paternidade</v>
      </c>
      <c r="BA4" s="23" t="str">
        <f>'BASE PLANILHAS'!$B78</f>
        <v>Ausência por Acidente de Trabalho</v>
      </c>
      <c r="BB4" s="23" t="str">
        <f>'BASE PLANILHAS'!$B79</f>
        <v>Férias, Adicional de Férias e 13º  com empregada em gozo de Licença Maternidade</v>
      </c>
      <c r="BC4" s="23" t="str">
        <f>'BASE PLANILHAS'!$B80</f>
        <v>Incidência do Submódulo 2.1 sobre Ausências Legais</v>
      </c>
      <c r="BD4" s="23" t="str">
        <f>'BASE PLANILHAS'!A81</f>
        <v>Total do Submódulo 4.1</v>
      </c>
      <c r="BE4" s="72" t="str">
        <f>'BASE PLANILHAS'!B84</f>
        <v>Intervalo para Repouso ou Alimentação</v>
      </c>
      <c r="BF4" s="72" t="str">
        <f>'BASE PLANILHAS'!A85</f>
        <v>Total do Submódulo 4.2</v>
      </c>
      <c r="BG4" s="163" t="str">
        <f>'BASE PLANILHAS'!B88</f>
        <v>Suspensão Temporária do Contrato de Trabalho</v>
      </c>
      <c r="BH4" s="163" t="str">
        <f>'BASE PLANILHAS'!A89</f>
        <v>Total do Submódulo 4.3</v>
      </c>
      <c r="BI4" s="545"/>
      <c r="BJ4" s="24" t="str">
        <f>'BASE PLANILHAS'!$B100</f>
        <v>Uniformes e EPIs</v>
      </c>
      <c r="BK4" s="24" t="str">
        <f>'BASE PLANILHAS'!$B101</f>
        <v>Materiais de Consumo</v>
      </c>
      <c r="BL4" s="24" t="str">
        <f>'BASE PLANILHAS'!$B102</f>
        <v>Máquinas e Equipamentos (depreciação)</v>
      </c>
      <c r="BM4" s="24" t="str">
        <f>'BASE PLANILHAS'!$B103</f>
        <v>Produtos de Limpeza e Materiais de Higiene Pessoal</v>
      </c>
      <c r="BN4" s="24" t="str">
        <f>'BASE PLANILHAS'!B104</f>
        <v>Outros (especificar)</v>
      </c>
      <c r="BO4" s="24" t="str">
        <f>'BASE PLANILHAS'!$A105</f>
        <v>Total do Módulo 5</v>
      </c>
      <c r="BP4" s="522"/>
      <c r="BQ4" s="25" t="str">
        <f>'BASE PLANILHAS'!$B110</f>
        <v>Custos Indiretos</v>
      </c>
      <c r="BR4" s="25" t="str">
        <f>'BASE PLANILHAS'!$B111</f>
        <v>Lucro</v>
      </c>
      <c r="BS4" s="25" t="str">
        <f>'BASE PLANILHAS'!$B113</f>
        <v>COFINS</v>
      </c>
      <c r="BT4" s="25" t="str">
        <f>'BASE PLANILHAS'!$B114</f>
        <v>PIS</v>
      </c>
      <c r="BU4" s="25" t="str">
        <f>'BASE PLANILHAS'!$B115</f>
        <v>ISS</v>
      </c>
      <c r="BV4" s="225" t="s">
        <v>454</v>
      </c>
      <c r="BW4" s="56" t="s">
        <v>455</v>
      </c>
      <c r="BX4" s="56" t="s">
        <v>456</v>
      </c>
      <c r="BY4" s="25" t="s">
        <v>457</v>
      </c>
      <c r="BZ4" s="25" t="str">
        <f>'BASE PLANILHAS'!A117</f>
        <v>Total do Módulo 6</v>
      </c>
      <c r="CA4" s="518"/>
      <c r="CB4" s="518"/>
      <c r="CC4" s="516"/>
      <c r="CD4" s="516"/>
      <c r="CE4" s="516"/>
    </row>
    <row r="5" spans="1:89">
      <c r="A5" s="190"/>
      <c r="B5" s="190"/>
      <c r="C5" s="190"/>
      <c r="D5" s="190"/>
      <c r="E5" s="213"/>
      <c r="F5" s="213"/>
      <c r="G5" s="190"/>
      <c r="H5" s="191"/>
      <c r="I5" s="222"/>
      <c r="J5" s="222"/>
      <c r="K5" s="226">
        <f>'BASE PLANILHAS'!D14</f>
        <v>0.3</v>
      </c>
      <c r="L5" s="227">
        <f>'BASE PLANILHAS'!D15</f>
        <v>0</v>
      </c>
      <c r="M5" s="226"/>
      <c r="N5" s="226">
        <f>'BASE PLANILHAS'!D17</f>
        <v>0</v>
      </c>
      <c r="O5" s="226">
        <f>'BASE PLANILHAS'!D18</f>
        <v>0</v>
      </c>
      <c r="P5" s="226">
        <f>'BASE PLANILHAS'!D19</f>
        <v>0</v>
      </c>
      <c r="Q5" s="226">
        <f>'BASE PLANILHAS'!D20</f>
        <v>0</v>
      </c>
      <c r="R5" s="222"/>
      <c r="S5" s="228">
        <f>'BASE PLANILHAS'!D26</f>
        <v>0.2</v>
      </c>
      <c r="T5" s="228">
        <f>'BASE PLANILHAS'!D27</f>
        <v>1.4999999999999999E-2</v>
      </c>
      <c r="U5" s="228">
        <f>'BASE PLANILHAS'!D28</f>
        <v>0.01</v>
      </c>
      <c r="V5" s="228">
        <f>'BASE PLANILHAS'!D29</f>
        <v>2E-3</v>
      </c>
      <c r="W5" s="228">
        <f>'BASE PLANILHAS'!D30</f>
        <v>2.5000000000000001E-2</v>
      </c>
      <c r="X5" s="228">
        <f>'BASE PLANILHAS'!D31</f>
        <v>0.08</v>
      </c>
      <c r="Y5" s="228">
        <f>'BASE PLANILHAS'!D32</f>
        <v>0.02</v>
      </c>
      <c r="Z5" s="228">
        <f>'BASE PLANILHAS'!D33</f>
        <v>6.0000000000000001E-3</v>
      </c>
      <c r="AA5" s="228">
        <f>'BASE PLANILHAS'!D34</f>
        <v>0.3580000000000001</v>
      </c>
      <c r="AB5" s="229">
        <f>'BASE PLANILHAS'!D37</f>
        <v>8.3333333333333329E-2</v>
      </c>
      <c r="AC5" s="229">
        <f>'BASE PLANILHAS'!D38</f>
        <v>0.1111111111111111</v>
      </c>
      <c r="AD5" s="229">
        <f>'BASE PLANILHAS'!D40</f>
        <v>6.9611111111111124E-2</v>
      </c>
      <c r="AE5" s="229">
        <f>'BASE PLANILHAS'!D41</f>
        <v>0.26405555555555554</v>
      </c>
      <c r="AF5" s="192"/>
      <c r="AG5" s="192"/>
      <c r="AH5" s="192"/>
      <c r="AI5" s="192"/>
      <c r="AJ5" s="192"/>
      <c r="AK5" s="192"/>
      <c r="AL5" s="230">
        <f>PARAMETROS!B48</f>
        <v>40.369999999999997</v>
      </c>
      <c r="AM5" s="192"/>
      <c r="AN5" s="192"/>
      <c r="AO5" s="231"/>
      <c r="AP5" s="232">
        <f>'BASE PLANILHAS'!$D63</f>
        <v>7.0256558641975308E-3</v>
      </c>
      <c r="AQ5" s="232">
        <f>'BASE PLANILHAS'!$D64</f>
        <v>5.6205246913580253E-4</v>
      </c>
      <c r="AR5" s="232">
        <f>'BASE PLANILHAS'!$D65</f>
        <v>2.2482098765432102E-4</v>
      </c>
      <c r="AS5" s="232">
        <f>'BASE PLANILHAS'!$D66</f>
        <v>3.1111111111111114E-3</v>
      </c>
      <c r="AT5" s="232">
        <f>'BASE PLANILHAS'!$D67</f>
        <v>1.1137777777777782E-3</v>
      </c>
      <c r="AU5" s="229">
        <f>'BASE PLANILHAS'!$D68</f>
        <v>3.0577777777777773E-2</v>
      </c>
      <c r="AV5" s="232">
        <f>'BASE PLANILHAS'!$D69</f>
        <v>8.3333333333333339E-4</v>
      </c>
      <c r="AW5" s="232">
        <f>'BASE PLANILHAS'!D70</f>
        <v>4.3448529320987646E-2</v>
      </c>
      <c r="AX5" s="233">
        <f>'BASE PLANILHAS'!$D75</f>
        <v>8.4444444444444437E-3</v>
      </c>
      <c r="AY5" s="233">
        <f>'BASE PLANILHAS'!$D76</f>
        <v>2.0277777777777777E-3</v>
      </c>
      <c r="AZ5" s="233">
        <f>'BASE PLANILHAS'!$D77</f>
        <v>1.7083333333333333E-4</v>
      </c>
      <c r="BA5" s="233">
        <f>'BASE PLANILHAS'!$D78</f>
        <v>2.0833333333333335E-4</v>
      </c>
      <c r="BB5" s="233">
        <f>'BASE PLANILHAS'!$D79</f>
        <v>1.2962962962962963E-3</v>
      </c>
      <c r="BC5" s="233">
        <f>'BASE PLANILHAS'!$D80</f>
        <v>4.3488712962962972E-3</v>
      </c>
      <c r="BD5" s="233">
        <f>'BASE PLANILHAS'!$D81</f>
        <v>1.6496556481481482E-2</v>
      </c>
      <c r="BE5" s="234">
        <f>'BASE PLANILHAS'!D84</f>
        <v>0</v>
      </c>
      <c r="BF5" s="234">
        <f>'BASE PLANILHAS'!D85</f>
        <v>0</v>
      </c>
      <c r="BG5" s="235">
        <f>'BASE PLANILHAS'!F84</f>
        <v>0</v>
      </c>
      <c r="BH5" s="235">
        <f>'BASE PLANILHAS'!F85</f>
        <v>0</v>
      </c>
      <c r="BI5" s="236">
        <f>'BASE PLANILHAS'!D95</f>
        <v>1.6496556481481482E-2</v>
      </c>
      <c r="BJ5" s="237"/>
      <c r="BK5" s="237"/>
      <c r="BL5" s="237"/>
      <c r="BM5" s="237"/>
      <c r="BN5" s="237"/>
      <c r="BO5" s="237"/>
      <c r="BP5" s="238"/>
      <c r="BQ5" s="239">
        <f>'BASE PLANILHAS'!C110</f>
        <v>330.3010188862354</v>
      </c>
      <c r="BR5" s="239">
        <f>'BASE PLANILHAS'!C111</f>
        <v>233.41272001293967</v>
      </c>
      <c r="BS5" s="240">
        <f>'BASE PLANILHAS'!C113</f>
        <v>7.6</v>
      </c>
      <c r="BT5" s="240">
        <f>'BASE PLANILHAS'!C114</f>
        <v>1.65</v>
      </c>
      <c r="BU5" s="241"/>
      <c r="BV5" s="242"/>
      <c r="BW5" s="242"/>
      <c r="BX5" s="242"/>
      <c r="BY5" s="241"/>
      <c r="BZ5" s="241"/>
      <c r="CA5" s="243"/>
      <c r="CB5" s="243"/>
      <c r="CC5" s="426"/>
      <c r="CD5" s="426"/>
      <c r="CE5" s="426"/>
    </row>
    <row r="6" spans="1:89">
      <c r="A6" s="193" t="str">
        <f>CCT!A4</f>
        <v>Abaete</v>
      </c>
      <c r="B6" s="193" t="str">
        <f>CCT!B4</f>
        <v>Assistente Administrativo - 200 h</v>
      </c>
      <c r="C6" s="193" t="str">
        <f>CCT!C4</f>
        <v>Curvelo</v>
      </c>
      <c r="D6" s="199" t="str">
        <f t="shared" ref="D6:D13" si="0">CONCATENATE(A6,B6,F6)</f>
        <v>AbaeteAssistente Administrativo - 200 hPGJ</v>
      </c>
      <c r="E6" s="195" t="s">
        <v>327</v>
      </c>
      <c r="F6" s="195" t="s">
        <v>328</v>
      </c>
      <c r="G6" s="195">
        <f>VLOOKUP(D6,CCT!D:R,4,0)</f>
        <v>1</v>
      </c>
      <c r="H6" s="195">
        <f>VLOOKUP(D6,CCT!D:S,16,0)</f>
        <v>0</v>
      </c>
      <c r="I6" s="244">
        <f>VLOOKUP(D6,CCT!D:R,5,0)</f>
        <v>2800</v>
      </c>
      <c r="J6" s="212">
        <f t="shared" ref="J6:J13" si="1">G6*I6</f>
        <v>2800</v>
      </c>
      <c r="K6" s="212">
        <v>0</v>
      </c>
      <c r="L6" s="212">
        <v>0</v>
      </c>
      <c r="M6" s="212">
        <v>0</v>
      </c>
      <c r="N6" s="212">
        <v>0</v>
      </c>
      <c r="O6" s="212">
        <v>0</v>
      </c>
      <c r="P6" s="212">
        <v>0</v>
      </c>
      <c r="Q6" s="212">
        <v>0</v>
      </c>
      <c r="R6" s="212">
        <f t="shared" ref="R6:R13" si="2">SUM(J6:Q6)</f>
        <v>2800</v>
      </c>
      <c r="S6" s="212">
        <f t="shared" ref="S6:T10" si="3">S$5*$R6</f>
        <v>560</v>
      </c>
      <c r="T6" s="212">
        <f t="shared" si="3"/>
        <v>42</v>
      </c>
      <c r="U6" s="212">
        <f t="shared" ref="T6:Z34" si="4">U$5*$R6</f>
        <v>28</v>
      </c>
      <c r="V6" s="212">
        <f t="shared" si="4"/>
        <v>5.6000000000000005</v>
      </c>
      <c r="W6" s="212">
        <f t="shared" si="4"/>
        <v>70</v>
      </c>
      <c r="X6" s="212">
        <f t="shared" si="4"/>
        <v>224</v>
      </c>
      <c r="Y6" s="212">
        <f t="shared" si="4"/>
        <v>56</v>
      </c>
      <c r="Z6" s="212">
        <f>Z$5*$R6</f>
        <v>16.8</v>
      </c>
      <c r="AA6" s="212">
        <f>SUM(S6:Z6)</f>
        <v>1002.4</v>
      </c>
      <c r="AB6" s="212">
        <f t="shared" ref="AB6:AB13" si="5">$AB$5*R6</f>
        <v>233.33333333333331</v>
      </c>
      <c r="AC6" s="212">
        <f t="shared" ref="AC6:AD10" si="6">AC$5*$R6</f>
        <v>311.11111111111109</v>
      </c>
      <c r="AD6" s="212">
        <f t="shared" si="6"/>
        <v>194.91111111111115</v>
      </c>
      <c r="AE6" s="212">
        <f t="shared" ref="AE6:AE13" si="7">SUM(AB6:AD6)</f>
        <v>739.3555555555555</v>
      </c>
      <c r="AF6" s="212">
        <f>(VLOOKUP(A6,VT!A:D,4,0)*2*20*'RESUMO GERAL APOIO'!$G6)-IF(6%*'RESUMO GERAL APOIO'!$J6&lt;=(VLOOKUP(A6,VT!A:D,4,0)*2*20*'RESUMO GERAL APOIO'!$G6),6%*'RESUMO GERAL APOIO'!$J6,(VLOOKUP(A6,VT!A:D,4,0)*2*20*'RESUMO GERAL APOIO'!$G6))</f>
        <v>32</v>
      </c>
      <c r="AG6" s="212">
        <f>IF((VLOOKUP($C6,PARAMETROS!$A:$I,5,0))&gt;1,((VLOOKUP($C6,PARAMETROS!$A:$I,5,0))*20-1)*'RESUMO GERAL APOIO'!$G6,0)</f>
        <v>489.79999999999995</v>
      </c>
      <c r="AH6" s="212">
        <f>IF(VLOOKUP($C6,PARAMETROS!$A:$I,6,0)&gt;0,VLOOKUP($C6,PARAMETROS!$A:$I,6,0)*G6,0)</f>
        <v>0</v>
      </c>
      <c r="AI6" s="212">
        <f>VLOOKUP($C6,PARAMETROS!$A:$I,2,0)*'RESUMO GERAL APOIO'!$G6</f>
        <v>40.9</v>
      </c>
      <c r="AJ6" s="212">
        <f>VLOOKUP('RESUMO GERAL APOIO'!$C6,PARAMETROS!$A:$I,3,0)*'RESUMO GERAL APOIO'!$G6</f>
        <v>0</v>
      </c>
      <c r="AK6" s="212">
        <f>VLOOKUP('RESUMO GERAL APOIO'!$C6,PARAMETROS!$A:$I,4,0)*'RESUMO GERAL APOIO'!$G6</f>
        <v>0</v>
      </c>
      <c r="AL6" s="212">
        <f>AL$5*$G6</f>
        <v>40.369999999999997</v>
      </c>
      <c r="AM6" s="212">
        <f>VLOOKUP(D6,CCT!D:R,12,0)*G6</f>
        <v>98.68</v>
      </c>
      <c r="AN6" s="212">
        <f t="shared" ref="AN6:AN13" si="8">SUM(AF6:AM6)</f>
        <v>701.75</v>
      </c>
      <c r="AO6" s="212">
        <f t="shared" ref="AO6:AO13" si="9">AN6+AE6+AA6</f>
        <v>2443.5055555555555</v>
      </c>
      <c r="AP6" s="212">
        <f>$AP$5*$R6</f>
        <v>19.671836419753085</v>
      </c>
      <c r="AQ6" s="212">
        <f t="shared" ref="AQ6:AQ94" si="10">$AQ$5*$R6</f>
        <v>1.5737469135802471</v>
      </c>
      <c r="AR6" s="212">
        <f>$AR$5*$R6</f>
        <v>0.62949876543209882</v>
      </c>
      <c r="AS6" s="212">
        <f>$AS$5*$R6</f>
        <v>8.7111111111111121</v>
      </c>
      <c r="AT6" s="212">
        <f>$AT$5*$R6</f>
        <v>3.1185777777777788</v>
      </c>
      <c r="AU6" s="212">
        <f>$AU$5*$R6</f>
        <v>85.617777777777761</v>
      </c>
      <c r="AV6" s="212">
        <f>$AV$5*$R6</f>
        <v>2.3333333333333335</v>
      </c>
      <c r="AW6" s="212">
        <f t="shared" ref="AW6:AW13" si="11">SUM(AP6:AV6)</f>
        <v>121.65588209876542</v>
      </c>
      <c r="AX6" s="212">
        <f>$AX$5*$R6</f>
        <v>23.644444444444442</v>
      </c>
      <c r="AY6" s="212">
        <f>$AY$5*$R6</f>
        <v>5.6777777777777771</v>
      </c>
      <c r="AZ6" s="212">
        <f>$AZ$5*$R6</f>
        <v>0.47833333333333333</v>
      </c>
      <c r="BA6" s="212">
        <f>$BA$5*$R6</f>
        <v>0.58333333333333337</v>
      </c>
      <c r="BB6" s="212">
        <f>$BB$5*$R6</f>
        <v>3.6296296296296293</v>
      </c>
      <c r="BC6" s="212">
        <f>$BC$5*$R6</f>
        <v>12.176839629629633</v>
      </c>
      <c r="BD6" s="212">
        <f t="shared" ref="BD6:BD13" si="12">SUM(AX6:BC6)</f>
        <v>46.190358148148142</v>
      </c>
      <c r="BE6" s="212">
        <v>0</v>
      </c>
      <c r="BF6" s="212">
        <f>BE6</f>
        <v>0</v>
      </c>
      <c r="BG6" s="212">
        <f>IF(G6&gt;0,(R6*30%+SUM(AG6:AL6))/G6*H6,0)</f>
        <v>0</v>
      </c>
      <c r="BH6" s="212">
        <f>BG6</f>
        <v>0</v>
      </c>
      <c r="BI6" s="212">
        <f>BD6+BF6+BH6</f>
        <v>46.190358148148142</v>
      </c>
      <c r="BJ6" s="212">
        <f>VLOOKUP($B6,Uniforme!$A:$L,12,0)*$G6</f>
        <v>87.95416666666668</v>
      </c>
      <c r="BK6" s="212">
        <v>0</v>
      </c>
      <c r="BL6" s="212">
        <v>0</v>
      </c>
      <c r="BM6" s="327">
        <v>0</v>
      </c>
      <c r="BN6" s="212"/>
      <c r="BO6" s="212">
        <f t="shared" ref="BO6:BO13" si="13">SUM(BJ6:BN6)</f>
        <v>87.95416666666668</v>
      </c>
      <c r="BP6" s="212">
        <f t="shared" ref="BP6:BP13" si="14">R6+AO6+AW6+BI6+BO6</f>
        <v>5499.3059624691359</v>
      </c>
      <c r="BQ6" s="212">
        <f>$BQ$5*G6</f>
        <v>330.3010188862354</v>
      </c>
      <c r="BR6" s="212">
        <f>$BR$5*G6</f>
        <v>233.41272001293967</v>
      </c>
      <c r="BS6" s="55">
        <f>((100/((100-$BW6)%)-100)*$BS$5)/$BW6</f>
        <v>8.6118980169971699</v>
      </c>
      <c r="BT6" s="55">
        <f t="shared" ref="BT6:BT94" si="15">((100/((100-$BW6)%)-100)*$BT$5)/$BW6</f>
        <v>1.8696883852691222</v>
      </c>
      <c r="BU6" s="245">
        <f>VLOOKUP(A6,ISS!A:C,2,0)*100</f>
        <v>2.5</v>
      </c>
      <c r="BV6" s="55">
        <f t="shared" ref="BV6:BV13" si="16">((100/((100-$BW6)%)-100)*BU6)/$BW6</f>
        <v>2.8328611898017004</v>
      </c>
      <c r="BW6" s="55">
        <f t="shared" ref="BW6:BW13" si="17">$BS$5+$BT$5+BU6</f>
        <v>11.75</v>
      </c>
      <c r="BX6" s="55">
        <f t="shared" ref="BX6:BX13" si="18">BS6+BT6+BV6</f>
        <v>13.314447592067992</v>
      </c>
      <c r="BY6" s="212">
        <f t="shared" ref="BY6:BY13" si="19">((BR6+BQ6+BP6)*BX6)%</f>
        <v>807.25758063544117</v>
      </c>
      <c r="BZ6" s="212">
        <f t="shared" ref="BZ6:BZ13" si="20">BQ6+BR6+BY6</f>
        <v>1370.9713195346162</v>
      </c>
      <c r="CA6" s="212">
        <f t="shared" ref="CA6:CA13" si="21">BP6+BZ6</f>
        <v>6870.2772820037517</v>
      </c>
      <c r="CB6" s="212">
        <f t="shared" ref="CB6:CB13" si="22">CA6*12</f>
        <v>82443.327384045027</v>
      </c>
      <c r="CC6" s="316">
        <f>VLOOKUP($C6,PARAMETROS!$A:$I,7,0)</f>
        <v>44562</v>
      </c>
      <c r="CD6" s="194">
        <f>VLOOKUP($C6,PARAMETROS!$A:$I,8,0)</f>
        <v>0</v>
      </c>
      <c r="CE6" s="194">
        <f>VLOOKUP($C6,PARAMETROS!$A:$I,9,0)</f>
        <v>0</v>
      </c>
      <c r="CI6" s="3"/>
    </row>
    <row r="7" spans="1:89">
      <c r="A7" s="193" t="str">
        <f>CCT!A5</f>
        <v>Alem Paraiba</v>
      </c>
      <c r="B7" s="193" t="str">
        <f>CCT!B5</f>
        <v>Assistente Administrativo - 200 h</v>
      </c>
      <c r="C7" s="193" t="str">
        <f>CCT!C5</f>
        <v>Cataguases</v>
      </c>
      <c r="D7" s="199" t="str">
        <f t="shared" si="0"/>
        <v>Alem ParaibaAssistente Administrativo - 200 hPGJ</v>
      </c>
      <c r="E7" s="195" t="s">
        <v>327</v>
      </c>
      <c r="F7" s="195" t="s">
        <v>328</v>
      </c>
      <c r="G7" s="195">
        <f>VLOOKUP(D7,CCT!D:R,4,0)</f>
        <v>1</v>
      </c>
      <c r="H7" s="195">
        <f>VLOOKUP(D7,CCT!D:S,16,0)</f>
        <v>0</v>
      </c>
      <c r="I7" s="244">
        <f>VLOOKUP(D7,CCT!D:R,5,0)</f>
        <v>2800</v>
      </c>
      <c r="J7" s="212">
        <f t="shared" si="1"/>
        <v>2800</v>
      </c>
      <c r="K7" s="212">
        <v>0</v>
      </c>
      <c r="L7" s="212">
        <v>0</v>
      </c>
      <c r="M7" s="212">
        <v>0</v>
      </c>
      <c r="N7" s="212">
        <v>0</v>
      </c>
      <c r="O7" s="212">
        <v>0</v>
      </c>
      <c r="P7" s="212">
        <v>0</v>
      </c>
      <c r="Q7" s="212">
        <v>0</v>
      </c>
      <c r="R7" s="212">
        <f t="shared" si="2"/>
        <v>2800</v>
      </c>
      <c r="S7" s="212">
        <f t="shared" si="3"/>
        <v>560</v>
      </c>
      <c r="T7" s="212">
        <f t="shared" si="3"/>
        <v>42</v>
      </c>
      <c r="U7" s="212">
        <f t="shared" si="4"/>
        <v>28</v>
      </c>
      <c r="V7" s="212">
        <f t="shared" si="4"/>
        <v>5.6000000000000005</v>
      </c>
      <c r="W7" s="212">
        <f t="shared" si="4"/>
        <v>70</v>
      </c>
      <c r="X7" s="212">
        <f t="shared" si="4"/>
        <v>224</v>
      </c>
      <c r="Y7" s="212">
        <f t="shared" si="4"/>
        <v>56</v>
      </c>
      <c r="Z7" s="212">
        <f>Z$5*$R7</f>
        <v>16.8</v>
      </c>
      <c r="AA7" s="212">
        <f t="shared" ref="AA7:AA16" si="23">SUM(S7:Z7)</f>
        <v>1002.4</v>
      </c>
      <c r="AB7" s="212">
        <f t="shared" si="5"/>
        <v>233.33333333333331</v>
      </c>
      <c r="AC7" s="212">
        <f t="shared" si="6"/>
        <v>311.11111111111109</v>
      </c>
      <c r="AD7" s="212">
        <f t="shared" si="6"/>
        <v>194.91111111111115</v>
      </c>
      <c r="AE7" s="212">
        <f t="shared" si="7"/>
        <v>739.3555555555555</v>
      </c>
      <c r="AF7" s="212">
        <f>(VLOOKUP(A7,VT!A:D,4,0)*2*20*'RESUMO GERAL APOIO'!$G7)-IF(6%*'RESUMO GERAL APOIO'!$J7&lt;=(VLOOKUP(A7,VT!A:D,4,0)*2*20*'RESUMO GERAL APOIO'!$G7),6%*'RESUMO GERAL APOIO'!$J7,(VLOOKUP(A7,VT!A:D,4,0)*2*20*'RESUMO GERAL APOIO'!$G7))</f>
        <v>32</v>
      </c>
      <c r="AG7" s="212">
        <f>IF((VLOOKUP($C7,PARAMETROS!$A:$I,5,0))&gt;1,((VLOOKUP($C7,PARAMETROS!$A:$I,5,0))*20-1)*'RESUMO GERAL APOIO'!$G7,0)</f>
        <v>489.79999999999995</v>
      </c>
      <c r="AH7" s="212">
        <f>IF(VLOOKUP($C7,PARAMETROS!$A:$I,6,0)&gt;0,VLOOKUP($C7,PARAMETROS!$A:$I,6,0)*G7,0)</f>
        <v>0</v>
      </c>
      <c r="AI7" s="212">
        <f>VLOOKUP($C7,PARAMETROS!$A:$I,2,0)*'RESUMO GERAL APOIO'!$G7</f>
        <v>45.11</v>
      </c>
      <c r="AJ7" s="212">
        <f>VLOOKUP('RESUMO GERAL APOIO'!$C7,PARAMETROS!$A:$I,3,0)*'RESUMO GERAL APOIO'!$G7</f>
        <v>0</v>
      </c>
      <c r="AK7" s="212">
        <f>VLOOKUP('RESUMO GERAL APOIO'!$C7,PARAMETROS!$A:$I,4,0)*'RESUMO GERAL APOIO'!$G7</f>
        <v>0</v>
      </c>
      <c r="AL7" s="212">
        <f>AL$5*$G7</f>
        <v>40.369999999999997</v>
      </c>
      <c r="AM7" s="212">
        <f>VLOOKUP(D7,CCT!D:R,12,0)*G7</f>
        <v>98.68</v>
      </c>
      <c r="AN7" s="212">
        <f t="shared" si="8"/>
        <v>705.96</v>
      </c>
      <c r="AO7" s="212">
        <f t="shared" si="9"/>
        <v>2447.7155555555555</v>
      </c>
      <c r="AP7" s="212">
        <f>$AP$5*$R7</f>
        <v>19.671836419753085</v>
      </c>
      <c r="AQ7" s="212">
        <f t="shared" si="10"/>
        <v>1.5737469135802471</v>
      </c>
      <c r="AR7" s="212">
        <f>$AR$5*$R7</f>
        <v>0.62949876543209882</v>
      </c>
      <c r="AS7" s="212">
        <f>$AS$5*$R7</f>
        <v>8.7111111111111121</v>
      </c>
      <c r="AT7" s="212">
        <f>$AT$5*$R7</f>
        <v>3.1185777777777788</v>
      </c>
      <c r="AU7" s="212">
        <f>$AU$5*$R7</f>
        <v>85.617777777777761</v>
      </c>
      <c r="AV7" s="212">
        <f>$AV$5*$R7</f>
        <v>2.3333333333333335</v>
      </c>
      <c r="AW7" s="212">
        <f t="shared" si="11"/>
        <v>121.65588209876542</v>
      </c>
      <c r="AX7" s="212">
        <f>$AX$5*$R7</f>
        <v>23.644444444444442</v>
      </c>
      <c r="AY7" s="212">
        <f>$AY$5*$R7</f>
        <v>5.6777777777777771</v>
      </c>
      <c r="AZ7" s="212">
        <f>$AZ$5*$R7</f>
        <v>0.47833333333333333</v>
      </c>
      <c r="BA7" s="212">
        <f>$BA$5*$R7</f>
        <v>0.58333333333333337</v>
      </c>
      <c r="BB7" s="212">
        <f>$BB$5*$R7</f>
        <v>3.6296296296296293</v>
      </c>
      <c r="BC7" s="212">
        <f>$BC$5*$R7</f>
        <v>12.176839629629633</v>
      </c>
      <c r="BD7" s="212">
        <f t="shared" si="12"/>
        <v>46.190358148148142</v>
      </c>
      <c r="BE7" s="212">
        <v>0</v>
      </c>
      <c r="BF7" s="212">
        <f t="shared" ref="BF7:BF81" si="24">BE7</f>
        <v>0</v>
      </c>
      <c r="BG7" s="212">
        <f>IF(G7&gt;0,(R7*30%+SUM(AG7:AL7))/G7*H7,0)</f>
        <v>0</v>
      </c>
      <c r="BH7" s="212">
        <f>BG7</f>
        <v>0</v>
      </c>
      <c r="BI7" s="212">
        <f>BD7+BF7+BH7</f>
        <v>46.190358148148142</v>
      </c>
      <c r="BJ7" s="212">
        <f>VLOOKUP($B7,Uniforme!$A:$L,12,0)*$G7</f>
        <v>87.95416666666668</v>
      </c>
      <c r="BK7" s="212">
        <v>0</v>
      </c>
      <c r="BL7" s="212">
        <v>0</v>
      </c>
      <c r="BM7" s="327">
        <v>0</v>
      </c>
      <c r="BN7" s="212"/>
      <c r="BO7" s="212">
        <f t="shared" si="13"/>
        <v>87.95416666666668</v>
      </c>
      <c r="BP7" s="212">
        <f t="shared" si="14"/>
        <v>5503.515962469136</v>
      </c>
      <c r="BQ7" s="212">
        <f>$BQ$5*G7</f>
        <v>330.3010188862354</v>
      </c>
      <c r="BR7" s="212">
        <f>$BR$5*G7</f>
        <v>233.41272001293967</v>
      </c>
      <c r="BS7" s="55">
        <f>((100/((100-$BW7)%)-100)*$BS$5)/$BW7</f>
        <v>8.5633802816901436</v>
      </c>
      <c r="BT7" s="55">
        <f t="shared" si="15"/>
        <v>1.8591549295774654</v>
      </c>
      <c r="BU7" s="245">
        <f>VLOOKUP(A7,ISS!A:C,2,0)*100</f>
        <v>2</v>
      </c>
      <c r="BV7" s="55">
        <f t="shared" si="16"/>
        <v>2.2535211267605644</v>
      </c>
      <c r="BW7" s="55">
        <f t="shared" si="17"/>
        <v>11.25</v>
      </c>
      <c r="BX7" s="55">
        <f t="shared" si="18"/>
        <v>12.676056338028173</v>
      </c>
      <c r="BY7" s="212">
        <f t="shared" si="19"/>
        <v>769.08545510302565</v>
      </c>
      <c r="BZ7" s="212">
        <f t="shared" si="20"/>
        <v>1332.7991940022007</v>
      </c>
      <c r="CA7" s="212">
        <f t="shared" si="21"/>
        <v>6836.3151564713371</v>
      </c>
      <c r="CB7" s="212">
        <f t="shared" si="22"/>
        <v>82035.781877656045</v>
      </c>
      <c r="CC7" s="316">
        <f>VLOOKUP($C7,PARAMETROS!$A:$I,7,0)</f>
        <v>44562</v>
      </c>
      <c r="CD7" s="194">
        <f>VLOOKUP($C7,PARAMETROS!$A:$I,8,0)</f>
        <v>0</v>
      </c>
      <c r="CE7" s="194">
        <f>VLOOKUP($C7,PARAMETROS!$A:$I,9,0)</f>
        <v>0</v>
      </c>
      <c r="CI7" s="3"/>
    </row>
    <row r="8" spans="1:89">
      <c r="A8" s="193" t="str">
        <f>CCT!A6</f>
        <v>Andradas</v>
      </c>
      <c r="B8" s="193" t="str">
        <f>CCT!B6</f>
        <v>Assistente Administrativo - 200 h</v>
      </c>
      <c r="C8" s="193" t="str">
        <f>CCT!C6</f>
        <v>Regiao de Sao Lourenco¹*</v>
      </c>
      <c r="D8" s="199" t="str">
        <f t="shared" si="0"/>
        <v>AndradasAssistente Administrativo - 200 hPGJ</v>
      </c>
      <c r="E8" s="195" t="s">
        <v>327</v>
      </c>
      <c r="F8" s="195" t="s">
        <v>328</v>
      </c>
      <c r="G8" s="195">
        <f>VLOOKUP(D8,CCT!D:R,4,0)</f>
        <v>2</v>
      </c>
      <c r="H8" s="195">
        <f>VLOOKUP(D8,CCT!D:S,16,0)</f>
        <v>0</v>
      </c>
      <c r="I8" s="244">
        <f>VLOOKUP(D8,CCT!D:R,5,0)</f>
        <v>2800</v>
      </c>
      <c r="J8" s="212">
        <f t="shared" si="1"/>
        <v>5600</v>
      </c>
      <c r="K8" s="212">
        <v>0</v>
      </c>
      <c r="L8" s="212">
        <v>0</v>
      </c>
      <c r="M8" s="212">
        <v>0</v>
      </c>
      <c r="N8" s="212">
        <v>0</v>
      </c>
      <c r="O8" s="212">
        <v>0</v>
      </c>
      <c r="P8" s="212">
        <v>0</v>
      </c>
      <c r="Q8" s="212">
        <v>0</v>
      </c>
      <c r="R8" s="212">
        <f t="shared" si="2"/>
        <v>5600</v>
      </c>
      <c r="S8" s="212">
        <f t="shared" si="3"/>
        <v>1120</v>
      </c>
      <c r="T8" s="212">
        <f t="shared" si="3"/>
        <v>84</v>
      </c>
      <c r="U8" s="212">
        <f t="shared" si="4"/>
        <v>56</v>
      </c>
      <c r="V8" s="212">
        <f t="shared" si="4"/>
        <v>11.200000000000001</v>
      </c>
      <c r="W8" s="212">
        <f t="shared" si="4"/>
        <v>140</v>
      </c>
      <c r="X8" s="212">
        <f t="shared" si="4"/>
        <v>448</v>
      </c>
      <c r="Y8" s="212">
        <f t="shared" si="4"/>
        <v>112</v>
      </c>
      <c r="Z8" s="212">
        <f>Z$5*$R8</f>
        <v>33.6</v>
      </c>
      <c r="AA8" s="212">
        <f t="shared" si="23"/>
        <v>2004.8</v>
      </c>
      <c r="AB8" s="212">
        <f t="shared" si="5"/>
        <v>466.66666666666663</v>
      </c>
      <c r="AC8" s="212">
        <f t="shared" si="6"/>
        <v>622.22222222222217</v>
      </c>
      <c r="AD8" s="212">
        <f t="shared" si="6"/>
        <v>389.82222222222231</v>
      </c>
      <c r="AE8" s="212">
        <f t="shared" si="7"/>
        <v>1478.711111111111</v>
      </c>
      <c r="AF8" s="212">
        <f>(VLOOKUP(A8,VT!A:D,4,0)*2*20*'RESUMO GERAL APOIO'!$G8)-IF(6%*'RESUMO GERAL APOIO'!$J8&lt;=(VLOOKUP(A8,VT!A:D,4,0)*2*20*'RESUMO GERAL APOIO'!$G8),6%*'RESUMO GERAL APOIO'!$J8,(VLOOKUP(A8,VT!A:D,4,0)*2*20*'RESUMO GERAL APOIO'!$G8))</f>
        <v>64</v>
      </c>
      <c r="AG8" s="212">
        <f>IF((VLOOKUP($C8,PARAMETROS!$A:$I,5,0))&gt;1,((VLOOKUP($C8,PARAMETROS!$A:$I,5,0))*20-1)*'RESUMO GERAL APOIO'!$G8,0)</f>
        <v>979.59999999999991</v>
      </c>
      <c r="AH8" s="212">
        <f>IF(VLOOKUP($C8,PARAMETROS!$A:$I,6,0)&gt;0,VLOOKUP($C8,PARAMETROS!$A:$I,6,0)*G8,0)</f>
        <v>0</v>
      </c>
      <c r="AI8" s="212">
        <f>VLOOKUP($C8,PARAMETROS!$A:$I,2,0)*'RESUMO GERAL APOIO'!$G8</f>
        <v>0</v>
      </c>
      <c r="AJ8" s="212">
        <f>VLOOKUP('RESUMO GERAL APOIO'!$C8,PARAMETROS!$A:$I,3,0)*'RESUMO GERAL APOIO'!$G8</f>
        <v>0</v>
      </c>
      <c r="AK8" s="212">
        <f>VLOOKUP('RESUMO GERAL APOIO'!$C8,PARAMETROS!$A:$I,4,0)*'RESUMO GERAL APOIO'!$G8</f>
        <v>0</v>
      </c>
      <c r="AL8" s="212">
        <f>AL$5*$G8</f>
        <v>80.739999999999995</v>
      </c>
      <c r="AM8" s="212">
        <f>VLOOKUP(D8,CCT!D:R,12,0)*G8</f>
        <v>197.36</v>
      </c>
      <c r="AN8" s="212">
        <f t="shared" si="8"/>
        <v>1321.6999999999998</v>
      </c>
      <c r="AO8" s="212">
        <f t="shared" si="9"/>
        <v>4805.2111111111108</v>
      </c>
      <c r="AP8" s="212">
        <f>$AP$5*$R8</f>
        <v>39.343672839506169</v>
      </c>
      <c r="AQ8" s="212">
        <f t="shared" si="10"/>
        <v>3.1474938271604942</v>
      </c>
      <c r="AR8" s="212">
        <f>$AR$5*$R8</f>
        <v>1.2589975308641976</v>
      </c>
      <c r="AS8" s="212">
        <f>$AS$5*$R8</f>
        <v>17.422222222222224</v>
      </c>
      <c r="AT8" s="212">
        <f>$AT$5*$R8</f>
        <v>6.2371555555555576</v>
      </c>
      <c r="AU8" s="212">
        <f>$AU$5*$R8</f>
        <v>171.23555555555552</v>
      </c>
      <c r="AV8" s="212">
        <f>$AV$5*$R8</f>
        <v>4.666666666666667</v>
      </c>
      <c r="AW8" s="212">
        <f t="shared" si="11"/>
        <v>243.31176419753083</v>
      </c>
      <c r="AX8" s="212">
        <f>$AX$5*$R8</f>
        <v>47.288888888888884</v>
      </c>
      <c r="AY8" s="212">
        <f>$AY$5*$R8</f>
        <v>11.355555555555554</v>
      </c>
      <c r="AZ8" s="212">
        <f>$AZ$5*$R8</f>
        <v>0.95666666666666667</v>
      </c>
      <c r="BA8" s="212">
        <f>$BA$5*$R8</f>
        <v>1.1666666666666667</v>
      </c>
      <c r="BB8" s="212">
        <f>$BB$5*$R8</f>
        <v>7.2592592592592586</v>
      </c>
      <c r="BC8" s="212">
        <f>$BC$5*$R8</f>
        <v>24.353679259259266</v>
      </c>
      <c r="BD8" s="212">
        <f t="shared" si="12"/>
        <v>92.380716296296285</v>
      </c>
      <c r="BE8" s="212">
        <v>0</v>
      </c>
      <c r="BF8" s="212">
        <f t="shared" si="24"/>
        <v>0</v>
      </c>
      <c r="BG8" s="212">
        <f t="shared" ref="BG8:BG94" si="25">IF(G8&gt;0,(R8*30%+SUM(AG8:AL8))/G8*H8,0)</f>
        <v>0</v>
      </c>
      <c r="BH8" s="212">
        <f t="shared" ref="BH8:BH94" si="26">BG8</f>
        <v>0</v>
      </c>
      <c r="BI8" s="212">
        <f t="shared" ref="BI8:BI94" si="27">BD8+BF8+BH8</f>
        <v>92.380716296296285</v>
      </c>
      <c r="BJ8" s="212">
        <f>VLOOKUP($B8,Uniforme!$A:$L,12,0)*$G8</f>
        <v>175.90833333333336</v>
      </c>
      <c r="BK8" s="212">
        <v>0</v>
      </c>
      <c r="BL8" s="212">
        <v>0</v>
      </c>
      <c r="BM8" s="327">
        <v>0</v>
      </c>
      <c r="BN8" s="212"/>
      <c r="BO8" s="212">
        <f t="shared" si="13"/>
        <v>175.90833333333336</v>
      </c>
      <c r="BP8" s="212">
        <f t="shared" si="14"/>
        <v>10916.811924938273</v>
      </c>
      <c r="BQ8" s="212">
        <f t="shared" ref="BQ8:BQ52" si="28">$BQ$5*G8</f>
        <v>660.60203777247079</v>
      </c>
      <c r="BR8" s="212">
        <f t="shared" ref="BR8:BR52" si="29">$BR$5*G8</f>
        <v>466.82544002587935</v>
      </c>
      <c r="BS8" s="55">
        <f>((100/((100-$BW8)%)-100)*$BS$5)/$BW8</f>
        <v>8.8629737609329435</v>
      </c>
      <c r="BT8" s="55">
        <f t="shared" si="15"/>
        <v>1.9241982507288626</v>
      </c>
      <c r="BU8" s="245">
        <f>VLOOKUP(A8,ISS!A:C,2,0)*100</f>
        <v>5</v>
      </c>
      <c r="BV8" s="55">
        <f t="shared" si="16"/>
        <v>5.8309037900874632</v>
      </c>
      <c r="BW8" s="55">
        <f t="shared" si="17"/>
        <v>14.25</v>
      </c>
      <c r="BX8" s="55">
        <f t="shared" si="18"/>
        <v>16.618075801749271</v>
      </c>
      <c r="BY8" s="212">
        <f t="shared" si="19"/>
        <v>2001.5208336909254</v>
      </c>
      <c r="BZ8" s="212">
        <f t="shared" si="20"/>
        <v>3128.9483114892755</v>
      </c>
      <c r="CA8" s="212">
        <f t="shared" si="21"/>
        <v>14045.760236427548</v>
      </c>
      <c r="CB8" s="212">
        <f t="shared" si="22"/>
        <v>168549.12283713056</v>
      </c>
      <c r="CC8" s="316">
        <f>VLOOKUP($C8,PARAMETROS!$A:$I,7,0)</f>
        <v>44562</v>
      </c>
      <c r="CD8" s="194">
        <f>VLOOKUP($C8,PARAMETROS!$A:$I,8,0)</f>
        <v>0</v>
      </c>
      <c r="CE8" s="194">
        <f>VLOOKUP($C8,PARAMETROS!$A:$I,9,0)</f>
        <v>0</v>
      </c>
      <c r="CJ8" s="3"/>
      <c r="CK8" s="3"/>
    </row>
    <row r="9" spans="1:89">
      <c r="A9" s="193" t="str">
        <f>CCT!A7</f>
        <v>Araguari</v>
      </c>
      <c r="B9" s="193" t="str">
        <f>CCT!B7</f>
        <v>Assistente Administrativo - 200 h</v>
      </c>
      <c r="C9" s="193" t="str">
        <f>CCT!C7</f>
        <v>Alto Paranaiba</v>
      </c>
      <c r="D9" s="199" t="str">
        <f t="shared" si="0"/>
        <v>AraguariAssistente Administrativo - 200 hPGJ</v>
      </c>
      <c r="E9" s="195" t="s">
        <v>327</v>
      </c>
      <c r="F9" s="195" t="s">
        <v>328</v>
      </c>
      <c r="G9" s="195">
        <f>VLOOKUP(D9,CCT!D:R,4,0)</f>
        <v>2</v>
      </c>
      <c r="H9" s="195">
        <f>VLOOKUP(D9,CCT!D:S,16,0)</f>
        <v>0</v>
      </c>
      <c r="I9" s="244">
        <f>VLOOKUP(D9,CCT!D:R,5,0)</f>
        <v>2800</v>
      </c>
      <c r="J9" s="212">
        <f t="shared" si="1"/>
        <v>5600</v>
      </c>
      <c r="K9" s="212">
        <v>0</v>
      </c>
      <c r="L9" s="212">
        <v>0</v>
      </c>
      <c r="M9" s="212">
        <v>0</v>
      </c>
      <c r="N9" s="212">
        <v>0</v>
      </c>
      <c r="O9" s="212">
        <v>0</v>
      </c>
      <c r="P9" s="212">
        <v>0</v>
      </c>
      <c r="Q9" s="212">
        <v>0</v>
      </c>
      <c r="R9" s="212">
        <f t="shared" si="2"/>
        <v>5600</v>
      </c>
      <c r="S9" s="212">
        <f t="shared" si="3"/>
        <v>1120</v>
      </c>
      <c r="T9" s="212">
        <f t="shared" si="3"/>
        <v>84</v>
      </c>
      <c r="U9" s="212">
        <f t="shared" si="4"/>
        <v>56</v>
      </c>
      <c r="V9" s="212">
        <f t="shared" si="4"/>
        <v>11.200000000000001</v>
      </c>
      <c r="W9" s="212">
        <f t="shared" si="4"/>
        <v>140</v>
      </c>
      <c r="X9" s="212">
        <f t="shared" si="4"/>
        <v>448</v>
      </c>
      <c r="Y9" s="212">
        <f t="shared" si="4"/>
        <v>112</v>
      </c>
      <c r="Z9" s="212">
        <f>Z$5*$R9</f>
        <v>33.6</v>
      </c>
      <c r="AA9" s="212">
        <f t="shared" si="23"/>
        <v>2004.8</v>
      </c>
      <c r="AB9" s="212">
        <f t="shared" si="5"/>
        <v>466.66666666666663</v>
      </c>
      <c r="AC9" s="212">
        <f t="shared" si="6"/>
        <v>622.22222222222217</v>
      </c>
      <c r="AD9" s="212">
        <f t="shared" si="6"/>
        <v>389.82222222222231</v>
      </c>
      <c r="AE9" s="212">
        <f t="shared" si="7"/>
        <v>1478.711111111111</v>
      </c>
      <c r="AF9" s="212">
        <f>(VLOOKUP(A9,VT!A:D,4,0)*2*20*'RESUMO GERAL APOIO'!$G9)-IF(6%*'RESUMO GERAL APOIO'!$J9&lt;=(VLOOKUP(A9,VT!A:D,4,0)*2*20*'RESUMO GERAL APOIO'!$G9),6%*'RESUMO GERAL APOIO'!$J9,(VLOOKUP(A9,VT!A:D,4,0)*2*20*'RESUMO GERAL APOIO'!$G9))</f>
        <v>64</v>
      </c>
      <c r="AG9" s="212">
        <f>IF((VLOOKUP($C9,PARAMETROS!$A:$I,5,0))&gt;1,((VLOOKUP($C9,PARAMETROS!$A:$I,5,0))*20-1)*'RESUMO GERAL APOIO'!$G9,0)</f>
        <v>0</v>
      </c>
      <c r="AH9" s="212">
        <f>IF(VLOOKUP($C9,PARAMETROS!$A:$I,6,0)&gt;0,VLOOKUP($C9,PARAMETROS!$A:$I,6,0)*G9,0)</f>
        <v>653.16</v>
      </c>
      <c r="AI9" s="212">
        <f>VLOOKUP($C9,PARAMETROS!$A:$I,2,0)*'RESUMO GERAL APOIO'!$G9</f>
        <v>67.92</v>
      </c>
      <c r="AJ9" s="212">
        <f>VLOOKUP('RESUMO GERAL APOIO'!$C9,PARAMETROS!$A:$I,3,0)*'RESUMO GERAL APOIO'!$G9</f>
        <v>0</v>
      </c>
      <c r="AK9" s="212">
        <f>VLOOKUP('RESUMO GERAL APOIO'!$C9,PARAMETROS!$A:$I,4,0)*'RESUMO GERAL APOIO'!$G9</f>
        <v>0</v>
      </c>
      <c r="AL9" s="212">
        <f>AL$5*$G9</f>
        <v>80.739999999999995</v>
      </c>
      <c r="AM9" s="212">
        <f>VLOOKUP(D9,CCT!D:R,12,0)*G9</f>
        <v>197.36</v>
      </c>
      <c r="AN9" s="212">
        <f t="shared" si="8"/>
        <v>1063.1799999999998</v>
      </c>
      <c r="AO9" s="212">
        <f t="shared" si="9"/>
        <v>4546.6911111111112</v>
      </c>
      <c r="AP9" s="212">
        <f>$AP$5*$R9</f>
        <v>39.343672839506169</v>
      </c>
      <c r="AQ9" s="212">
        <f t="shared" si="10"/>
        <v>3.1474938271604942</v>
      </c>
      <c r="AR9" s="212">
        <f>$AR$5*$R9</f>
        <v>1.2589975308641976</v>
      </c>
      <c r="AS9" s="212">
        <f>$AS$5*$R9</f>
        <v>17.422222222222224</v>
      </c>
      <c r="AT9" s="212">
        <f>$AT$5*$R9</f>
        <v>6.2371555555555576</v>
      </c>
      <c r="AU9" s="212">
        <f>$AU$5*$R9</f>
        <v>171.23555555555552</v>
      </c>
      <c r="AV9" s="212">
        <f>$AV$5*$R9</f>
        <v>4.666666666666667</v>
      </c>
      <c r="AW9" s="212">
        <f t="shared" si="11"/>
        <v>243.31176419753083</v>
      </c>
      <c r="AX9" s="212">
        <f>$AX$5*$R9</f>
        <v>47.288888888888884</v>
      </c>
      <c r="AY9" s="212">
        <f>$AY$5*$R9</f>
        <v>11.355555555555554</v>
      </c>
      <c r="AZ9" s="212">
        <f>$AZ$5*$R9</f>
        <v>0.95666666666666667</v>
      </c>
      <c r="BA9" s="212">
        <f>$BA$5*$R9</f>
        <v>1.1666666666666667</v>
      </c>
      <c r="BB9" s="212">
        <f>$BB$5*$R9</f>
        <v>7.2592592592592586</v>
      </c>
      <c r="BC9" s="212">
        <f>$BC$5*$R9</f>
        <v>24.353679259259266</v>
      </c>
      <c r="BD9" s="212">
        <f t="shared" si="12"/>
        <v>92.380716296296285</v>
      </c>
      <c r="BE9" s="212">
        <v>0</v>
      </c>
      <c r="BF9" s="212">
        <f t="shared" si="24"/>
        <v>0</v>
      </c>
      <c r="BG9" s="212">
        <f t="shared" si="25"/>
        <v>0</v>
      </c>
      <c r="BH9" s="212">
        <f t="shared" si="26"/>
        <v>0</v>
      </c>
      <c r="BI9" s="212">
        <f t="shared" si="27"/>
        <v>92.380716296296285</v>
      </c>
      <c r="BJ9" s="212">
        <f>VLOOKUP($B9,Uniforme!$A:$L,12,0)*$G9</f>
        <v>175.90833333333336</v>
      </c>
      <c r="BK9" s="212">
        <v>0</v>
      </c>
      <c r="BL9" s="212">
        <v>0</v>
      </c>
      <c r="BM9" s="327">
        <v>0</v>
      </c>
      <c r="BN9" s="212"/>
      <c r="BO9" s="212">
        <f t="shared" si="13"/>
        <v>175.90833333333336</v>
      </c>
      <c r="BP9" s="212">
        <f t="shared" si="14"/>
        <v>10658.291924938272</v>
      </c>
      <c r="BQ9" s="212">
        <f>$BQ$5*G9</f>
        <v>660.60203777247079</v>
      </c>
      <c r="BR9" s="212">
        <f>$BR$5*G9</f>
        <v>466.82544002587935</v>
      </c>
      <c r="BS9" s="55">
        <f>((100/((100-$BW9)%)-100)*$BS$5)/$BW9</f>
        <v>8.6609686609686669</v>
      </c>
      <c r="BT9" s="55">
        <f t="shared" si="15"/>
        <v>1.8803418803418819</v>
      </c>
      <c r="BU9" s="245">
        <f>VLOOKUP(A9,ISS!A:C,2,0)*100</f>
        <v>3</v>
      </c>
      <c r="BV9" s="55">
        <f t="shared" si="16"/>
        <v>3.4188034188034218</v>
      </c>
      <c r="BW9" s="55">
        <f t="shared" si="17"/>
        <v>12.25</v>
      </c>
      <c r="BX9" s="55">
        <f t="shared" si="18"/>
        <v>13.960113960113972</v>
      </c>
      <c r="BY9" s="212">
        <f t="shared" si="19"/>
        <v>1645.2998596412963</v>
      </c>
      <c r="BZ9" s="212">
        <f t="shared" si="20"/>
        <v>2772.7273374396464</v>
      </c>
      <c r="CA9" s="212">
        <f t="shared" si="21"/>
        <v>13431.019262377918</v>
      </c>
      <c r="CB9" s="212">
        <f t="shared" si="22"/>
        <v>161172.23114853504</v>
      </c>
      <c r="CC9" s="316">
        <f>VLOOKUP($C9,PARAMETROS!$A:$I,7,0)</f>
        <v>44562</v>
      </c>
      <c r="CD9" s="194">
        <f>VLOOKUP($C9,PARAMETROS!$A:$I,8,0)</f>
        <v>0</v>
      </c>
      <c r="CE9" s="194">
        <f>VLOOKUP($C9,PARAMETROS!$A:$I,9,0)</f>
        <v>0</v>
      </c>
      <c r="CJ9" s="3"/>
      <c r="CK9" s="3"/>
    </row>
    <row r="10" spans="1:89">
      <c r="A10" s="193" t="str">
        <f>CCT!A8</f>
        <v>Araxa</v>
      </c>
      <c r="B10" s="193" t="str">
        <f>CCT!B8</f>
        <v>Assistente Administrativo - 200 h</v>
      </c>
      <c r="C10" s="193" t="str">
        <f>CCT!C8</f>
        <v>Araxa</v>
      </c>
      <c r="D10" s="199" t="str">
        <f>CONCATENATE(A10,B10,F10)</f>
        <v>AraxaAssistente Administrativo - 200 hPGJ</v>
      </c>
      <c r="E10" s="195" t="s">
        <v>327</v>
      </c>
      <c r="F10" s="195" t="s">
        <v>328</v>
      </c>
      <c r="G10" s="195">
        <f>VLOOKUP(D10,CCT!D:R,4,0)</f>
        <v>1</v>
      </c>
      <c r="H10" s="195">
        <f>VLOOKUP(D10,CCT!D:S,16,0)</f>
        <v>0</v>
      </c>
      <c r="I10" s="244">
        <f>VLOOKUP(D10,CCT!D:R,5,0)</f>
        <v>2800</v>
      </c>
      <c r="J10" s="212">
        <f>G10*I10</f>
        <v>2800</v>
      </c>
      <c r="K10" s="212">
        <v>0</v>
      </c>
      <c r="L10" s="212">
        <v>0</v>
      </c>
      <c r="M10" s="212">
        <v>0</v>
      </c>
      <c r="N10" s="212">
        <v>0</v>
      </c>
      <c r="O10" s="212">
        <v>0</v>
      </c>
      <c r="P10" s="212">
        <v>0</v>
      </c>
      <c r="Q10" s="212">
        <v>0</v>
      </c>
      <c r="R10" s="212">
        <f>SUM(J10:Q10)</f>
        <v>2800</v>
      </c>
      <c r="S10" s="212">
        <f t="shared" si="3"/>
        <v>560</v>
      </c>
      <c r="T10" s="212">
        <f t="shared" si="3"/>
        <v>42</v>
      </c>
      <c r="U10" s="212">
        <f t="shared" si="4"/>
        <v>28</v>
      </c>
      <c r="V10" s="212">
        <f t="shared" si="4"/>
        <v>5.6000000000000005</v>
      </c>
      <c r="W10" s="212">
        <f t="shared" si="4"/>
        <v>70</v>
      </c>
      <c r="X10" s="212">
        <f t="shared" si="4"/>
        <v>224</v>
      </c>
      <c r="Y10" s="212">
        <f t="shared" si="4"/>
        <v>56</v>
      </c>
      <c r="Z10" s="212">
        <f>Z$5*$R10</f>
        <v>16.8</v>
      </c>
      <c r="AA10" s="212">
        <f>SUM(S10:Z10)</f>
        <v>1002.4</v>
      </c>
      <c r="AB10" s="212">
        <f>$AB$5*R10</f>
        <v>233.33333333333331</v>
      </c>
      <c r="AC10" s="212">
        <f t="shared" si="6"/>
        <v>311.11111111111109</v>
      </c>
      <c r="AD10" s="212">
        <f t="shared" si="6"/>
        <v>194.91111111111115</v>
      </c>
      <c r="AE10" s="212">
        <f>SUM(AB10:AD10)</f>
        <v>739.3555555555555</v>
      </c>
      <c r="AF10" s="212">
        <f>(VLOOKUP(A10,VT!A:D,4,0)*2*20*'RESUMO GERAL APOIO'!$G10)-IF(6%*'RESUMO GERAL APOIO'!$J10&lt;=(VLOOKUP(A10,VT!A:D,4,0)*2*20*'RESUMO GERAL APOIO'!$G10),6%*'RESUMO GERAL APOIO'!$J10,(VLOOKUP(A10,VT!A:D,4,0)*2*20*'RESUMO GERAL APOIO'!$G10))</f>
        <v>32</v>
      </c>
      <c r="AG10" s="212">
        <f>IF((VLOOKUP($C10,PARAMETROS!$A:$I,5,0))&gt;1,((VLOOKUP($C10,PARAMETROS!$A:$I,5,0))*20-1)*'RESUMO GERAL APOIO'!$G10,0)</f>
        <v>489.79999999999995</v>
      </c>
      <c r="AH10" s="212">
        <f>IF(VLOOKUP($C10,PARAMETROS!$A:$I,6,0)&gt;0,VLOOKUP($C10,PARAMETROS!$A:$I,6,0)*G10,0)</f>
        <v>0</v>
      </c>
      <c r="AI10" s="212">
        <f>VLOOKUP($C10,PARAMETROS!$A:$I,2,0)*'RESUMO GERAL APOIO'!$G10</f>
        <v>46.6</v>
      </c>
      <c r="AJ10" s="212">
        <f>VLOOKUP('RESUMO GERAL APOIO'!$C10,PARAMETROS!$A:$I,3,0)*'RESUMO GERAL APOIO'!$G10</f>
        <v>0</v>
      </c>
      <c r="AK10" s="212">
        <f>VLOOKUP('RESUMO GERAL APOIO'!$C10,PARAMETROS!$A:$I,4,0)*'RESUMO GERAL APOIO'!$G10</f>
        <v>0</v>
      </c>
      <c r="AL10" s="212">
        <f>AL$5*$G10</f>
        <v>40.369999999999997</v>
      </c>
      <c r="AM10" s="212">
        <f>VLOOKUP(D10,CCT!D:R,12,0)*G10</f>
        <v>98.68</v>
      </c>
      <c r="AN10" s="212">
        <f>SUM(AF10:AM10)</f>
        <v>707.45</v>
      </c>
      <c r="AO10" s="212">
        <f>AN10+AE10+AA10</f>
        <v>2449.2055555555557</v>
      </c>
      <c r="AP10" s="212">
        <f>$AP$5*$R10</f>
        <v>19.671836419753085</v>
      </c>
      <c r="AQ10" s="212">
        <f t="shared" si="10"/>
        <v>1.5737469135802471</v>
      </c>
      <c r="AR10" s="212">
        <f>$AR$5*$R10</f>
        <v>0.62949876543209882</v>
      </c>
      <c r="AS10" s="212">
        <f>$AS$5*$R10</f>
        <v>8.7111111111111121</v>
      </c>
      <c r="AT10" s="212">
        <f>$AT$5*$R10</f>
        <v>3.1185777777777788</v>
      </c>
      <c r="AU10" s="212">
        <f>$AU$5*$R10</f>
        <v>85.617777777777761</v>
      </c>
      <c r="AV10" s="212">
        <f>$AV$5*$R10</f>
        <v>2.3333333333333335</v>
      </c>
      <c r="AW10" s="212">
        <f>SUM(AP10:AV10)</f>
        <v>121.65588209876542</v>
      </c>
      <c r="AX10" s="212">
        <f>$AX$5*$R10</f>
        <v>23.644444444444442</v>
      </c>
      <c r="AY10" s="212">
        <f>$AY$5*$R10</f>
        <v>5.6777777777777771</v>
      </c>
      <c r="AZ10" s="212">
        <f>$AZ$5*$R10</f>
        <v>0.47833333333333333</v>
      </c>
      <c r="BA10" s="212">
        <f>$BA$5*$R10</f>
        <v>0.58333333333333337</v>
      </c>
      <c r="BB10" s="212">
        <f>$BB$5*$R10</f>
        <v>3.6296296296296293</v>
      </c>
      <c r="BC10" s="212">
        <f>$BC$5*$R10</f>
        <v>12.176839629629633</v>
      </c>
      <c r="BD10" s="212">
        <f>SUM(AX10:BC10)</f>
        <v>46.190358148148142</v>
      </c>
      <c r="BE10" s="212">
        <v>0</v>
      </c>
      <c r="BF10" s="212">
        <f>BE10</f>
        <v>0</v>
      </c>
      <c r="BG10" s="212">
        <f>IF(G10&gt;0,(R10*30%+SUM(AG10:AL10))/G10*H10,0)</f>
        <v>0</v>
      </c>
      <c r="BH10" s="212">
        <f>BG10</f>
        <v>0</v>
      </c>
      <c r="BI10" s="212">
        <f>BD10+BF10+BH10</f>
        <v>46.190358148148142</v>
      </c>
      <c r="BJ10" s="212">
        <f>VLOOKUP($B10,Uniforme!$A:$L,12,0)*$G10</f>
        <v>87.95416666666668</v>
      </c>
      <c r="BK10" s="212">
        <v>0</v>
      </c>
      <c r="BL10" s="212">
        <v>0</v>
      </c>
      <c r="BM10" s="327">
        <v>0</v>
      </c>
      <c r="BN10" s="212"/>
      <c r="BO10" s="212">
        <f>SUM(BJ10:BN10)</f>
        <v>87.95416666666668</v>
      </c>
      <c r="BP10" s="212">
        <f>R10+AO10+AW10+BI10+BO10</f>
        <v>5505.0059624691366</v>
      </c>
      <c r="BQ10" s="212">
        <f>$BQ$5*G10</f>
        <v>330.3010188862354</v>
      </c>
      <c r="BR10" s="212">
        <f>$BR$5*G10</f>
        <v>233.41272001293967</v>
      </c>
      <c r="BS10" s="55">
        <f>((100/((100-$BW10)%)-100)*$BS$5)/$BW10</f>
        <v>8.5633802816901436</v>
      </c>
      <c r="BT10" s="55">
        <f t="shared" si="15"/>
        <v>1.8591549295774654</v>
      </c>
      <c r="BU10" s="245">
        <f>VLOOKUP(A10,ISS!A:C,2,0)*100</f>
        <v>2</v>
      </c>
      <c r="BV10" s="55">
        <f>((100/((100-$BW10)%)-100)*BU10)/$BW10</f>
        <v>2.2535211267605644</v>
      </c>
      <c r="BW10" s="55">
        <f>$BS$5+$BT$5+BU10</f>
        <v>11.25</v>
      </c>
      <c r="BX10" s="55">
        <f>BS10+BT10+BV10</f>
        <v>12.676056338028173</v>
      </c>
      <c r="BY10" s="212">
        <f>((BR10+BQ10+BP10)*BX10)%</f>
        <v>769.27432834246224</v>
      </c>
      <c r="BZ10" s="212">
        <f>BQ10+BR10+BY10</f>
        <v>1332.9880672416373</v>
      </c>
      <c r="CA10" s="212">
        <f>BP10+BZ10</f>
        <v>6837.9940297107742</v>
      </c>
      <c r="CB10" s="212">
        <f>CA10*12</f>
        <v>82055.928356529286</v>
      </c>
      <c r="CC10" s="316">
        <f>VLOOKUP($C10,PARAMETROS!$A:$I,7,0)</f>
        <v>44562</v>
      </c>
      <c r="CD10" s="194">
        <f>VLOOKUP($C10,PARAMETROS!$A:$I,8,0)</f>
        <v>0</v>
      </c>
      <c r="CE10" s="194">
        <f>VLOOKUP($C10,PARAMETROS!$A:$I,9,0)</f>
        <v>0</v>
      </c>
      <c r="CJ10" s="3"/>
      <c r="CK10" s="3"/>
    </row>
    <row r="11" spans="1:89">
      <c r="A11" s="193" t="str">
        <f>CCT!A9</f>
        <v>Baependi</v>
      </c>
      <c r="B11" s="193" t="str">
        <f>CCT!B9</f>
        <v>Assistente Administrativo - 200 h</v>
      </c>
      <c r="C11" s="193" t="str">
        <f>CCT!C9</f>
        <v>Regiao de Sao Lourenco¹*</v>
      </c>
      <c r="D11" s="199" t="str">
        <f t="shared" si="0"/>
        <v>BaependiAssistente Administrativo - 200 hPGJ</v>
      </c>
      <c r="E11" s="195" t="s">
        <v>327</v>
      </c>
      <c r="F11" s="195" t="s">
        <v>328</v>
      </c>
      <c r="G11" s="195">
        <f>VLOOKUP(D11,CCT!D:R,4,0)</f>
        <v>1</v>
      </c>
      <c r="H11" s="195">
        <f>VLOOKUP(D11,CCT!D:S,16,0)</f>
        <v>0</v>
      </c>
      <c r="I11" s="244">
        <f>VLOOKUP(D11,CCT!D:R,5,0)</f>
        <v>2800</v>
      </c>
      <c r="J11" s="212">
        <f t="shared" si="1"/>
        <v>2800</v>
      </c>
      <c r="K11" s="212">
        <v>0</v>
      </c>
      <c r="L11" s="212">
        <v>0</v>
      </c>
      <c r="M11" s="212">
        <v>0</v>
      </c>
      <c r="N11" s="212">
        <v>0</v>
      </c>
      <c r="O11" s="212">
        <v>0</v>
      </c>
      <c r="P11" s="212">
        <v>0</v>
      </c>
      <c r="Q11" s="212">
        <v>0</v>
      </c>
      <c r="R11" s="212">
        <f t="shared" si="2"/>
        <v>2800</v>
      </c>
      <c r="S11" s="212">
        <f t="shared" ref="S11:T52" si="30">S$5*$R11</f>
        <v>560</v>
      </c>
      <c r="T11" s="212">
        <f t="shared" si="4"/>
        <v>42</v>
      </c>
      <c r="U11" s="212">
        <f t="shared" si="4"/>
        <v>28</v>
      </c>
      <c r="V11" s="212">
        <f t="shared" si="4"/>
        <v>5.6000000000000005</v>
      </c>
      <c r="W11" s="212">
        <f t="shared" si="4"/>
        <v>70</v>
      </c>
      <c r="X11" s="212">
        <f t="shared" si="4"/>
        <v>224</v>
      </c>
      <c r="Y11" s="212">
        <f t="shared" si="4"/>
        <v>56</v>
      </c>
      <c r="Z11" s="212">
        <f t="shared" si="4"/>
        <v>16.8</v>
      </c>
      <c r="AA11" s="212">
        <f>SUM(S11:Z11)</f>
        <v>1002.4</v>
      </c>
      <c r="AB11" s="212">
        <f t="shared" si="5"/>
        <v>233.33333333333331</v>
      </c>
      <c r="AC11" s="212">
        <f t="shared" ref="AC11:AD94" si="31">AC$5*$R11</f>
        <v>311.11111111111109</v>
      </c>
      <c r="AD11" s="212">
        <f t="shared" si="31"/>
        <v>194.91111111111115</v>
      </c>
      <c r="AE11" s="212">
        <f t="shared" si="7"/>
        <v>739.3555555555555</v>
      </c>
      <c r="AF11" s="212">
        <f>(VLOOKUP(A11,VT!A:D,4,0)*2*20*'RESUMO GERAL APOIO'!$G11)-IF(6%*'RESUMO GERAL APOIO'!$J11&lt;=(VLOOKUP(A11,VT!A:D,4,0)*2*20*'RESUMO GERAL APOIO'!$G11),6%*'RESUMO GERAL APOIO'!$J11,(VLOOKUP(A11,VT!A:D,4,0)*2*20*'RESUMO GERAL APOIO'!$G11))</f>
        <v>32</v>
      </c>
      <c r="AG11" s="212">
        <f>IF((VLOOKUP($C11,PARAMETROS!$A:$I,5,0))&gt;1,((VLOOKUP($C11,PARAMETROS!$A:$I,5,0))*20-1)*'RESUMO GERAL APOIO'!$G11,0)</f>
        <v>489.79999999999995</v>
      </c>
      <c r="AH11" s="212">
        <f>IF(VLOOKUP($C11,PARAMETROS!$A:$I,6,0)&gt;0,VLOOKUP($C11,PARAMETROS!$A:$I,6,0)*G11,0)</f>
        <v>0</v>
      </c>
      <c r="AI11" s="212">
        <f>VLOOKUP($C11,PARAMETROS!$A:$I,2,0)*'RESUMO GERAL APOIO'!$G11</f>
        <v>0</v>
      </c>
      <c r="AJ11" s="212">
        <f>VLOOKUP('RESUMO GERAL APOIO'!$C11,PARAMETROS!$A:$I,3,0)*'RESUMO GERAL APOIO'!$G11</f>
        <v>0</v>
      </c>
      <c r="AK11" s="212">
        <f>VLOOKUP('RESUMO GERAL APOIO'!$C11,PARAMETROS!$A:$I,4,0)*'RESUMO GERAL APOIO'!$G11</f>
        <v>0</v>
      </c>
      <c r="AL11" s="212">
        <f t="shared" ref="AL11:AL94" si="32">AL$5*$G11</f>
        <v>40.369999999999997</v>
      </c>
      <c r="AM11" s="212">
        <f>VLOOKUP(D11,CCT!D:R,12,0)*G11</f>
        <v>98.68</v>
      </c>
      <c r="AN11" s="212">
        <f t="shared" si="8"/>
        <v>660.84999999999991</v>
      </c>
      <c r="AO11" s="212">
        <f t="shared" si="9"/>
        <v>2402.6055555555554</v>
      </c>
      <c r="AP11" s="212">
        <f t="shared" ref="AP11:AP94" si="33">$AP$5*$R11</f>
        <v>19.671836419753085</v>
      </c>
      <c r="AQ11" s="212">
        <f t="shared" si="10"/>
        <v>1.5737469135802471</v>
      </c>
      <c r="AR11" s="212">
        <f t="shared" ref="AR11:AR94" si="34">$AR$5*$R11</f>
        <v>0.62949876543209882</v>
      </c>
      <c r="AS11" s="212">
        <f t="shared" ref="AS11:AS94" si="35">$AS$5*$R11</f>
        <v>8.7111111111111121</v>
      </c>
      <c r="AT11" s="212">
        <f t="shared" ref="AT11:AT94" si="36">$AT$5*$R11</f>
        <v>3.1185777777777788</v>
      </c>
      <c r="AU11" s="212">
        <f t="shared" ref="AU11:AU94" si="37">$AU$5*$R11</f>
        <v>85.617777777777761</v>
      </c>
      <c r="AV11" s="212">
        <f t="shared" ref="AV11:AV94" si="38">$AV$5*$R11</f>
        <v>2.3333333333333335</v>
      </c>
      <c r="AW11" s="212">
        <f t="shared" si="11"/>
        <v>121.65588209876542</v>
      </c>
      <c r="AX11" s="212">
        <f t="shared" ref="AX11:AX94" si="39">$AX$5*$R11</f>
        <v>23.644444444444442</v>
      </c>
      <c r="AY11" s="212">
        <f t="shared" ref="AY11:AY94" si="40">$AY$5*$R11</f>
        <v>5.6777777777777771</v>
      </c>
      <c r="AZ11" s="212">
        <f t="shared" ref="AZ11:AZ94" si="41">$AZ$5*$R11</f>
        <v>0.47833333333333333</v>
      </c>
      <c r="BA11" s="212">
        <f t="shared" ref="BA11:BA94" si="42">$BA$5*$R11</f>
        <v>0.58333333333333337</v>
      </c>
      <c r="BB11" s="212">
        <f t="shared" ref="BB11:BB94" si="43">$BB$5*$R11</f>
        <v>3.6296296296296293</v>
      </c>
      <c r="BC11" s="212">
        <f t="shared" ref="BC11:BC94" si="44">$BC$5*$R11</f>
        <v>12.176839629629633</v>
      </c>
      <c r="BD11" s="212">
        <f t="shared" si="12"/>
        <v>46.190358148148142</v>
      </c>
      <c r="BE11" s="212">
        <v>0</v>
      </c>
      <c r="BF11" s="212">
        <f t="shared" si="24"/>
        <v>0</v>
      </c>
      <c r="BG11" s="212">
        <f>IF(G11&gt;0,(R11*30%+SUM(AG11:AL11))/G11*H11,0)</f>
        <v>0</v>
      </c>
      <c r="BH11" s="212">
        <f>BG11</f>
        <v>0</v>
      </c>
      <c r="BI11" s="212">
        <f>BD11+BF11+BH11</f>
        <v>46.190358148148142</v>
      </c>
      <c r="BJ11" s="212">
        <f>VLOOKUP($B11,Uniforme!$A:$L,12,0)*$G11</f>
        <v>87.95416666666668</v>
      </c>
      <c r="BK11" s="212">
        <v>0</v>
      </c>
      <c r="BL11" s="212">
        <v>0</v>
      </c>
      <c r="BM11" s="327">
        <v>0</v>
      </c>
      <c r="BN11" s="212"/>
      <c r="BO11" s="212">
        <f t="shared" si="13"/>
        <v>87.95416666666668</v>
      </c>
      <c r="BP11" s="212">
        <f t="shared" si="14"/>
        <v>5458.4059624691363</v>
      </c>
      <c r="BQ11" s="212">
        <f>$BQ$5*G11</f>
        <v>330.3010188862354</v>
      </c>
      <c r="BR11" s="212">
        <f>$BR$5*G11</f>
        <v>233.41272001293967</v>
      </c>
      <c r="BS11" s="55">
        <f t="shared" ref="BS11:BS94" si="45">((100/((100-$BW11)%)-100)*$BS$5)/$BW11</f>
        <v>8.6609686609686669</v>
      </c>
      <c r="BT11" s="55">
        <f t="shared" si="15"/>
        <v>1.8803418803418819</v>
      </c>
      <c r="BU11" s="245">
        <f>VLOOKUP(A11,ISS!A:C,2,0)*100</f>
        <v>3</v>
      </c>
      <c r="BV11" s="55">
        <f t="shared" si="16"/>
        <v>3.4188034188034218</v>
      </c>
      <c r="BW11" s="55">
        <f t="shared" si="17"/>
        <v>12.25</v>
      </c>
      <c r="BX11" s="55">
        <f t="shared" si="18"/>
        <v>13.960113960113972</v>
      </c>
      <c r="BY11" s="212">
        <f t="shared" si="19"/>
        <v>840.69477312549145</v>
      </c>
      <c r="BZ11" s="212">
        <f t="shared" si="20"/>
        <v>1404.4085120246664</v>
      </c>
      <c r="CA11" s="212">
        <f t="shared" si="21"/>
        <v>6862.8144744938027</v>
      </c>
      <c r="CB11" s="212">
        <f t="shared" si="22"/>
        <v>82353.773693925628</v>
      </c>
      <c r="CC11" s="316">
        <f>VLOOKUP($C11,PARAMETROS!$A:$I,7,0)</f>
        <v>44562</v>
      </c>
      <c r="CD11" s="194">
        <f>VLOOKUP($C11,PARAMETROS!$A:$I,8,0)</f>
        <v>0</v>
      </c>
      <c r="CE11" s="194">
        <f>VLOOKUP($C11,PARAMETROS!$A:$I,9,0)</f>
        <v>0</v>
      </c>
      <c r="CJ11" s="3"/>
      <c r="CK11" s="3"/>
    </row>
    <row r="12" spans="1:89">
      <c r="A12" s="193" t="str">
        <f>CCT!A10</f>
        <v>Belo Horizonte</v>
      </c>
      <c r="B12" s="193" t="str">
        <f>CCT!B10</f>
        <v>Assistente Administrativo - 150 h</v>
      </c>
      <c r="C12" s="193" t="str">
        <f>CCT!C10</f>
        <v>SEAC/SINDEAC</v>
      </c>
      <c r="D12" s="199" t="str">
        <f t="shared" ref="D12" si="46">CONCATENATE(A12,B12,F12)</f>
        <v>Belo HorizonteAssistente Administrativo - 150 hPGJ</v>
      </c>
      <c r="E12" s="195" t="s">
        <v>327</v>
      </c>
      <c r="F12" s="195" t="s">
        <v>328</v>
      </c>
      <c r="G12" s="195">
        <f>VLOOKUP(D12,CCT!D:R,4,0)</f>
        <v>1</v>
      </c>
      <c r="H12" s="195">
        <f>VLOOKUP(D12,CCT!D:S,16,0)</f>
        <v>0</v>
      </c>
      <c r="I12" s="244">
        <f>VLOOKUP(D12,CCT!D:R,5,0)</f>
        <v>1909.090909090909</v>
      </c>
      <c r="J12" s="212">
        <f t="shared" ref="J12" si="47">G12*I12</f>
        <v>1909.090909090909</v>
      </c>
      <c r="K12" s="212">
        <v>0</v>
      </c>
      <c r="L12" s="212">
        <v>0</v>
      </c>
      <c r="M12" s="212">
        <v>0</v>
      </c>
      <c r="N12" s="212">
        <v>0</v>
      </c>
      <c r="O12" s="212">
        <v>0</v>
      </c>
      <c r="P12" s="212">
        <v>0</v>
      </c>
      <c r="Q12" s="212">
        <v>0</v>
      </c>
      <c r="R12" s="212">
        <f t="shared" ref="R12" si="48">SUM(J12:Q12)</f>
        <v>1909.090909090909</v>
      </c>
      <c r="S12" s="212">
        <f t="shared" si="30"/>
        <v>381.81818181818181</v>
      </c>
      <c r="T12" s="212">
        <f t="shared" si="4"/>
        <v>28.636363636363633</v>
      </c>
      <c r="U12" s="212">
        <f t="shared" si="4"/>
        <v>19.09090909090909</v>
      </c>
      <c r="V12" s="212">
        <f t="shared" si="4"/>
        <v>3.8181818181818179</v>
      </c>
      <c r="W12" s="212">
        <f t="shared" si="4"/>
        <v>47.727272727272727</v>
      </c>
      <c r="X12" s="212">
        <f t="shared" si="4"/>
        <v>152.72727272727272</v>
      </c>
      <c r="Y12" s="212">
        <f t="shared" si="4"/>
        <v>38.18181818181818</v>
      </c>
      <c r="Z12" s="212">
        <f t="shared" si="4"/>
        <v>11.454545454545455</v>
      </c>
      <c r="AA12" s="212">
        <f t="shared" ref="AA12" si="49">SUM(S12:Z12)</f>
        <v>683.45454545454538</v>
      </c>
      <c r="AB12" s="212">
        <f t="shared" ref="AB12" si="50">$AB$5*R12</f>
        <v>159.09090909090907</v>
      </c>
      <c r="AC12" s="212">
        <f t="shared" si="31"/>
        <v>212.1212121212121</v>
      </c>
      <c r="AD12" s="212">
        <f t="shared" si="31"/>
        <v>132.89393939393941</v>
      </c>
      <c r="AE12" s="212">
        <f t="shared" ref="AE12" si="51">SUM(AB12:AD12)</f>
        <v>504.10606060606051</v>
      </c>
      <c r="AF12" s="212">
        <f>(VLOOKUP(A12,VT!A:D,4,0)*2*20*'RESUMO GERAL APOIO'!$G12)-IF(6%*'RESUMO GERAL APOIO'!$J12&lt;=(VLOOKUP(A12,VT!A:D,4,0)*2*20*'RESUMO GERAL APOIO'!$G12),6%*'RESUMO GERAL APOIO'!$J12,(VLOOKUP(A12,VT!A:D,4,0)*2*20*'RESUMO GERAL APOIO'!$G12))</f>
        <v>191.45454545454547</v>
      </c>
      <c r="AG12" s="212">
        <f>IF((VLOOKUP($C12,PARAMETROS!$A:$I,5,0))&gt;1,((VLOOKUP($C12,PARAMETROS!$A:$I,5,0))*20-1)*'RESUMO GERAL APOIO'!$G12,0)</f>
        <v>489.79999999999995</v>
      </c>
      <c r="AH12" s="212">
        <f>IF(VLOOKUP($C12,PARAMETROS!$A:$I,6,0)&gt;0,VLOOKUP($C12,PARAMETROS!$A:$I,6,0)*G12,0)</f>
        <v>0</v>
      </c>
      <c r="AI12" s="212">
        <f>VLOOKUP($C12,PARAMETROS!$A:$I,2,0)*'RESUMO GERAL APOIO'!$G12</f>
        <v>66.099999999999994</v>
      </c>
      <c r="AJ12" s="212">
        <f>VLOOKUP('RESUMO GERAL APOIO'!$C12,PARAMETROS!$A:$I,3,0)*'RESUMO GERAL APOIO'!$G12</f>
        <v>0</v>
      </c>
      <c r="AK12" s="212">
        <f>VLOOKUP('RESUMO GERAL APOIO'!$C12,PARAMETROS!$A:$I,4,0)*'RESUMO GERAL APOIO'!$G12</f>
        <v>0</v>
      </c>
      <c r="AL12" s="212">
        <f t="shared" si="32"/>
        <v>40.369999999999997</v>
      </c>
      <c r="AM12" s="212">
        <f>VLOOKUP(D12,CCT!D:R,12,0)*G12</f>
        <v>98.68</v>
      </c>
      <c r="AN12" s="212">
        <f t="shared" ref="AN12" si="52">SUM(AF12:AM12)</f>
        <v>886.40454545454554</v>
      </c>
      <c r="AO12" s="212">
        <f t="shared" ref="AO12" si="53">AN12+AE12+AA12</f>
        <v>2073.9651515151513</v>
      </c>
      <c r="AP12" s="212">
        <f t="shared" si="33"/>
        <v>13.41261574074074</v>
      </c>
      <c r="AQ12" s="212">
        <f t="shared" si="10"/>
        <v>1.0730092592592593</v>
      </c>
      <c r="AR12" s="212">
        <f t="shared" si="34"/>
        <v>0.42920370370370375</v>
      </c>
      <c r="AS12" s="212">
        <f t="shared" si="35"/>
        <v>5.9393939393939394</v>
      </c>
      <c r="AT12" s="212">
        <f t="shared" si="36"/>
        <v>2.1263030303030308</v>
      </c>
      <c r="AU12" s="212">
        <f t="shared" si="37"/>
        <v>58.375757575757568</v>
      </c>
      <c r="AV12" s="212">
        <f t="shared" si="38"/>
        <v>1.5909090909090911</v>
      </c>
      <c r="AW12" s="212">
        <f t="shared" ref="AW12" si="54">SUM(AP12:AV12)</f>
        <v>82.947192340067332</v>
      </c>
      <c r="AX12" s="212">
        <f t="shared" si="39"/>
        <v>16.121212121212118</v>
      </c>
      <c r="AY12" s="212">
        <f t="shared" si="40"/>
        <v>3.8712121212121207</v>
      </c>
      <c r="AZ12" s="212">
        <f t="shared" si="41"/>
        <v>0.32613636363636361</v>
      </c>
      <c r="BA12" s="212">
        <f t="shared" si="42"/>
        <v>0.39772727272727276</v>
      </c>
      <c r="BB12" s="212">
        <f t="shared" si="43"/>
        <v>2.4747474747474745</v>
      </c>
      <c r="BC12" s="212">
        <f t="shared" si="44"/>
        <v>8.3023906565656578</v>
      </c>
      <c r="BD12" s="212">
        <f t="shared" ref="BD12" si="55">SUM(AX12:BC12)</f>
        <v>31.493426010101004</v>
      </c>
      <c r="BE12" s="212">
        <v>0</v>
      </c>
      <c r="BF12" s="212">
        <f t="shared" ref="BF12" si="56">BE12</f>
        <v>0</v>
      </c>
      <c r="BG12" s="212">
        <f t="shared" ref="BG12" si="57">IF(G12&gt;0,(R12*30%+SUM(AG12:AL12))/G12*H12,0)</f>
        <v>0</v>
      </c>
      <c r="BH12" s="212">
        <f t="shared" ref="BH12" si="58">BG12</f>
        <v>0</v>
      </c>
      <c r="BI12" s="212">
        <f t="shared" ref="BI12" si="59">BD12+BF12+BH12</f>
        <v>31.493426010101004</v>
      </c>
      <c r="BJ12" s="212">
        <f>VLOOKUP($B12,Uniforme!$A:$L,12,0)*$G12</f>
        <v>87.954166666666666</v>
      </c>
      <c r="BK12" s="212">
        <v>0</v>
      </c>
      <c r="BL12" s="212">
        <v>0</v>
      </c>
      <c r="BM12" s="327">
        <v>0</v>
      </c>
      <c r="BN12" s="212"/>
      <c r="BO12" s="212">
        <f t="shared" ref="BO12" si="60">SUM(BJ12:BN12)</f>
        <v>87.954166666666666</v>
      </c>
      <c r="BP12" s="212">
        <f t="shared" ref="BP12" si="61">R12+AO12+AW12+BI12+BO12</f>
        <v>4185.450845622895</v>
      </c>
      <c r="BQ12" s="212">
        <f>$BQ$5*G12</f>
        <v>330.3010188862354</v>
      </c>
      <c r="BR12" s="212">
        <f>$BR$5*G12</f>
        <v>233.41272001293967</v>
      </c>
      <c r="BS12" s="55">
        <f t="shared" si="45"/>
        <v>8.8629737609329435</v>
      </c>
      <c r="BT12" s="55">
        <f t="shared" si="15"/>
        <v>1.9241982507288626</v>
      </c>
      <c r="BU12" s="245">
        <f>VLOOKUP(A12,ISS!A:C,2,0)*100</f>
        <v>5</v>
      </c>
      <c r="BV12" s="55">
        <f t="shared" ref="BV12" si="62">((100/((100-$BW12)%)-100)*BU12)/$BW12</f>
        <v>5.8309037900874632</v>
      </c>
      <c r="BW12" s="55">
        <f t="shared" ref="BW12" si="63">$BS$5+$BT$5+BU12</f>
        <v>14.25</v>
      </c>
      <c r="BX12" s="55">
        <f t="shared" ref="BX12" si="64">BS12+BT12+BV12</f>
        <v>16.618075801749271</v>
      </c>
      <c r="BY12" s="212">
        <f t="shared" ref="BY12" si="65">((BR12+BQ12+BP12)*BX12)%</f>
        <v>789.2197706057085</v>
      </c>
      <c r="BZ12" s="212">
        <f t="shared" ref="BZ12" si="66">BQ12+BR12+BY12</f>
        <v>1352.9335095048837</v>
      </c>
      <c r="CA12" s="212">
        <f t="shared" ref="CA12" si="67">BP12+BZ12</f>
        <v>5538.3843551277787</v>
      </c>
      <c r="CB12" s="212">
        <f t="shared" ref="CB12" si="68">CA12*12</f>
        <v>66460.612261533344</v>
      </c>
      <c r="CC12" s="316">
        <f>VLOOKUP($C12,PARAMETROS!$A:$I,7,0)</f>
        <v>44562</v>
      </c>
      <c r="CD12" s="194">
        <f>VLOOKUP($C12,PARAMETROS!$A:$I,8,0)</f>
        <v>0</v>
      </c>
      <c r="CE12" s="194">
        <f>VLOOKUP($C12,PARAMETROS!$A:$I,9,0)</f>
        <v>0</v>
      </c>
      <c r="CJ12" s="3"/>
      <c r="CK12" s="3"/>
    </row>
    <row r="13" spans="1:89">
      <c r="A13" s="193" t="str">
        <f>CCT!A11</f>
        <v>Belo Horizonte</v>
      </c>
      <c r="B13" s="193" t="str">
        <f>CCT!B11</f>
        <v>Assistente Administrativo - 200 h</v>
      </c>
      <c r="C13" s="193" t="str">
        <f>CCT!C11</f>
        <v>SEAC/SINDEAC</v>
      </c>
      <c r="D13" s="199" t="str">
        <f t="shared" si="0"/>
        <v>Belo HorizonteAssistente Administrativo - 200 hPGJ</v>
      </c>
      <c r="E13" s="195" t="s">
        <v>327</v>
      </c>
      <c r="F13" s="195" t="s">
        <v>328</v>
      </c>
      <c r="G13" s="195">
        <f>VLOOKUP(D13,CCT!D:R,4,0)</f>
        <v>40</v>
      </c>
      <c r="H13" s="195">
        <f>VLOOKUP(D13,CCT!D:S,16,0)</f>
        <v>0</v>
      </c>
      <c r="I13" s="244">
        <f>VLOOKUP(D13,CCT!D:R,5,0)</f>
        <v>2800</v>
      </c>
      <c r="J13" s="212">
        <f t="shared" si="1"/>
        <v>112000</v>
      </c>
      <c r="K13" s="212">
        <v>0</v>
      </c>
      <c r="L13" s="212">
        <v>0</v>
      </c>
      <c r="M13" s="212">
        <v>0</v>
      </c>
      <c r="N13" s="212">
        <v>0</v>
      </c>
      <c r="O13" s="212">
        <v>0</v>
      </c>
      <c r="P13" s="212">
        <v>0</v>
      </c>
      <c r="Q13" s="212">
        <v>0</v>
      </c>
      <c r="R13" s="212">
        <f t="shared" si="2"/>
        <v>112000</v>
      </c>
      <c r="S13" s="212">
        <f t="shared" si="30"/>
        <v>22400</v>
      </c>
      <c r="T13" s="212">
        <f t="shared" si="4"/>
        <v>1680</v>
      </c>
      <c r="U13" s="212">
        <f t="shared" si="4"/>
        <v>1120</v>
      </c>
      <c r="V13" s="212">
        <f t="shared" si="4"/>
        <v>224</v>
      </c>
      <c r="W13" s="212">
        <f t="shared" si="4"/>
        <v>2800</v>
      </c>
      <c r="X13" s="212">
        <f t="shared" si="4"/>
        <v>8960</v>
      </c>
      <c r="Y13" s="212">
        <f t="shared" si="4"/>
        <v>2240</v>
      </c>
      <c r="Z13" s="212">
        <f t="shared" si="4"/>
        <v>672</v>
      </c>
      <c r="AA13" s="212">
        <f t="shared" si="23"/>
        <v>40096</v>
      </c>
      <c r="AB13" s="212">
        <f t="shared" si="5"/>
        <v>9333.3333333333321</v>
      </c>
      <c r="AC13" s="212">
        <f t="shared" si="31"/>
        <v>12444.444444444443</v>
      </c>
      <c r="AD13" s="212">
        <f t="shared" si="31"/>
        <v>7796.4444444444462</v>
      </c>
      <c r="AE13" s="212">
        <f t="shared" si="7"/>
        <v>29574.222222222219</v>
      </c>
      <c r="AF13" s="212">
        <f>(VLOOKUP(A13,VT!A:D,4,0)*2*20*'RESUMO GERAL APOIO'!$G13)-IF(6%*'RESUMO GERAL APOIO'!$J13&lt;=(VLOOKUP(A13,VT!A:D,4,0)*2*20*'RESUMO GERAL APOIO'!$G13),6%*'RESUMO GERAL APOIO'!$J13,(VLOOKUP(A13,VT!A:D,4,0)*2*20*'RESUMO GERAL APOIO'!$G13))</f>
        <v>5520</v>
      </c>
      <c r="AG13" s="212">
        <f>IF((VLOOKUP($C13,PARAMETROS!$A:$I,5,0))&gt;1,((VLOOKUP($C13,PARAMETROS!$A:$I,5,0))*20-1)*'RESUMO GERAL APOIO'!$G13,0)</f>
        <v>19592</v>
      </c>
      <c r="AH13" s="212">
        <f>IF(VLOOKUP($C13,PARAMETROS!$A:$I,6,0)&gt;0,VLOOKUP($C13,PARAMETROS!$A:$I,6,0)*G13,0)</f>
        <v>0</v>
      </c>
      <c r="AI13" s="212">
        <f>VLOOKUP($C13,PARAMETROS!$A:$I,2,0)*'RESUMO GERAL APOIO'!$G13</f>
        <v>2644</v>
      </c>
      <c r="AJ13" s="212">
        <f>VLOOKUP('RESUMO GERAL APOIO'!$C13,PARAMETROS!$A:$I,3,0)*'RESUMO GERAL APOIO'!$G13</f>
        <v>0</v>
      </c>
      <c r="AK13" s="212">
        <f>VLOOKUP('RESUMO GERAL APOIO'!$C13,PARAMETROS!$A:$I,4,0)*'RESUMO GERAL APOIO'!$G13</f>
        <v>0</v>
      </c>
      <c r="AL13" s="212">
        <f t="shared" si="32"/>
        <v>1614.8</v>
      </c>
      <c r="AM13" s="212">
        <f>VLOOKUP(D13,CCT!D:R,12,0)*G13</f>
        <v>3947.2000000000003</v>
      </c>
      <c r="AN13" s="212">
        <f t="shared" si="8"/>
        <v>33318</v>
      </c>
      <c r="AO13" s="212">
        <f t="shared" si="9"/>
        <v>102988.22222222222</v>
      </c>
      <c r="AP13" s="212">
        <f t="shared" si="33"/>
        <v>786.87345679012344</v>
      </c>
      <c r="AQ13" s="212">
        <f t="shared" si="10"/>
        <v>62.949876543209882</v>
      </c>
      <c r="AR13" s="212">
        <f t="shared" si="34"/>
        <v>25.179950617283954</v>
      </c>
      <c r="AS13" s="212">
        <f t="shared" si="35"/>
        <v>348.44444444444446</v>
      </c>
      <c r="AT13" s="212">
        <f t="shared" si="36"/>
        <v>124.74311111111116</v>
      </c>
      <c r="AU13" s="212">
        <f t="shared" si="37"/>
        <v>3424.7111111111108</v>
      </c>
      <c r="AV13" s="212">
        <f t="shared" si="38"/>
        <v>93.333333333333343</v>
      </c>
      <c r="AW13" s="212">
        <f t="shared" si="11"/>
        <v>4866.2352839506166</v>
      </c>
      <c r="AX13" s="212">
        <f t="shared" si="39"/>
        <v>945.77777777777771</v>
      </c>
      <c r="AY13" s="212">
        <f t="shared" si="40"/>
        <v>227.11111111111109</v>
      </c>
      <c r="AZ13" s="212">
        <f t="shared" si="41"/>
        <v>19.133333333333333</v>
      </c>
      <c r="BA13" s="212">
        <f t="shared" si="42"/>
        <v>23.333333333333336</v>
      </c>
      <c r="BB13" s="212">
        <f t="shared" si="43"/>
        <v>145.18518518518519</v>
      </c>
      <c r="BC13" s="212">
        <f t="shared" si="44"/>
        <v>487.07358518518527</v>
      </c>
      <c r="BD13" s="212">
        <f t="shared" si="12"/>
        <v>1847.6143259259259</v>
      </c>
      <c r="BE13" s="212">
        <v>0</v>
      </c>
      <c r="BF13" s="212">
        <f t="shared" si="24"/>
        <v>0</v>
      </c>
      <c r="BG13" s="212">
        <f t="shared" si="25"/>
        <v>0</v>
      </c>
      <c r="BH13" s="212">
        <f t="shared" si="26"/>
        <v>0</v>
      </c>
      <c r="BI13" s="212">
        <f t="shared" si="27"/>
        <v>1847.6143259259259</v>
      </c>
      <c r="BJ13" s="212">
        <f>VLOOKUP($B13,Uniforme!$A:$L,12,0)*$G13</f>
        <v>3518.166666666667</v>
      </c>
      <c r="BK13" s="212">
        <v>0</v>
      </c>
      <c r="BL13" s="212">
        <v>0</v>
      </c>
      <c r="BM13" s="327">
        <v>0</v>
      </c>
      <c r="BN13" s="212"/>
      <c r="BO13" s="212">
        <f t="shared" si="13"/>
        <v>3518.166666666667</v>
      </c>
      <c r="BP13" s="212">
        <f t="shared" si="14"/>
        <v>225220.23849876539</v>
      </c>
      <c r="BQ13" s="212">
        <f>$BQ$5*G13</f>
        <v>13212.040755449416</v>
      </c>
      <c r="BR13" s="212">
        <f>$BR$5*G13</f>
        <v>9336.5088005175876</v>
      </c>
      <c r="BS13" s="55">
        <f t="shared" si="45"/>
        <v>8.8629737609329435</v>
      </c>
      <c r="BT13" s="55">
        <f t="shared" si="15"/>
        <v>1.9241982507288626</v>
      </c>
      <c r="BU13" s="245">
        <f>VLOOKUP(A13,ISS!A:C,2,0)*100</f>
        <v>5</v>
      </c>
      <c r="BV13" s="55">
        <f t="shared" si="16"/>
        <v>5.8309037900874632</v>
      </c>
      <c r="BW13" s="55">
        <f t="shared" si="17"/>
        <v>14.25</v>
      </c>
      <c r="BX13" s="55">
        <f t="shared" si="18"/>
        <v>16.618075801749271</v>
      </c>
      <c r="BY13" s="212">
        <f t="shared" si="19"/>
        <v>41174.405012010924</v>
      </c>
      <c r="BZ13" s="212">
        <f t="shared" si="20"/>
        <v>63722.954567977926</v>
      </c>
      <c r="CA13" s="212">
        <f t="shared" si="21"/>
        <v>288943.19306674332</v>
      </c>
      <c r="CB13" s="212">
        <f t="shared" si="22"/>
        <v>3467318.3168009198</v>
      </c>
      <c r="CC13" s="316">
        <f>VLOOKUP($C13,PARAMETROS!$A:$I,7,0)</f>
        <v>44562</v>
      </c>
      <c r="CD13" s="194">
        <f>VLOOKUP($C13,PARAMETROS!$A:$I,8,0)</f>
        <v>0</v>
      </c>
      <c r="CE13" s="194">
        <f>VLOOKUP($C13,PARAMETROS!$A:$I,9,0)</f>
        <v>0</v>
      </c>
      <c r="CJ13" s="3"/>
      <c r="CK13" s="3"/>
    </row>
    <row r="14" spans="1:89">
      <c r="A14" s="193" t="str">
        <f>CCT!A12</f>
        <v>Belo Vale</v>
      </c>
      <c r="B14" s="193" t="str">
        <f>CCT!B12</f>
        <v>Assistente Administrativo - 200 h</v>
      </c>
      <c r="C14" s="193" t="str">
        <f>CCT!C12</f>
        <v>Regiao de Ouro Preto¹*</v>
      </c>
      <c r="D14" s="199" t="str">
        <f t="shared" ref="D14:D46" si="69">CONCATENATE(A14,B14,F14)</f>
        <v>Belo ValeAssistente Administrativo - 200 hPGJ</v>
      </c>
      <c r="E14" s="195" t="s">
        <v>327</v>
      </c>
      <c r="F14" s="195" t="s">
        <v>328</v>
      </c>
      <c r="G14" s="195">
        <f>VLOOKUP(D14,CCT!D:R,4,0)</f>
        <v>1</v>
      </c>
      <c r="H14" s="195">
        <f>VLOOKUP(D14,CCT!D:S,16,0)</f>
        <v>0</v>
      </c>
      <c r="I14" s="244">
        <f>VLOOKUP(D14,CCT!D:R,5,0)</f>
        <v>2800</v>
      </c>
      <c r="J14" s="212">
        <f t="shared" ref="J14:J46" si="70">G14*I14</f>
        <v>2800</v>
      </c>
      <c r="K14" s="212">
        <v>0</v>
      </c>
      <c r="L14" s="212">
        <v>0</v>
      </c>
      <c r="M14" s="212">
        <v>0</v>
      </c>
      <c r="N14" s="212">
        <v>0</v>
      </c>
      <c r="O14" s="212">
        <v>0</v>
      </c>
      <c r="P14" s="212">
        <v>0</v>
      </c>
      <c r="Q14" s="212">
        <v>0</v>
      </c>
      <c r="R14" s="212">
        <f t="shared" ref="R14:R46" si="71">SUM(J14:Q14)</f>
        <v>2800</v>
      </c>
      <c r="S14" s="212">
        <f t="shared" si="30"/>
        <v>560</v>
      </c>
      <c r="T14" s="212">
        <f t="shared" si="4"/>
        <v>42</v>
      </c>
      <c r="U14" s="212">
        <f t="shared" si="4"/>
        <v>28</v>
      </c>
      <c r="V14" s="212">
        <f t="shared" si="4"/>
        <v>5.6000000000000005</v>
      </c>
      <c r="W14" s="212">
        <f t="shared" si="4"/>
        <v>70</v>
      </c>
      <c r="X14" s="212">
        <f t="shared" si="4"/>
        <v>224</v>
      </c>
      <c r="Y14" s="212">
        <f t="shared" si="4"/>
        <v>56</v>
      </c>
      <c r="Z14" s="212">
        <f t="shared" si="4"/>
        <v>16.8</v>
      </c>
      <c r="AA14" s="212">
        <f t="shared" si="23"/>
        <v>1002.4</v>
      </c>
      <c r="AB14" s="212">
        <f t="shared" ref="AB14:AB46" si="72">$AB$5*R14</f>
        <v>233.33333333333331</v>
      </c>
      <c r="AC14" s="212">
        <f t="shared" si="31"/>
        <v>311.11111111111109</v>
      </c>
      <c r="AD14" s="212">
        <f t="shared" si="31"/>
        <v>194.91111111111115</v>
      </c>
      <c r="AE14" s="212">
        <f t="shared" ref="AE14:AE46" si="73">SUM(AB14:AD14)</f>
        <v>739.3555555555555</v>
      </c>
      <c r="AF14" s="212">
        <f>(VLOOKUP(A14,VT!A:D,4,0)*2*20*'RESUMO GERAL APOIO'!$G14)-IF(6%*'RESUMO GERAL APOIO'!$J14&lt;=(VLOOKUP(A14,VT!A:D,4,0)*2*20*'RESUMO GERAL APOIO'!$G14),6%*'RESUMO GERAL APOIO'!$J14,(VLOOKUP(A14,VT!A:D,4,0)*2*20*'RESUMO GERAL APOIO'!$G14))</f>
        <v>32</v>
      </c>
      <c r="AG14" s="212">
        <f>IF((VLOOKUP($C14,PARAMETROS!$A:$I,5,0))&gt;1,((VLOOKUP($C14,PARAMETROS!$A:$I,5,0))*20-1)*'RESUMO GERAL APOIO'!$G14,0)</f>
        <v>489.79999999999995</v>
      </c>
      <c r="AH14" s="212">
        <f>IF(VLOOKUP($C14,PARAMETROS!$A:$I,6,0)&gt;0,VLOOKUP($C14,PARAMETROS!$A:$I,6,0)*G14,0)</f>
        <v>0</v>
      </c>
      <c r="AI14" s="212">
        <f>VLOOKUP($C14,PARAMETROS!$A:$I,2,0)*'RESUMO GERAL APOIO'!$G14</f>
        <v>0</v>
      </c>
      <c r="AJ14" s="212">
        <f>VLOOKUP('RESUMO GERAL APOIO'!$C14,PARAMETROS!$A:$I,3,0)*'RESUMO GERAL APOIO'!$G14</f>
        <v>0</v>
      </c>
      <c r="AK14" s="212">
        <f>VLOOKUP('RESUMO GERAL APOIO'!$C14,PARAMETROS!$A:$I,4,0)*'RESUMO GERAL APOIO'!$G14</f>
        <v>0</v>
      </c>
      <c r="AL14" s="212">
        <f t="shared" si="32"/>
        <v>40.369999999999997</v>
      </c>
      <c r="AM14" s="212">
        <f>VLOOKUP(D14,CCT!D:R,12,0)*G14</f>
        <v>98.68</v>
      </c>
      <c r="AN14" s="212">
        <f t="shared" ref="AN14:AN46" si="74">SUM(AF14:AM14)</f>
        <v>660.84999999999991</v>
      </c>
      <c r="AO14" s="212">
        <f t="shared" ref="AO14:AO46" si="75">AN14+AE14+AA14</f>
        <v>2402.6055555555554</v>
      </c>
      <c r="AP14" s="212">
        <f t="shared" si="33"/>
        <v>19.671836419753085</v>
      </c>
      <c r="AQ14" s="212">
        <f t="shared" si="10"/>
        <v>1.5737469135802471</v>
      </c>
      <c r="AR14" s="212">
        <f t="shared" si="34"/>
        <v>0.62949876543209882</v>
      </c>
      <c r="AS14" s="212">
        <f t="shared" si="35"/>
        <v>8.7111111111111121</v>
      </c>
      <c r="AT14" s="212">
        <f t="shared" si="36"/>
        <v>3.1185777777777788</v>
      </c>
      <c r="AU14" s="212">
        <f t="shared" si="37"/>
        <v>85.617777777777761</v>
      </c>
      <c r="AV14" s="212">
        <f t="shared" si="38"/>
        <v>2.3333333333333335</v>
      </c>
      <c r="AW14" s="212">
        <f t="shared" ref="AW14:AW46" si="76">SUM(AP14:AV14)</f>
        <v>121.65588209876542</v>
      </c>
      <c r="AX14" s="212">
        <f t="shared" si="39"/>
        <v>23.644444444444442</v>
      </c>
      <c r="AY14" s="212">
        <f t="shared" si="40"/>
        <v>5.6777777777777771</v>
      </c>
      <c r="AZ14" s="212">
        <f t="shared" si="41"/>
        <v>0.47833333333333333</v>
      </c>
      <c r="BA14" s="212">
        <f t="shared" si="42"/>
        <v>0.58333333333333337</v>
      </c>
      <c r="BB14" s="212">
        <f t="shared" si="43"/>
        <v>3.6296296296296293</v>
      </c>
      <c r="BC14" s="212">
        <f t="shared" si="44"/>
        <v>12.176839629629633</v>
      </c>
      <c r="BD14" s="212">
        <f t="shared" ref="BD14:BD46" si="77">SUM(AX14:BC14)</f>
        <v>46.190358148148142</v>
      </c>
      <c r="BE14" s="212">
        <v>0</v>
      </c>
      <c r="BF14" s="212">
        <f t="shared" si="24"/>
        <v>0</v>
      </c>
      <c r="BG14" s="212">
        <f t="shared" si="25"/>
        <v>0</v>
      </c>
      <c r="BH14" s="212">
        <f t="shared" si="26"/>
        <v>0</v>
      </c>
      <c r="BI14" s="212">
        <f t="shared" si="27"/>
        <v>46.190358148148142</v>
      </c>
      <c r="BJ14" s="212">
        <f>VLOOKUP($B14,Uniforme!$A:$L,12,0)*$G14</f>
        <v>87.95416666666668</v>
      </c>
      <c r="BK14" s="212">
        <v>0</v>
      </c>
      <c r="BL14" s="212">
        <v>0</v>
      </c>
      <c r="BM14" s="327">
        <v>0</v>
      </c>
      <c r="BN14" s="212"/>
      <c r="BO14" s="212">
        <f t="shared" ref="BO14:BO46" si="78">SUM(BJ14:BN14)</f>
        <v>87.95416666666668</v>
      </c>
      <c r="BP14" s="212">
        <f t="shared" ref="BP14:BP93" si="79">R14+AO14+AW14+BI14+BO14</f>
        <v>5458.4059624691363</v>
      </c>
      <c r="BQ14" s="212">
        <f t="shared" si="28"/>
        <v>330.3010188862354</v>
      </c>
      <c r="BR14" s="212">
        <f t="shared" si="29"/>
        <v>233.41272001293967</v>
      </c>
      <c r="BS14" s="55">
        <f t="shared" si="45"/>
        <v>8.8629737609329435</v>
      </c>
      <c r="BT14" s="55">
        <f t="shared" si="15"/>
        <v>1.9241982507288626</v>
      </c>
      <c r="BU14" s="245">
        <f>VLOOKUP(A14,ISS!A:C,2,0)*100</f>
        <v>5</v>
      </c>
      <c r="BV14" s="55">
        <f t="shared" ref="BV14:BV46" si="80">((100/((100-$BW14)%)-100)*BU14)/$BW14</f>
        <v>5.8309037900874632</v>
      </c>
      <c r="BW14" s="55">
        <f t="shared" ref="BW14:BW46" si="81">$BS$5+$BT$5+BU14</f>
        <v>14.25</v>
      </c>
      <c r="BX14" s="55">
        <f t="shared" ref="BX14:BX46" si="82">BS14+BT14+BV14</f>
        <v>16.618075801749271</v>
      </c>
      <c r="BY14" s="212">
        <f t="shared" ref="BY14:BY46" si="83">((BR14+BQ14+BP14)*BX14)%</f>
        <v>1000.7604168454627</v>
      </c>
      <c r="BZ14" s="212">
        <f t="shared" ref="BZ14:BZ46" si="84">BQ14+BR14+BY14</f>
        <v>1564.4741557446378</v>
      </c>
      <c r="CA14" s="212">
        <f t="shared" ref="CA14:CA46" si="85">BP14+BZ14</f>
        <v>7022.880118213774</v>
      </c>
      <c r="CB14" s="212">
        <f t="shared" ref="CB14:CB46" si="86">CA14*12</f>
        <v>84274.561418565281</v>
      </c>
      <c r="CC14" s="316">
        <f>VLOOKUP($C14,PARAMETROS!$A:$I,7,0)</f>
        <v>44562</v>
      </c>
      <c r="CD14" s="194">
        <f>VLOOKUP($C14,PARAMETROS!$A:$I,8,0)</f>
        <v>0</v>
      </c>
      <c r="CE14" s="194">
        <f>VLOOKUP($C14,PARAMETROS!$A:$I,9,0)</f>
        <v>0</v>
      </c>
      <c r="CJ14" s="3"/>
      <c r="CK14" s="3"/>
    </row>
    <row r="15" spans="1:89">
      <c r="A15" s="193" t="str">
        <f>CCT!A13</f>
        <v>Bom Despacho</v>
      </c>
      <c r="B15" s="193" t="str">
        <f>CCT!B13</f>
        <v>Assistente Administrativo - 200 h</v>
      </c>
      <c r="C15" s="193" t="str">
        <f>CCT!C13</f>
        <v>Fethemg Interior</v>
      </c>
      <c r="D15" s="199" t="str">
        <f t="shared" si="69"/>
        <v>Bom DespachoAssistente Administrativo - 200 hPGJ</v>
      </c>
      <c r="E15" s="195" t="s">
        <v>327</v>
      </c>
      <c r="F15" s="195" t="s">
        <v>328</v>
      </c>
      <c r="G15" s="195">
        <f>VLOOKUP(D15,CCT!D:R,4,0)</f>
        <v>1</v>
      </c>
      <c r="H15" s="195">
        <f>VLOOKUP(D15,CCT!D:S,16,0)</f>
        <v>0</v>
      </c>
      <c r="I15" s="244">
        <f>VLOOKUP(D15,CCT!D:R,5,0)</f>
        <v>2800</v>
      </c>
      <c r="J15" s="212">
        <f t="shared" si="70"/>
        <v>2800</v>
      </c>
      <c r="K15" s="212">
        <v>0</v>
      </c>
      <c r="L15" s="212">
        <v>0</v>
      </c>
      <c r="M15" s="212">
        <v>0</v>
      </c>
      <c r="N15" s="212">
        <v>0</v>
      </c>
      <c r="O15" s="212">
        <v>0</v>
      </c>
      <c r="P15" s="212">
        <v>0</v>
      </c>
      <c r="Q15" s="212">
        <v>0</v>
      </c>
      <c r="R15" s="212">
        <f t="shared" si="71"/>
        <v>2800</v>
      </c>
      <c r="S15" s="212">
        <f t="shared" si="30"/>
        <v>560</v>
      </c>
      <c r="T15" s="212">
        <f t="shared" si="4"/>
        <v>42</v>
      </c>
      <c r="U15" s="212">
        <f t="shared" si="4"/>
        <v>28</v>
      </c>
      <c r="V15" s="212">
        <f t="shared" si="4"/>
        <v>5.6000000000000005</v>
      </c>
      <c r="W15" s="212">
        <f t="shared" si="4"/>
        <v>70</v>
      </c>
      <c r="X15" s="212">
        <f t="shared" si="4"/>
        <v>224</v>
      </c>
      <c r="Y15" s="212">
        <f t="shared" si="4"/>
        <v>56</v>
      </c>
      <c r="Z15" s="212">
        <f t="shared" si="4"/>
        <v>16.8</v>
      </c>
      <c r="AA15" s="212">
        <f t="shared" si="23"/>
        <v>1002.4</v>
      </c>
      <c r="AB15" s="212">
        <f t="shared" si="72"/>
        <v>233.33333333333331</v>
      </c>
      <c r="AC15" s="212">
        <f t="shared" si="31"/>
        <v>311.11111111111109</v>
      </c>
      <c r="AD15" s="212">
        <f t="shared" si="31"/>
        <v>194.91111111111115</v>
      </c>
      <c r="AE15" s="212">
        <f t="shared" si="73"/>
        <v>739.3555555555555</v>
      </c>
      <c r="AF15" s="212">
        <f>(VLOOKUP(A15,VT!A:D,4,0)*2*20*'RESUMO GERAL APOIO'!$G15)-IF(6%*'RESUMO GERAL APOIO'!$J15&lt;=(VLOOKUP(A15,VT!A:D,4,0)*2*20*'RESUMO GERAL APOIO'!$G15),6%*'RESUMO GERAL APOIO'!$J15,(VLOOKUP(A15,VT!A:D,4,0)*2*20*'RESUMO GERAL APOIO'!$G15))</f>
        <v>32</v>
      </c>
      <c r="AG15" s="212">
        <f>IF((VLOOKUP($C15,PARAMETROS!$A:$I,5,0))&gt;1,((VLOOKUP($C15,PARAMETROS!$A:$I,5,0))*20-1)*'RESUMO GERAL APOIO'!$G15,0)</f>
        <v>489.79999999999995</v>
      </c>
      <c r="AH15" s="212">
        <f>IF(VLOOKUP($C15,PARAMETROS!$A:$I,6,0)&gt;0,VLOOKUP($C15,PARAMETROS!$A:$I,6,0)*G15,0)</f>
        <v>0</v>
      </c>
      <c r="AI15" s="212">
        <f>VLOOKUP($C15,PARAMETROS!$A:$I,2,0)*'RESUMO GERAL APOIO'!$G15</f>
        <v>0</v>
      </c>
      <c r="AJ15" s="212">
        <f>VLOOKUP('RESUMO GERAL APOIO'!$C15,PARAMETROS!$A:$I,3,0)*'RESUMO GERAL APOIO'!$G15</f>
        <v>12.36</v>
      </c>
      <c r="AK15" s="212">
        <f>VLOOKUP('RESUMO GERAL APOIO'!$C15,PARAMETROS!$A:$I,4,0)*'RESUMO GERAL APOIO'!$G15</f>
        <v>0</v>
      </c>
      <c r="AL15" s="212">
        <f t="shared" si="32"/>
        <v>40.369999999999997</v>
      </c>
      <c r="AM15" s="212">
        <f>VLOOKUP(D15,CCT!D:R,12,0)*G15</f>
        <v>98.68</v>
      </c>
      <c r="AN15" s="212">
        <f t="shared" si="74"/>
        <v>673.21</v>
      </c>
      <c r="AO15" s="212">
        <f t="shared" si="75"/>
        <v>2414.9655555555555</v>
      </c>
      <c r="AP15" s="212">
        <f t="shared" si="33"/>
        <v>19.671836419753085</v>
      </c>
      <c r="AQ15" s="212">
        <f t="shared" si="10"/>
        <v>1.5737469135802471</v>
      </c>
      <c r="AR15" s="212">
        <f t="shared" si="34"/>
        <v>0.62949876543209882</v>
      </c>
      <c r="AS15" s="212">
        <f t="shared" si="35"/>
        <v>8.7111111111111121</v>
      </c>
      <c r="AT15" s="212">
        <f t="shared" si="36"/>
        <v>3.1185777777777788</v>
      </c>
      <c r="AU15" s="212">
        <f t="shared" si="37"/>
        <v>85.617777777777761</v>
      </c>
      <c r="AV15" s="212">
        <f t="shared" si="38"/>
        <v>2.3333333333333335</v>
      </c>
      <c r="AW15" s="212">
        <f t="shared" si="76"/>
        <v>121.65588209876542</v>
      </c>
      <c r="AX15" s="212">
        <f t="shared" si="39"/>
        <v>23.644444444444442</v>
      </c>
      <c r="AY15" s="212">
        <f t="shared" si="40"/>
        <v>5.6777777777777771</v>
      </c>
      <c r="AZ15" s="212">
        <f t="shared" si="41"/>
        <v>0.47833333333333333</v>
      </c>
      <c r="BA15" s="212">
        <f t="shared" si="42"/>
        <v>0.58333333333333337</v>
      </c>
      <c r="BB15" s="212">
        <f t="shared" si="43"/>
        <v>3.6296296296296293</v>
      </c>
      <c r="BC15" s="212">
        <f t="shared" si="44"/>
        <v>12.176839629629633</v>
      </c>
      <c r="BD15" s="212">
        <f t="shared" si="77"/>
        <v>46.190358148148142</v>
      </c>
      <c r="BE15" s="212">
        <v>0</v>
      </c>
      <c r="BF15" s="212">
        <f t="shared" si="24"/>
        <v>0</v>
      </c>
      <c r="BG15" s="212">
        <f t="shared" si="25"/>
        <v>0</v>
      </c>
      <c r="BH15" s="212">
        <f t="shared" si="26"/>
        <v>0</v>
      </c>
      <c r="BI15" s="212">
        <f t="shared" si="27"/>
        <v>46.190358148148142</v>
      </c>
      <c r="BJ15" s="212">
        <f>VLOOKUP($B15,Uniforme!$A:$L,12,0)*$G15</f>
        <v>87.95416666666668</v>
      </c>
      <c r="BK15" s="212">
        <v>0</v>
      </c>
      <c r="BL15" s="212">
        <v>0</v>
      </c>
      <c r="BM15" s="327">
        <v>0</v>
      </c>
      <c r="BN15" s="212"/>
      <c r="BO15" s="212">
        <f t="shared" si="78"/>
        <v>87.95416666666668</v>
      </c>
      <c r="BP15" s="212">
        <f>R15+AO15+AW15+BI15+BO15</f>
        <v>5470.765962469136</v>
      </c>
      <c r="BQ15" s="212">
        <f>$BQ$5*G15</f>
        <v>330.3010188862354</v>
      </c>
      <c r="BR15" s="212">
        <f>$BR$5*G15</f>
        <v>233.41272001293967</v>
      </c>
      <c r="BS15" s="55">
        <f t="shared" si="45"/>
        <v>8.6609686609686669</v>
      </c>
      <c r="BT15" s="55">
        <f t="shared" si="15"/>
        <v>1.8803418803418819</v>
      </c>
      <c r="BU15" s="245">
        <f>VLOOKUP(A15,ISS!A:C,2,0)*100</f>
        <v>3</v>
      </c>
      <c r="BV15" s="55">
        <f t="shared" si="80"/>
        <v>3.4188034188034218</v>
      </c>
      <c r="BW15" s="55">
        <f t="shared" si="81"/>
        <v>12.25</v>
      </c>
      <c r="BX15" s="55">
        <f t="shared" si="82"/>
        <v>13.960113960113972</v>
      </c>
      <c r="BY15" s="212">
        <f t="shared" si="83"/>
        <v>842.42024321096153</v>
      </c>
      <c r="BZ15" s="212">
        <f t="shared" si="84"/>
        <v>1406.1339821101365</v>
      </c>
      <c r="CA15" s="212">
        <f t="shared" si="85"/>
        <v>6876.8999445792724</v>
      </c>
      <c r="CB15" s="212">
        <f t="shared" si="86"/>
        <v>82522.799334951269</v>
      </c>
      <c r="CC15" s="316">
        <f>VLOOKUP($C15,PARAMETROS!$A:$I,7,0)</f>
        <v>44562</v>
      </c>
      <c r="CD15" s="194">
        <f>VLOOKUP($C15,PARAMETROS!$A:$I,8,0)</f>
        <v>0</v>
      </c>
      <c r="CE15" s="194">
        <f>VLOOKUP($C15,PARAMETROS!$A:$I,9,0)</f>
        <v>0</v>
      </c>
      <c r="CJ15" s="3"/>
      <c r="CK15" s="3"/>
    </row>
    <row r="16" spans="1:89">
      <c r="A16" s="193" t="str">
        <f>CCT!A14</f>
        <v>Bom Sucesso</v>
      </c>
      <c r="B16" s="193" t="str">
        <f>CCT!B14</f>
        <v>Assistente Administrativo - 200 h</v>
      </c>
      <c r="C16" s="193" t="str">
        <f>CCT!C14</f>
        <v>Regiao de Sao Lourenco¹*</v>
      </c>
      <c r="D16" s="199" t="str">
        <f t="shared" si="69"/>
        <v>Bom SucessoAssistente Administrativo - 200 hPGJ</v>
      </c>
      <c r="E16" s="195" t="s">
        <v>327</v>
      </c>
      <c r="F16" s="195" t="s">
        <v>328</v>
      </c>
      <c r="G16" s="195">
        <f>VLOOKUP(D16,CCT!D:R,4,0)</f>
        <v>1</v>
      </c>
      <c r="H16" s="195">
        <f>VLOOKUP(D16,CCT!D:S,16,0)</f>
        <v>0</v>
      </c>
      <c r="I16" s="244">
        <f>VLOOKUP(D16,CCT!D:R,5,0)</f>
        <v>2800</v>
      </c>
      <c r="J16" s="212">
        <f t="shared" si="70"/>
        <v>2800</v>
      </c>
      <c r="K16" s="212">
        <v>0</v>
      </c>
      <c r="L16" s="212">
        <v>0</v>
      </c>
      <c r="M16" s="212">
        <v>0</v>
      </c>
      <c r="N16" s="212">
        <v>0</v>
      </c>
      <c r="O16" s="212">
        <v>0</v>
      </c>
      <c r="P16" s="212">
        <v>0</v>
      </c>
      <c r="Q16" s="212">
        <v>0</v>
      </c>
      <c r="R16" s="212">
        <f t="shared" si="71"/>
        <v>2800</v>
      </c>
      <c r="S16" s="212">
        <f t="shared" si="30"/>
        <v>560</v>
      </c>
      <c r="T16" s="212">
        <f t="shared" si="4"/>
        <v>42</v>
      </c>
      <c r="U16" s="212">
        <f t="shared" si="4"/>
        <v>28</v>
      </c>
      <c r="V16" s="212">
        <f t="shared" si="4"/>
        <v>5.6000000000000005</v>
      </c>
      <c r="W16" s="212">
        <f t="shared" si="4"/>
        <v>70</v>
      </c>
      <c r="X16" s="212">
        <f t="shared" si="4"/>
        <v>224</v>
      </c>
      <c r="Y16" s="212">
        <f t="shared" si="4"/>
        <v>56</v>
      </c>
      <c r="Z16" s="212">
        <f t="shared" si="4"/>
        <v>16.8</v>
      </c>
      <c r="AA16" s="212">
        <f t="shared" si="23"/>
        <v>1002.4</v>
      </c>
      <c r="AB16" s="212">
        <f t="shared" si="72"/>
        <v>233.33333333333331</v>
      </c>
      <c r="AC16" s="212">
        <f t="shared" si="31"/>
        <v>311.11111111111109</v>
      </c>
      <c r="AD16" s="212">
        <f t="shared" si="31"/>
        <v>194.91111111111115</v>
      </c>
      <c r="AE16" s="212">
        <f t="shared" si="73"/>
        <v>739.3555555555555</v>
      </c>
      <c r="AF16" s="212">
        <f>(VLOOKUP(A16,VT!A:D,4,0)*2*20*'RESUMO GERAL APOIO'!$G16)-IF(6%*'RESUMO GERAL APOIO'!$J16&lt;=(VLOOKUP(A16,VT!A:D,4,0)*2*20*'RESUMO GERAL APOIO'!$G16),6%*'RESUMO GERAL APOIO'!$J16,(VLOOKUP(A16,VT!A:D,4,0)*2*20*'RESUMO GERAL APOIO'!$G16))</f>
        <v>32</v>
      </c>
      <c r="AG16" s="212">
        <f>IF((VLOOKUP($C16,PARAMETROS!$A:$I,5,0))&gt;1,((VLOOKUP($C16,PARAMETROS!$A:$I,5,0))*20-1)*'RESUMO GERAL APOIO'!$G16,0)</f>
        <v>489.79999999999995</v>
      </c>
      <c r="AH16" s="212">
        <f>IF(VLOOKUP($C16,PARAMETROS!$A:$I,6,0)&gt;0,VLOOKUP($C16,PARAMETROS!$A:$I,6,0)*G16,0)</f>
        <v>0</v>
      </c>
      <c r="AI16" s="212">
        <f>VLOOKUP($C16,PARAMETROS!$A:$I,2,0)*'RESUMO GERAL APOIO'!$G16</f>
        <v>0</v>
      </c>
      <c r="AJ16" s="212">
        <f>VLOOKUP('RESUMO GERAL APOIO'!$C16,PARAMETROS!$A:$I,3,0)*'RESUMO GERAL APOIO'!$G16</f>
        <v>0</v>
      </c>
      <c r="AK16" s="212">
        <f>VLOOKUP('RESUMO GERAL APOIO'!$C16,PARAMETROS!$A:$I,4,0)*'RESUMO GERAL APOIO'!$G16</f>
        <v>0</v>
      </c>
      <c r="AL16" s="212">
        <f t="shared" si="32"/>
        <v>40.369999999999997</v>
      </c>
      <c r="AM16" s="212">
        <f>VLOOKUP(D16,CCT!D:R,12,0)*G16</f>
        <v>98.68</v>
      </c>
      <c r="AN16" s="212">
        <f t="shared" si="74"/>
        <v>660.84999999999991</v>
      </c>
      <c r="AO16" s="212">
        <f t="shared" si="75"/>
        <v>2402.6055555555554</v>
      </c>
      <c r="AP16" s="212">
        <f t="shared" si="33"/>
        <v>19.671836419753085</v>
      </c>
      <c r="AQ16" s="212">
        <f t="shared" si="10"/>
        <v>1.5737469135802471</v>
      </c>
      <c r="AR16" s="212">
        <f t="shared" si="34"/>
        <v>0.62949876543209882</v>
      </c>
      <c r="AS16" s="212">
        <f t="shared" si="35"/>
        <v>8.7111111111111121</v>
      </c>
      <c r="AT16" s="212">
        <f t="shared" si="36"/>
        <v>3.1185777777777788</v>
      </c>
      <c r="AU16" s="212">
        <f t="shared" si="37"/>
        <v>85.617777777777761</v>
      </c>
      <c r="AV16" s="212">
        <f t="shared" si="38"/>
        <v>2.3333333333333335</v>
      </c>
      <c r="AW16" s="212">
        <f t="shared" si="76"/>
        <v>121.65588209876542</v>
      </c>
      <c r="AX16" s="212">
        <f t="shared" si="39"/>
        <v>23.644444444444442</v>
      </c>
      <c r="AY16" s="212">
        <f t="shared" si="40"/>
        <v>5.6777777777777771</v>
      </c>
      <c r="AZ16" s="212">
        <f t="shared" si="41"/>
        <v>0.47833333333333333</v>
      </c>
      <c r="BA16" s="212">
        <f t="shared" si="42"/>
        <v>0.58333333333333337</v>
      </c>
      <c r="BB16" s="212">
        <f t="shared" si="43"/>
        <v>3.6296296296296293</v>
      </c>
      <c r="BC16" s="212">
        <f t="shared" si="44"/>
        <v>12.176839629629633</v>
      </c>
      <c r="BD16" s="212">
        <f t="shared" si="77"/>
        <v>46.190358148148142</v>
      </c>
      <c r="BE16" s="212">
        <v>0</v>
      </c>
      <c r="BF16" s="212">
        <f t="shared" si="24"/>
        <v>0</v>
      </c>
      <c r="BG16" s="212">
        <f t="shared" si="25"/>
        <v>0</v>
      </c>
      <c r="BH16" s="212">
        <f t="shared" si="26"/>
        <v>0</v>
      </c>
      <c r="BI16" s="212">
        <f t="shared" si="27"/>
        <v>46.190358148148142</v>
      </c>
      <c r="BJ16" s="212">
        <f>VLOOKUP($B16,Uniforme!$A:$L,12,0)*$G16</f>
        <v>87.95416666666668</v>
      </c>
      <c r="BK16" s="212">
        <v>0</v>
      </c>
      <c r="BL16" s="212">
        <v>0</v>
      </c>
      <c r="BM16" s="327">
        <v>0</v>
      </c>
      <c r="BN16" s="212"/>
      <c r="BO16" s="212">
        <f t="shared" si="78"/>
        <v>87.95416666666668</v>
      </c>
      <c r="BP16" s="212">
        <f>R16+AO16+AW16+BI16+BO16</f>
        <v>5458.4059624691363</v>
      </c>
      <c r="BQ16" s="212">
        <f>$BQ$5*G16</f>
        <v>330.3010188862354</v>
      </c>
      <c r="BR16" s="212">
        <f>$BR$5*G16</f>
        <v>233.41272001293967</v>
      </c>
      <c r="BS16" s="55">
        <f t="shared" si="45"/>
        <v>8.6609686609686669</v>
      </c>
      <c r="BT16" s="55">
        <f t="shared" si="15"/>
        <v>1.8803418803418819</v>
      </c>
      <c r="BU16" s="245">
        <f>VLOOKUP(A16,ISS!A:C,2,0)*100</f>
        <v>3</v>
      </c>
      <c r="BV16" s="55">
        <f t="shared" si="80"/>
        <v>3.4188034188034218</v>
      </c>
      <c r="BW16" s="55">
        <f t="shared" si="81"/>
        <v>12.25</v>
      </c>
      <c r="BX16" s="55">
        <f t="shared" si="82"/>
        <v>13.960113960113972</v>
      </c>
      <c r="BY16" s="212">
        <f t="shared" si="83"/>
        <v>840.69477312549145</v>
      </c>
      <c r="BZ16" s="212">
        <f t="shared" si="84"/>
        <v>1404.4085120246664</v>
      </c>
      <c r="CA16" s="212">
        <f t="shared" si="85"/>
        <v>6862.8144744938027</v>
      </c>
      <c r="CB16" s="212">
        <f t="shared" si="86"/>
        <v>82353.773693925628</v>
      </c>
      <c r="CC16" s="316">
        <f>VLOOKUP($C16,PARAMETROS!$A:$I,7,0)</f>
        <v>44562</v>
      </c>
      <c r="CD16" s="194">
        <f>VLOOKUP($C16,PARAMETROS!$A:$I,8,0)</f>
        <v>0</v>
      </c>
      <c r="CE16" s="194">
        <f>VLOOKUP($C16,PARAMETROS!$A:$I,9,0)</f>
        <v>0</v>
      </c>
      <c r="CJ16" s="3"/>
      <c r="CK16" s="3"/>
    </row>
    <row r="17" spans="1:89">
      <c r="A17" s="193" t="str">
        <f>CCT!A15</f>
        <v>Bonfim</v>
      </c>
      <c r="B17" s="193" t="str">
        <f>CCT!B15</f>
        <v>Assistente Administrativo - 200 h</v>
      </c>
      <c r="C17" s="193" t="str">
        <f>CCT!C15</f>
        <v>Regiao de Divinopolis¹*</v>
      </c>
      <c r="D17" s="199" t="str">
        <f t="shared" ref="D17" si="87">CONCATENATE(A17,B17,F17)</f>
        <v>BonfimAssistente Administrativo - 200 hPGJ</v>
      </c>
      <c r="E17" s="195" t="s">
        <v>327</v>
      </c>
      <c r="F17" s="195" t="s">
        <v>328</v>
      </c>
      <c r="G17" s="195">
        <f>VLOOKUP(D17,CCT!D:R,4,0)</f>
        <v>1</v>
      </c>
      <c r="H17" s="195">
        <f>VLOOKUP(D17,CCT!D:S,16,0)</f>
        <v>0</v>
      </c>
      <c r="I17" s="244">
        <f>VLOOKUP(D17,CCT!D:R,5,0)</f>
        <v>2800</v>
      </c>
      <c r="J17" s="212">
        <f t="shared" ref="J17" si="88">G17*I17</f>
        <v>2800</v>
      </c>
      <c r="K17" s="212">
        <v>0</v>
      </c>
      <c r="L17" s="212">
        <v>0</v>
      </c>
      <c r="M17" s="212">
        <v>0</v>
      </c>
      <c r="N17" s="212">
        <v>0</v>
      </c>
      <c r="O17" s="212">
        <v>0</v>
      </c>
      <c r="P17" s="212">
        <v>0</v>
      </c>
      <c r="Q17" s="212">
        <v>0</v>
      </c>
      <c r="R17" s="212">
        <f t="shared" ref="R17" si="89">SUM(J17:Q17)</f>
        <v>2800</v>
      </c>
      <c r="S17" s="212">
        <f t="shared" si="30"/>
        <v>560</v>
      </c>
      <c r="T17" s="212">
        <f t="shared" si="4"/>
        <v>42</v>
      </c>
      <c r="U17" s="212">
        <f t="shared" si="4"/>
        <v>28</v>
      </c>
      <c r="V17" s="212">
        <f t="shared" si="4"/>
        <v>5.6000000000000005</v>
      </c>
      <c r="W17" s="212">
        <f t="shared" si="4"/>
        <v>70</v>
      </c>
      <c r="X17" s="212">
        <f t="shared" si="4"/>
        <v>224</v>
      </c>
      <c r="Y17" s="212">
        <f t="shared" si="4"/>
        <v>56</v>
      </c>
      <c r="Z17" s="212">
        <f t="shared" si="4"/>
        <v>16.8</v>
      </c>
      <c r="AA17" s="212">
        <f t="shared" ref="AA17" si="90">SUM(S17:Z17)</f>
        <v>1002.4</v>
      </c>
      <c r="AB17" s="212">
        <f t="shared" ref="AB17" si="91">$AB$5*R17</f>
        <v>233.33333333333331</v>
      </c>
      <c r="AC17" s="212">
        <f t="shared" si="31"/>
        <v>311.11111111111109</v>
      </c>
      <c r="AD17" s="212">
        <f t="shared" si="31"/>
        <v>194.91111111111115</v>
      </c>
      <c r="AE17" s="212">
        <f t="shared" ref="AE17" si="92">SUM(AB17:AD17)</f>
        <v>739.3555555555555</v>
      </c>
      <c r="AF17" s="212">
        <f>(VLOOKUP(A17,VT!A:D,4,0)*2*20*'RESUMO GERAL APOIO'!$G17)-IF(6%*'RESUMO GERAL APOIO'!$J17&lt;=(VLOOKUP(A17,VT!A:D,4,0)*2*20*'RESUMO GERAL APOIO'!$G17),6%*'RESUMO GERAL APOIO'!$J17,(VLOOKUP(A17,VT!A:D,4,0)*2*20*'RESUMO GERAL APOIO'!$G17))</f>
        <v>32</v>
      </c>
      <c r="AG17" s="212">
        <f>IF((VLOOKUP($C17,PARAMETROS!$A:$I,5,0))&gt;1,((VLOOKUP($C17,PARAMETROS!$A:$I,5,0))*20-1)*'RESUMO GERAL APOIO'!$G17,0)</f>
        <v>489.79999999999995</v>
      </c>
      <c r="AH17" s="212">
        <f>IF(VLOOKUP($C17,PARAMETROS!$A:$I,6,0)&gt;0,VLOOKUP($C17,PARAMETROS!$A:$I,6,0)*G17,0)</f>
        <v>0</v>
      </c>
      <c r="AI17" s="212">
        <f>VLOOKUP($C17,PARAMETROS!$A:$I,2,0)*'RESUMO GERAL APOIO'!$G17</f>
        <v>0</v>
      </c>
      <c r="AJ17" s="212">
        <f>VLOOKUP('RESUMO GERAL APOIO'!$C17,PARAMETROS!$A:$I,3,0)*'RESUMO GERAL APOIO'!$G17</f>
        <v>0</v>
      </c>
      <c r="AK17" s="212">
        <f>VLOOKUP('RESUMO GERAL APOIO'!$C17,PARAMETROS!$A:$I,4,0)*'RESUMO GERAL APOIO'!$G17</f>
        <v>0</v>
      </c>
      <c r="AL17" s="212">
        <f t="shared" si="32"/>
        <v>40.369999999999997</v>
      </c>
      <c r="AM17" s="212">
        <f>VLOOKUP(D17,CCT!D:R,12,0)*G17</f>
        <v>98.68</v>
      </c>
      <c r="AN17" s="212">
        <f t="shared" ref="AN17" si="93">SUM(AF17:AM17)</f>
        <v>660.84999999999991</v>
      </c>
      <c r="AO17" s="212">
        <f t="shared" ref="AO17" si="94">AN17+AE17+AA17</f>
        <v>2402.6055555555554</v>
      </c>
      <c r="AP17" s="212">
        <f t="shared" si="33"/>
        <v>19.671836419753085</v>
      </c>
      <c r="AQ17" s="212">
        <f t="shared" si="10"/>
        <v>1.5737469135802471</v>
      </c>
      <c r="AR17" s="212">
        <f t="shared" si="34"/>
        <v>0.62949876543209882</v>
      </c>
      <c r="AS17" s="212">
        <f t="shared" si="35"/>
        <v>8.7111111111111121</v>
      </c>
      <c r="AT17" s="212">
        <f t="shared" si="36"/>
        <v>3.1185777777777788</v>
      </c>
      <c r="AU17" s="212">
        <f t="shared" si="37"/>
        <v>85.617777777777761</v>
      </c>
      <c r="AV17" s="212">
        <f t="shared" si="38"/>
        <v>2.3333333333333335</v>
      </c>
      <c r="AW17" s="212">
        <f t="shared" ref="AW17" si="95">SUM(AP17:AV17)</f>
        <v>121.65588209876542</v>
      </c>
      <c r="AX17" s="212">
        <f t="shared" si="39"/>
        <v>23.644444444444442</v>
      </c>
      <c r="AY17" s="212">
        <f t="shared" si="40"/>
        <v>5.6777777777777771</v>
      </c>
      <c r="AZ17" s="212">
        <f t="shared" si="41"/>
        <v>0.47833333333333333</v>
      </c>
      <c r="BA17" s="212">
        <f t="shared" si="42"/>
        <v>0.58333333333333337</v>
      </c>
      <c r="BB17" s="212">
        <f t="shared" si="43"/>
        <v>3.6296296296296293</v>
      </c>
      <c r="BC17" s="212">
        <f t="shared" si="44"/>
        <v>12.176839629629633</v>
      </c>
      <c r="BD17" s="212">
        <f t="shared" ref="BD17" si="96">SUM(AX17:BC17)</f>
        <v>46.190358148148142</v>
      </c>
      <c r="BE17" s="212">
        <v>0</v>
      </c>
      <c r="BF17" s="212">
        <f t="shared" ref="BF17" si="97">BE17</f>
        <v>0</v>
      </c>
      <c r="BG17" s="212">
        <f t="shared" ref="BG17" si="98">IF(G17&gt;0,(R17*30%+SUM(AG17:AL17))/G17*H17,0)</f>
        <v>0</v>
      </c>
      <c r="BH17" s="212">
        <f t="shared" ref="BH17" si="99">BG17</f>
        <v>0</v>
      </c>
      <c r="BI17" s="212">
        <f t="shared" ref="BI17" si="100">BD17+BF17+BH17</f>
        <v>46.190358148148142</v>
      </c>
      <c r="BJ17" s="212">
        <f>VLOOKUP($B17,Uniforme!$A:$L,12,0)*$G17</f>
        <v>87.95416666666668</v>
      </c>
      <c r="BK17" s="212">
        <v>0</v>
      </c>
      <c r="BL17" s="212">
        <v>0</v>
      </c>
      <c r="BM17" s="327">
        <v>0</v>
      </c>
      <c r="BN17" s="212"/>
      <c r="BO17" s="212">
        <f t="shared" ref="BO17" si="101">SUM(BJ17:BN17)</f>
        <v>87.95416666666668</v>
      </c>
      <c r="BP17" s="212">
        <f t="shared" ref="BP17" si="102">R17+AO17+AW17+BI17+BO17</f>
        <v>5458.4059624691363</v>
      </c>
      <c r="BQ17" s="212">
        <f t="shared" ref="BQ17" si="103">$BQ$5*G17</f>
        <v>330.3010188862354</v>
      </c>
      <c r="BR17" s="212">
        <f t="shared" ref="BR17" si="104">$BR$5*G17</f>
        <v>233.41272001293967</v>
      </c>
      <c r="BS17" s="55">
        <f t="shared" si="45"/>
        <v>8.5633802816901436</v>
      </c>
      <c r="BT17" s="55">
        <f t="shared" si="15"/>
        <v>1.8591549295774654</v>
      </c>
      <c r="BU17" s="245">
        <f>VLOOKUP(A17,ISS!A:C,2,0)*100</f>
        <v>2</v>
      </c>
      <c r="BV17" s="55">
        <f t="shared" ref="BV17" si="105">((100/((100-$BW17)%)-100)*BU17)/$BW17</f>
        <v>2.2535211267605644</v>
      </c>
      <c r="BW17" s="55">
        <f t="shared" ref="BW17" si="106">$BS$5+$BT$5+BU17</f>
        <v>11.25</v>
      </c>
      <c r="BX17" s="55">
        <f t="shared" ref="BX17" si="107">BS17+BT17+BV17</f>
        <v>12.676056338028173</v>
      </c>
      <c r="BY17" s="212">
        <f t="shared" ref="BY17" si="108">((BR17+BQ17+BP17)*BX17)%</f>
        <v>763.36728608894123</v>
      </c>
      <c r="BZ17" s="212">
        <f t="shared" ref="BZ17" si="109">BQ17+BR17+BY17</f>
        <v>1327.0810249881163</v>
      </c>
      <c r="CA17" s="212">
        <f t="shared" ref="CA17" si="110">BP17+BZ17</f>
        <v>6785.4869874572523</v>
      </c>
      <c r="CB17" s="212">
        <f t="shared" ref="CB17" si="111">CA17*12</f>
        <v>81425.843849487021</v>
      </c>
      <c r="CC17" s="316">
        <f>VLOOKUP($C17,PARAMETROS!$A:$I,7,0)</f>
        <v>44562</v>
      </c>
      <c r="CD17" s="194">
        <f>VLOOKUP($C17,PARAMETROS!$A:$I,8,0)</f>
        <v>0</v>
      </c>
      <c r="CE17" s="194">
        <f>VLOOKUP($C17,PARAMETROS!$A:$I,9,0)</f>
        <v>0</v>
      </c>
      <c r="CJ17" s="3"/>
      <c r="CK17" s="3"/>
    </row>
    <row r="18" spans="1:89">
      <c r="A18" s="193" t="str">
        <f>CCT!A16</f>
        <v>Brasilia De Minas</v>
      </c>
      <c r="B18" s="193" t="str">
        <f>CCT!B16</f>
        <v>Assistente Administrativo - 200 h</v>
      </c>
      <c r="C18" s="193" t="str">
        <f>CCT!C16</f>
        <v>Sethac Norte de Minas¹*</v>
      </c>
      <c r="D18" s="199" t="str">
        <f t="shared" si="69"/>
        <v>Brasilia De MinasAssistente Administrativo - 200 hPGJ</v>
      </c>
      <c r="E18" s="195" t="s">
        <v>327</v>
      </c>
      <c r="F18" s="195" t="s">
        <v>328</v>
      </c>
      <c r="G18" s="195">
        <f>VLOOKUP(D18,CCT!D:R,4,0)</f>
        <v>1</v>
      </c>
      <c r="H18" s="195">
        <f>VLOOKUP(D18,CCT!D:S,16,0)</f>
        <v>0</v>
      </c>
      <c r="I18" s="244">
        <f>VLOOKUP(D18,CCT!D:R,5,0)</f>
        <v>2800</v>
      </c>
      <c r="J18" s="212">
        <f t="shared" si="70"/>
        <v>2800</v>
      </c>
      <c r="K18" s="212">
        <v>0</v>
      </c>
      <c r="L18" s="212">
        <v>0</v>
      </c>
      <c r="M18" s="212">
        <v>0</v>
      </c>
      <c r="N18" s="212">
        <v>0</v>
      </c>
      <c r="O18" s="212">
        <v>0</v>
      </c>
      <c r="P18" s="212">
        <v>0</v>
      </c>
      <c r="Q18" s="212">
        <v>0</v>
      </c>
      <c r="R18" s="212">
        <f t="shared" si="71"/>
        <v>2800</v>
      </c>
      <c r="S18" s="212">
        <f t="shared" si="30"/>
        <v>560</v>
      </c>
      <c r="T18" s="212">
        <f t="shared" si="4"/>
        <v>42</v>
      </c>
      <c r="U18" s="212">
        <f t="shared" si="4"/>
        <v>28</v>
      </c>
      <c r="V18" s="212">
        <f t="shared" si="4"/>
        <v>5.6000000000000005</v>
      </c>
      <c r="W18" s="212">
        <f t="shared" si="4"/>
        <v>70</v>
      </c>
      <c r="X18" s="212">
        <f t="shared" si="4"/>
        <v>224</v>
      </c>
      <c r="Y18" s="212">
        <f t="shared" si="4"/>
        <v>56</v>
      </c>
      <c r="Z18" s="212">
        <f t="shared" si="4"/>
        <v>16.8</v>
      </c>
      <c r="AA18" s="212">
        <f t="shared" ref="AA18:AA49" si="112">SUM(S18:Z18)</f>
        <v>1002.4</v>
      </c>
      <c r="AB18" s="212">
        <f t="shared" si="72"/>
        <v>233.33333333333331</v>
      </c>
      <c r="AC18" s="212">
        <f t="shared" si="31"/>
        <v>311.11111111111109</v>
      </c>
      <c r="AD18" s="212">
        <f t="shared" si="31"/>
        <v>194.91111111111115</v>
      </c>
      <c r="AE18" s="212">
        <f t="shared" si="73"/>
        <v>739.3555555555555</v>
      </c>
      <c r="AF18" s="212">
        <f>(VLOOKUP(A18,VT!A:D,4,0)*2*20*'RESUMO GERAL APOIO'!$G18)-IF(6%*'RESUMO GERAL APOIO'!$J18&lt;=(VLOOKUP(A18,VT!A:D,4,0)*2*20*'RESUMO GERAL APOIO'!$G18),6%*'RESUMO GERAL APOIO'!$J18,(VLOOKUP(A18,VT!A:D,4,0)*2*20*'RESUMO GERAL APOIO'!$G18))</f>
        <v>32</v>
      </c>
      <c r="AG18" s="212">
        <f>IF((VLOOKUP($C18,PARAMETROS!$A:$I,5,0))&gt;1,((VLOOKUP($C18,PARAMETROS!$A:$I,5,0))*20-1)*'RESUMO GERAL APOIO'!$G18,0)</f>
        <v>489.79999999999995</v>
      </c>
      <c r="AH18" s="212">
        <f>IF(VLOOKUP($C18,PARAMETROS!$A:$I,6,0)&gt;0,VLOOKUP($C18,PARAMETROS!$A:$I,6,0)*G18,0)</f>
        <v>0</v>
      </c>
      <c r="AI18" s="212">
        <f>VLOOKUP($C18,PARAMETROS!$A:$I,2,0)*'RESUMO GERAL APOIO'!$G18</f>
        <v>0</v>
      </c>
      <c r="AJ18" s="212">
        <f>VLOOKUP('RESUMO GERAL APOIO'!$C18,PARAMETROS!$A:$I,3,0)*'RESUMO GERAL APOIO'!$G18</f>
        <v>0</v>
      </c>
      <c r="AK18" s="212">
        <f>VLOOKUP('RESUMO GERAL APOIO'!$C18,PARAMETROS!$A:$I,4,0)*'RESUMO GERAL APOIO'!$G18</f>
        <v>0</v>
      </c>
      <c r="AL18" s="212">
        <f t="shared" si="32"/>
        <v>40.369999999999997</v>
      </c>
      <c r="AM18" s="212">
        <f>VLOOKUP(D18,CCT!D:R,12,0)*G18</f>
        <v>98.68</v>
      </c>
      <c r="AN18" s="212">
        <f t="shared" si="74"/>
        <v>660.84999999999991</v>
      </c>
      <c r="AO18" s="212">
        <f t="shared" si="75"/>
        <v>2402.6055555555554</v>
      </c>
      <c r="AP18" s="212">
        <f t="shared" si="33"/>
        <v>19.671836419753085</v>
      </c>
      <c r="AQ18" s="212">
        <f t="shared" si="10"/>
        <v>1.5737469135802471</v>
      </c>
      <c r="AR18" s="212">
        <f t="shared" si="34"/>
        <v>0.62949876543209882</v>
      </c>
      <c r="AS18" s="212">
        <f t="shared" si="35"/>
        <v>8.7111111111111121</v>
      </c>
      <c r="AT18" s="212">
        <f t="shared" si="36"/>
        <v>3.1185777777777788</v>
      </c>
      <c r="AU18" s="212">
        <f t="shared" si="37"/>
        <v>85.617777777777761</v>
      </c>
      <c r="AV18" s="212">
        <f t="shared" si="38"/>
        <v>2.3333333333333335</v>
      </c>
      <c r="AW18" s="212">
        <f t="shared" si="76"/>
        <v>121.65588209876542</v>
      </c>
      <c r="AX18" s="212">
        <f t="shared" si="39"/>
        <v>23.644444444444442</v>
      </c>
      <c r="AY18" s="212">
        <f t="shared" si="40"/>
        <v>5.6777777777777771</v>
      </c>
      <c r="AZ18" s="212">
        <f t="shared" si="41"/>
        <v>0.47833333333333333</v>
      </c>
      <c r="BA18" s="212">
        <f t="shared" si="42"/>
        <v>0.58333333333333337</v>
      </c>
      <c r="BB18" s="212">
        <f t="shared" si="43"/>
        <v>3.6296296296296293</v>
      </c>
      <c r="BC18" s="212">
        <f t="shared" si="44"/>
        <v>12.176839629629633</v>
      </c>
      <c r="BD18" s="212">
        <f t="shared" si="77"/>
        <v>46.190358148148142</v>
      </c>
      <c r="BE18" s="212">
        <v>0</v>
      </c>
      <c r="BF18" s="212">
        <f t="shared" si="24"/>
        <v>0</v>
      </c>
      <c r="BG18" s="212">
        <f t="shared" si="25"/>
        <v>0</v>
      </c>
      <c r="BH18" s="212">
        <f t="shared" si="26"/>
        <v>0</v>
      </c>
      <c r="BI18" s="212">
        <f t="shared" si="27"/>
        <v>46.190358148148142</v>
      </c>
      <c r="BJ18" s="212">
        <f>VLOOKUP($B18,Uniforme!$A:$L,12,0)*$G18</f>
        <v>87.95416666666668</v>
      </c>
      <c r="BK18" s="212">
        <v>0</v>
      </c>
      <c r="BL18" s="212">
        <v>0</v>
      </c>
      <c r="BM18" s="327">
        <v>0</v>
      </c>
      <c r="BN18" s="212"/>
      <c r="BO18" s="212">
        <f t="shared" si="78"/>
        <v>87.95416666666668</v>
      </c>
      <c r="BP18" s="212">
        <f t="shared" si="79"/>
        <v>5458.4059624691363</v>
      </c>
      <c r="BQ18" s="212">
        <f t="shared" si="28"/>
        <v>330.3010188862354</v>
      </c>
      <c r="BR18" s="212">
        <f t="shared" si="29"/>
        <v>233.41272001293967</v>
      </c>
      <c r="BS18" s="55">
        <f t="shared" si="45"/>
        <v>8.6609686609686669</v>
      </c>
      <c r="BT18" s="55">
        <f t="shared" si="15"/>
        <v>1.8803418803418819</v>
      </c>
      <c r="BU18" s="245">
        <f>VLOOKUP(A18,ISS!A:C,2,0)*100</f>
        <v>3</v>
      </c>
      <c r="BV18" s="55">
        <f t="shared" si="80"/>
        <v>3.4188034188034218</v>
      </c>
      <c r="BW18" s="55">
        <f t="shared" si="81"/>
        <v>12.25</v>
      </c>
      <c r="BX18" s="55">
        <f t="shared" si="82"/>
        <v>13.960113960113972</v>
      </c>
      <c r="BY18" s="212">
        <f t="shared" si="83"/>
        <v>840.69477312549145</v>
      </c>
      <c r="BZ18" s="212">
        <f t="shared" si="84"/>
        <v>1404.4085120246664</v>
      </c>
      <c r="CA18" s="212">
        <f t="shared" si="85"/>
        <v>6862.8144744938027</v>
      </c>
      <c r="CB18" s="212">
        <f t="shared" si="86"/>
        <v>82353.773693925628</v>
      </c>
      <c r="CC18" s="316">
        <f>VLOOKUP($C18,PARAMETROS!$A:$I,7,0)</f>
        <v>44562</v>
      </c>
      <c r="CD18" s="194">
        <f>VLOOKUP($C18,PARAMETROS!$A:$I,8,0)</f>
        <v>0</v>
      </c>
      <c r="CE18" s="194">
        <f>VLOOKUP($C18,PARAMETROS!$A:$I,9,0)</f>
        <v>0</v>
      </c>
      <c r="CJ18" s="3"/>
      <c r="CK18" s="3"/>
    </row>
    <row r="19" spans="1:89">
      <c r="A19" s="193" t="str">
        <f>CCT!A17</f>
        <v>Brumadinho</v>
      </c>
      <c r="B19" s="193" t="str">
        <f>CCT!B17</f>
        <v>Assistente Administrativo - 200 h</v>
      </c>
      <c r="C19" s="193" t="str">
        <f>CCT!C17</f>
        <v>Sind - Asseio</v>
      </c>
      <c r="D19" s="199" t="str">
        <f t="shared" si="69"/>
        <v>BrumadinhoAssistente Administrativo - 200 hPGJ</v>
      </c>
      <c r="E19" s="195" t="s">
        <v>327</v>
      </c>
      <c r="F19" s="195" t="s">
        <v>328</v>
      </c>
      <c r="G19" s="195">
        <f>VLOOKUP(D19,CCT!D:R,4,0)</f>
        <v>1</v>
      </c>
      <c r="H19" s="195">
        <f>VLOOKUP(D19,CCT!D:S,16,0)</f>
        <v>0</v>
      </c>
      <c r="I19" s="244">
        <f>VLOOKUP(D19,CCT!D:R,5,0)</f>
        <v>2800</v>
      </c>
      <c r="J19" s="212">
        <f t="shared" si="70"/>
        <v>2800</v>
      </c>
      <c r="K19" s="212">
        <v>0</v>
      </c>
      <c r="L19" s="212">
        <v>0</v>
      </c>
      <c r="M19" s="212">
        <v>0</v>
      </c>
      <c r="N19" s="212">
        <v>0</v>
      </c>
      <c r="O19" s="212">
        <v>0</v>
      </c>
      <c r="P19" s="212">
        <v>0</v>
      </c>
      <c r="Q19" s="212">
        <v>0</v>
      </c>
      <c r="R19" s="212">
        <f t="shared" si="71"/>
        <v>2800</v>
      </c>
      <c r="S19" s="212">
        <f t="shared" si="30"/>
        <v>560</v>
      </c>
      <c r="T19" s="212">
        <f t="shared" si="4"/>
        <v>42</v>
      </c>
      <c r="U19" s="212">
        <f t="shared" si="4"/>
        <v>28</v>
      </c>
      <c r="V19" s="212">
        <f t="shared" si="4"/>
        <v>5.6000000000000005</v>
      </c>
      <c r="W19" s="212">
        <f t="shared" si="4"/>
        <v>70</v>
      </c>
      <c r="X19" s="212">
        <f t="shared" si="4"/>
        <v>224</v>
      </c>
      <c r="Y19" s="212">
        <f t="shared" si="4"/>
        <v>56</v>
      </c>
      <c r="Z19" s="212">
        <f t="shared" si="4"/>
        <v>16.8</v>
      </c>
      <c r="AA19" s="212">
        <f t="shared" si="112"/>
        <v>1002.4</v>
      </c>
      <c r="AB19" s="212">
        <f t="shared" si="72"/>
        <v>233.33333333333331</v>
      </c>
      <c r="AC19" s="212">
        <f t="shared" si="31"/>
        <v>311.11111111111109</v>
      </c>
      <c r="AD19" s="212">
        <f t="shared" si="31"/>
        <v>194.91111111111115</v>
      </c>
      <c r="AE19" s="212">
        <f t="shared" si="73"/>
        <v>739.3555555555555</v>
      </c>
      <c r="AF19" s="212">
        <f>(VLOOKUP(A19,VT!A:D,4,0)*2*20*'RESUMO GERAL APOIO'!$G19)-IF(6%*'RESUMO GERAL APOIO'!$J19&lt;=(VLOOKUP(A19,VT!A:D,4,0)*2*20*'RESUMO GERAL APOIO'!$G19),6%*'RESUMO GERAL APOIO'!$J19,(VLOOKUP(A19,VT!A:D,4,0)*2*20*'RESUMO GERAL APOIO'!$G19))</f>
        <v>32</v>
      </c>
      <c r="AG19" s="212">
        <f>IF((VLOOKUP($C19,PARAMETROS!$A:$I,5,0))&gt;1,((VLOOKUP($C19,PARAMETROS!$A:$I,5,0))*20-1)*'RESUMO GERAL APOIO'!$G19,0)</f>
        <v>489.79999999999995</v>
      </c>
      <c r="AH19" s="212">
        <f>IF(VLOOKUP($C19,PARAMETROS!$A:$I,6,0)&gt;0,VLOOKUP($C19,PARAMETROS!$A:$I,6,0)*G19,0)</f>
        <v>0</v>
      </c>
      <c r="AI19" s="212">
        <f>VLOOKUP($C19,PARAMETROS!$A:$I,2,0)*'RESUMO GERAL APOIO'!$G19</f>
        <v>61.06</v>
      </c>
      <c r="AJ19" s="212">
        <f>VLOOKUP('RESUMO GERAL APOIO'!$C19,PARAMETROS!$A:$I,3,0)*'RESUMO GERAL APOIO'!$G19</f>
        <v>0</v>
      </c>
      <c r="AK19" s="212">
        <f>VLOOKUP('RESUMO GERAL APOIO'!$C19,PARAMETROS!$A:$I,4,0)*'RESUMO GERAL APOIO'!$G19</f>
        <v>0</v>
      </c>
      <c r="AL19" s="212">
        <f t="shared" si="32"/>
        <v>40.369999999999997</v>
      </c>
      <c r="AM19" s="212">
        <f>VLOOKUP(D19,CCT!D:R,12,0)*G19</f>
        <v>98.68</v>
      </c>
      <c r="AN19" s="212">
        <f t="shared" si="74"/>
        <v>721.90999999999985</v>
      </c>
      <c r="AO19" s="212">
        <f t="shared" si="75"/>
        <v>2463.6655555555553</v>
      </c>
      <c r="AP19" s="212">
        <f t="shared" si="33"/>
        <v>19.671836419753085</v>
      </c>
      <c r="AQ19" s="212">
        <f t="shared" si="10"/>
        <v>1.5737469135802471</v>
      </c>
      <c r="AR19" s="212">
        <f t="shared" si="34"/>
        <v>0.62949876543209882</v>
      </c>
      <c r="AS19" s="212">
        <f t="shared" si="35"/>
        <v>8.7111111111111121</v>
      </c>
      <c r="AT19" s="212">
        <f t="shared" si="36"/>
        <v>3.1185777777777788</v>
      </c>
      <c r="AU19" s="212">
        <f t="shared" si="37"/>
        <v>85.617777777777761</v>
      </c>
      <c r="AV19" s="212">
        <f t="shared" si="38"/>
        <v>2.3333333333333335</v>
      </c>
      <c r="AW19" s="212">
        <f t="shared" si="76"/>
        <v>121.65588209876542</v>
      </c>
      <c r="AX19" s="212">
        <f t="shared" si="39"/>
        <v>23.644444444444442</v>
      </c>
      <c r="AY19" s="212">
        <f t="shared" si="40"/>
        <v>5.6777777777777771</v>
      </c>
      <c r="AZ19" s="212">
        <f t="shared" si="41"/>
        <v>0.47833333333333333</v>
      </c>
      <c r="BA19" s="212">
        <f t="shared" si="42"/>
        <v>0.58333333333333337</v>
      </c>
      <c r="BB19" s="212">
        <f t="shared" si="43"/>
        <v>3.6296296296296293</v>
      </c>
      <c r="BC19" s="212">
        <f t="shared" si="44"/>
        <v>12.176839629629633</v>
      </c>
      <c r="BD19" s="212">
        <f t="shared" si="77"/>
        <v>46.190358148148142</v>
      </c>
      <c r="BE19" s="212">
        <v>0</v>
      </c>
      <c r="BF19" s="212">
        <f t="shared" si="24"/>
        <v>0</v>
      </c>
      <c r="BG19" s="212">
        <f t="shared" si="25"/>
        <v>0</v>
      </c>
      <c r="BH19" s="212">
        <f t="shared" si="26"/>
        <v>0</v>
      </c>
      <c r="BI19" s="212">
        <f t="shared" si="27"/>
        <v>46.190358148148142</v>
      </c>
      <c r="BJ19" s="212">
        <f>VLOOKUP($B19,Uniforme!$A:$L,12,0)*$G19</f>
        <v>87.95416666666668</v>
      </c>
      <c r="BK19" s="212">
        <v>0</v>
      </c>
      <c r="BL19" s="212">
        <v>0</v>
      </c>
      <c r="BM19" s="327">
        <v>0</v>
      </c>
      <c r="BN19" s="212"/>
      <c r="BO19" s="212">
        <f t="shared" si="78"/>
        <v>87.95416666666668</v>
      </c>
      <c r="BP19" s="212">
        <f t="shared" si="79"/>
        <v>5519.4659624691358</v>
      </c>
      <c r="BQ19" s="212">
        <f t="shared" si="28"/>
        <v>330.3010188862354</v>
      </c>
      <c r="BR19" s="212">
        <f t="shared" si="29"/>
        <v>233.41272001293967</v>
      </c>
      <c r="BS19" s="55">
        <f t="shared" si="45"/>
        <v>8.8629737609329435</v>
      </c>
      <c r="BT19" s="55">
        <f t="shared" si="15"/>
        <v>1.9241982507288626</v>
      </c>
      <c r="BU19" s="245">
        <f>VLOOKUP(A19,ISS!A:C,2,0)*100</f>
        <v>5</v>
      </c>
      <c r="BV19" s="55">
        <f t="shared" si="80"/>
        <v>5.8309037900874632</v>
      </c>
      <c r="BW19" s="55">
        <f t="shared" si="81"/>
        <v>14.25</v>
      </c>
      <c r="BX19" s="55">
        <f t="shared" si="82"/>
        <v>16.618075801749271</v>
      </c>
      <c r="BY19" s="212">
        <f t="shared" si="83"/>
        <v>1010.9074139300108</v>
      </c>
      <c r="BZ19" s="212">
        <f t="shared" si="84"/>
        <v>1574.6211528291858</v>
      </c>
      <c r="CA19" s="212">
        <f t="shared" si="85"/>
        <v>7094.0871152983218</v>
      </c>
      <c r="CB19" s="212">
        <f t="shared" si="86"/>
        <v>85129.045383579854</v>
      </c>
      <c r="CC19" s="316">
        <f>VLOOKUP($C19,PARAMETROS!$A:$I,7,0)</f>
        <v>44562</v>
      </c>
      <c r="CD19" s="194">
        <f>VLOOKUP($C19,PARAMETROS!$A:$I,8,0)</f>
        <v>0</v>
      </c>
      <c r="CE19" s="194">
        <f>VLOOKUP($C19,PARAMETROS!$A:$I,9,0)</f>
        <v>0</v>
      </c>
      <c r="CJ19" s="3"/>
      <c r="CK19" s="3"/>
    </row>
    <row r="20" spans="1:89">
      <c r="A20" s="193" t="str">
        <f>CCT!A18</f>
        <v>Bueno Brandao</v>
      </c>
      <c r="B20" s="193" t="str">
        <f>CCT!B18</f>
        <v>Assistente Administrativo - 200 h</v>
      </c>
      <c r="C20" s="193" t="str">
        <f>CCT!C18</f>
        <v>Fethemg Interior</v>
      </c>
      <c r="D20" s="199" t="str">
        <f t="shared" si="69"/>
        <v>Bueno BrandaoAssistente Administrativo - 200 hPGJ</v>
      </c>
      <c r="E20" s="195" t="s">
        <v>327</v>
      </c>
      <c r="F20" s="195" t="s">
        <v>328</v>
      </c>
      <c r="G20" s="195">
        <f>VLOOKUP(D20,CCT!D:R,4,0)</f>
        <v>1</v>
      </c>
      <c r="H20" s="195">
        <f>VLOOKUP(D20,CCT!D:S,16,0)</f>
        <v>0</v>
      </c>
      <c r="I20" s="244">
        <f>VLOOKUP(D20,CCT!D:R,5,0)</f>
        <v>2800</v>
      </c>
      <c r="J20" s="212">
        <f t="shared" si="70"/>
        <v>2800</v>
      </c>
      <c r="K20" s="212">
        <v>0</v>
      </c>
      <c r="L20" s="212">
        <v>0</v>
      </c>
      <c r="M20" s="212">
        <v>0</v>
      </c>
      <c r="N20" s="212">
        <v>0</v>
      </c>
      <c r="O20" s="212">
        <v>0</v>
      </c>
      <c r="P20" s="212">
        <v>0</v>
      </c>
      <c r="Q20" s="212">
        <v>0</v>
      </c>
      <c r="R20" s="212">
        <f t="shared" si="71"/>
        <v>2800</v>
      </c>
      <c r="S20" s="212">
        <f t="shared" si="30"/>
        <v>560</v>
      </c>
      <c r="T20" s="212">
        <f t="shared" si="4"/>
        <v>42</v>
      </c>
      <c r="U20" s="212">
        <f t="shared" si="4"/>
        <v>28</v>
      </c>
      <c r="V20" s="212">
        <f t="shared" si="4"/>
        <v>5.6000000000000005</v>
      </c>
      <c r="W20" s="212">
        <f t="shared" si="4"/>
        <v>70</v>
      </c>
      <c r="X20" s="212">
        <f t="shared" si="4"/>
        <v>224</v>
      </c>
      <c r="Y20" s="212">
        <f t="shared" si="4"/>
        <v>56</v>
      </c>
      <c r="Z20" s="212">
        <f t="shared" si="4"/>
        <v>16.8</v>
      </c>
      <c r="AA20" s="212">
        <f t="shared" si="112"/>
        <v>1002.4</v>
      </c>
      <c r="AB20" s="212">
        <f t="shared" si="72"/>
        <v>233.33333333333331</v>
      </c>
      <c r="AC20" s="212">
        <f t="shared" si="31"/>
        <v>311.11111111111109</v>
      </c>
      <c r="AD20" s="212">
        <f t="shared" si="31"/>
        <v>194.91111111111115</v>
      </c>
      <c r="AE20" s="212">
        <f t="shared" si="73"/>
        <v>739.3555555555555</v>
      </c>
      <c r="AF20" s="212">
        <f>(VLOOKUP(A20,VT!A:D,4,0)*2*20*'RESUMO GERAL APOIO'!$G20)-IF(6%*'RESUMO GERAL APOIO'!$J20&lt;=(VLOOKUP(A20,VT!A:D,4,0)*2*20*'RESUMO GERAL APOIO'!$G20),6%*'RESUMO GERAL APOIO'!$J20,(VLOOKUP(A20,VT!A:D,4,0)*2*20*'RESUMO GERAL APOIO'!$G20))</f>
        <v>32</v>
      </c>
      <c r="AG20" s="212">
        <f>IF((VLOOKUP($C20,PARAMETROS!$A:$I,5,0))&gt;1,((VLOOKUP($C20,PARAMETROS!$A:$I,5,0))*20-1)*'RESUMO GERAL APOIO'!$G20,0)</f>
        <v>489.79999999999995</v>
      </c>
      <c r="AH20" s="212">
        <f>IF(VLOOKUP($C20,PARAMETROS!$A:$I,6,0)&gt;0,VLOOKUP($C20,PARAMETROS!$A:$I,6,0)*G20,0)</f>
        <v>0</v>
      </c>
      <c r="AI20" s="212">
        <f>VLOOKUP($C20,PARAMETROS!$A:$I,2,0)*'RESUMO GERAL APOIO'!$G20</f>
        <v>0</v>
      </c>
      <c r="AJ20" s="212">
        <f>VLOOKUP('RESUMO GERAL APOIO'!$C20,PARAMETROS!$A:$I,3,0)*'RESUMO GERAL APOIO'!$G20</f>
        <v>12.36</v>
      </c>
      <c r="AK20" s="212">
        <f>VLOOKUP('RESUMO GERAL APOIO'!$C20,PARAMETROS!$A:$I,4,0)*'RESUMO GERAL APOIO'!$G20</f>
        <v>0</v>
      </c>
      <c r="AL20" s="212">
        <f t="shared" si="32"/>
        <v>40.369999999999997</v>
      </c>
      <c r="AM20" s="212">
        <f>VLOOKUP(D20,CCT!D:R,12,0)*G20</f>
        <v>98.68</v>
      </c>
      <c r="AN20" s="212">
        <f t="shared" si="74"/>
        <v>673.21</v>
      </c>
      <c r="AO20" s="212">
        <f t="shared" si="75"/>
        <v>2414.9655555555555</v>
      </c>
      <c r="AP20" s="212">
        <f t="shared" si="33"/>
        <v>19.671836419753085</v>
      </c>
      <c r="AQ20" s="212">
        <f t="shared" si="10"/>
        <v>1.5737469135802471</v>
      </c>
      <c r="AR20" s="212">
        <f t="shared" si="34"/>
        <v>0.62949876543209882</v>
      </c>
      <c r="AS20" s="212">
        <f t="shared" si="35"/>
        <v>8.7111111111111121</v>
      </c>
      <c r="AT20" s="212">
        <f t="shared" si="36"/>
        <v>3.1185777777777788</v>
      </c>
      <c r="AU20" s="212">
        <f t="shared" si="37"/>
        <v>85.617777777777761</v>
      </c>
      <c r="AV20" s="212">
        <f t="shared" si="38"/>
        <v>2.3333333333333335</v>
      </c>
      <c r="AW20" s="212">
        <f t="shared" si="76"/>
        <v>121.65588209876542</v>
      </c>
      <c r="AX20" s="212">
        <f t="shared" si="39"/>
        <v>23.644444444444442</v>
      </c>
      <c r="AY20" s="212">
        <f t="shared" si="40"/>
        <v>5.6777777777777771</v>
      </c>
      <c r="AZ20" s="212">
        <f t="shared" si="41"/>
        <v>0.47833333333333333</v>
      </c>
      <c r="BA20" s="212">
        <f t="shared" si="42"/>
        <v>0.58333333333333337</v>
      </c>
      <c r="BB20" s="212">
        <f t="shared" si="43"/>
        <v>3.6296296296296293</v>
      </c>
      <c r="BC20" s="212">
        <f t="shared" si="44"/>
        <v>12.176839629629633</v>
      </c>
      <c r="BD20" s="212">
        <f t="shared" si="77"/>
        <v>46.190358148148142</v>
      </c>
      <c r="BE20" s="212">
        <v>0</v>
      </c>
      <c r="BF20" s="212">
        <f t="shared" si="24"/>
        <v>0</v>
      </c>
      <c r="BG20" s="212">
        <f t="shared" si="25"/>
        <v>0</v>
      </c>
      <c r="BH20" s="212">
        <f t="shared" si="26"/>
        <v>0</v>
      </c>
      <c r="BI20" s="212">
        <f t="shared" si="27"/>
        <v>46.190358148148142</v>
      </c>
      <c r="BJ20" s="212">
        <f>VLOOKUP($B20,Uniforme!$A:$L,12,0)*$G20</f>
        <v>87.95416666666668</v>
      </c>
      <c r="BK20" s="212">
        <v>0</v>
      </c>
      <c r="BL20" s="212">
        <v>0</v>
      </c>
      <c r="BM20" s="327">
        <v>0</v>
      </c>
      <c r="BN20" s="212"/>
      <c r="BO20" s="212">
        <f t="shared" si="78"/>
        <v>87.95416666666668</v>
      </c>
      <c r="BP20" s="212">
        <f t="shared" si="79"/>
        <v>5470.765962469136</v>
      </c>
      <c r="BQ20" s="212">
        <f t="shared" si="28"/>
        <v>330.3010188862354</v>
      </c>
      <c r="BR20" s="212">
        <f t="shared" si="29"/>
        <v>233.41272001293967</v>
      </c>
      <c r="BS20" s="55">
        <f t="shared" si="45"/>
        <v>8.5633802816901436</v>
      </c>
      <c r="BT20" s="55">
        <f t="shared" si="15"/>
        <v>1.8591549295774654</v>
      </c>
      <c r="BU20" s="245">
        <f>VLOOKUP(A20,ISS!A:C,2,0)*100</f>
        <v>2</v>
      </c>
      <c r="BV20" s="55">
        <f t="shared" si="80"/>
        <v>2.2535211267605644</v>
      </c>
      <c r="BW20" s="55">
        <f t="shared" si="81"/>
        <v>11.25</v>
      </c>
      <c r="BX20" s="55">
        <f t="shared" si="82"/>
        <v>12.676056338028173</v>
      </c>
      <c r="BY20" s="212">
        <f t="shared" si="83"/>
        <v>764.9340466523214</v>
      </c>
      <c r="BZ20" s="212">
        <f t="shared" si="84"/>
        <v>1328.6477855514963</v>
      </c>
      <c r="CA20" s="212">
        <f t="shared" si="85"/>
        <v>6799.4137480206318</v>
      </c>
      <c r="CB20" s="212">
        <f t="shared" si="86"/>
        <v>81592.964976247575</v>
      </c>
      <c r="CC20" s="316">
        <f>VLOOKUP($C20,PARAMETROS!$A:$I,7,0)</f>
        <v>44562</v>
      </c>
      <c r="CD20" s="194">
        <f>VLOOKUP($C20,PARAMETROS!$A:$I,8,0)</f>
        <v>0</v>
      </c>
      <c r="CE20" s="194">
        <f>VLOOKUP($C20,PARAMETROS!$A:$I,9,0)</f>
        <v>0</v>
      </c>
      <c r="CJ20" s="3"/>
      <c r="CK20" s="3"/>
    </row>
    <row r="21" spans="1:89">
      <c r="A21" s="193" t="str">
        <f>CCT!A19</f>
        <v>Buenopolis</v>
      </c>
      <c r="B21" s="193" t="str">
        <f>CCT!B19</f>
        <v>Assistente Administrativo - 200 h</v>
      </c>
      <c r="C21" s="193" t="str">
        <f>CCT!C19</f>
        <v>Curvelo¹*</v>
      </c>
      <c r="D21" s="199" t="str">
        <f t="shared" si="69"/>
        <v>BuenopolisAssistente Administrativo - 200 hPGJ</v>
      </c>
      <c r="E21" s="195" t="s">
        <v>327</v>
      </c>
      <c r="F21" s="195" t="s">
        <v>328</v>
      </c>
      <c r="G21" s="195">
        <f>VLOOKUP(D21,CCT!D:R,4,0)</f>
        <v>1</v>
      </c>
      <c r="H21" s="195">
        <f>VLOOKUP(D21,CCT!D:S,16,0)</f>
        <v>0</v>
      </c>
      <c r="I21" s="244">
        <f>VLOOKUP(D21,CCT!D:R,5,0)</f>
        <v>2800</v>
      </c>
      <c r="J21" s="212">
        <f t="shared" si="70"/>
        <v>2800</v>
      </c>
      <c r="K21" s="212">
        <v>0</v>
      </c>
      <c r="L21" s="212">
        <v>0</v>
      </c>
      <c r="M21" s="212">
        <v>0</v>
      </c>
      <c r="N21" s="212">
        <v>0</v>
      </c>
      <c r="O21" s="212">
        <v>0</v>
      </c>
      <c r="P21" s="212">
        <v>0</v>
      </c>
      <c r="Q21" s="212">
        <v>0</v>
      </c>
      <c r="R21" s="212">
        <f t="shared" si="71"/>
        <v>2800</v>
      </c>
      <c r="S21" s="212">
        <f t="shared" si="30"/>
        <v>560</v>
      </c>
      <c r="T21" s="212">
        <f t="shared" si="4"/>
        <v>42</v>
      </c>
      <c r="U21" s="212">
        <f t="shared" si="4"/>
        <v>28</v>
      </c>
      <c r="V21" s="212">
        <f t="shared" si="4"/>
        <v>5.6000000000000005</v>
      </c>
      <c r="W21" s="212">
        <f t="shared" si="4"/>
        <v>70</v>
      </c>
      <c r="X21" s="212">
        <f t="shared" si="4"/>
        <v>224</v>
      </c>
      <c r="Y21" s="212">
        <f t="shared" si="4"/>
        <v>56</v>
      </c>
      <c r="Z21" s="212">
        <f t="shared" si="4"/>
        <v>16.8</v>
      </c>
      <c r="AA21" s="212">
        <f t="shared" si="112"/>
        <v>1002.4</v>
      </c>
      <c r="AB21" s="212">
        <f t="shared" si="72"/>
        <v>233.33333333333331</v>
      </c>
      <c r="AC21" s="212">
        <f t="shared" si="31"/>
        <v>311.11111111111109</v>
      </c>
      <c r="AD21" s="212">
        <f t="shared" si="31"/>
        <v>194.91111111111115</v>
      </c>
      <c r="AE21" s="212">
        <f t="shared" si="73"/>
        <v>739.3555555555555</v>
      </c>
      <c r="AF21" s="212">
        <f>(VLOOKUP(A21,VT!A:D,4,0)*2*20*'RESUMO GERAL APOIO'!$G21)-IF(6%*'RESUMO GERAL APOIO'!$J21&lt;=(VLOOKUP(A21,VT!A:D,4,0)*2*20*'RESUMO GERAL APOIO'!$G21),6%*'RESUMO GERAL APOIO'!$J21,(VLOOKUP(A21,VT!A:D,4,0)*2*20*'RESUMO GERAL APOIO'!$G21))</f>
        <v>32</v>
      </c>
      <c r="AG21" s="212">
        <f>IF((VLOOKUP($C21,PARAMETROS!$A:$I,5,0))&gt;1,((VLOOKUP($C21,PARAMETROS!$A:$I,5,0))*20-1)*'RESUMO GERAL APOIO'!$G21,0)</f>
        <v>489.79999999999995</v>
      </c>
      <c r="AH21" s="212">
        <f>IF(VLOOKUP($C21,PARAMETROS!$A:$I,6,0)&gt;0,VLOOKUP($C21,PARAMETROS!$A:$I,6,0)*G21,0)</f>
        <v>0</v>
      </c>
      <c r="AI21" s="212">
        <f>VLOOKUP($C21,PARAMETROS!$A:$I,2,0)*'RESUMO GERAL APOIO'!$G21</f>
        <v>0</v>
      </c>
      <c r="AJ21" s="212">
        <f>VLOOKUP('RESUMO GERAL APOIO'!$C21,PARAMETROS!$A:$I,3,0)*'RESUMO GERAL APOIO'!$G21</f>
        <v>0</v>
      </c>
      <c r="AK21" s="212">
        <f>VLOOKUP('RESUMO GERAL APOIO'!$C21,PARAMETROS!$A:$I,4,0)*'RESUMO GERAL APOIO'!$G21</f>
        <v>0</v>
      </c>
      <c r="AL21" s="212">
        <f t="shared" si="32"/>
        <v>40.369999999999997</v>
      </c>
      <c r="AM21" s="212">
        <f>VLOOKUP(D21,CCT!D:R,12,0)*G21</f>
        <v>98.68</v>
      </c>
      <c r="AN21" s="212">
        <f t="shared" si="74"/>
        <v>660.84999999999991</v>
      </c>
      <c r="AO21" s="212">
        <f t="shared" si="75"/>
        <v>2402.6055555555554</v>
      </c>
      <c r="AP21" s="212">
        <f t="shared" si="33"/>
        <v>19.671836419753085</v>
      </c>
      <c r="AQ21" s="212">
        <f t="shared" si="10"/>
        <v>1.5737469135802471</v>
      </c>
      <c r="AR21" s="212">
        <f t="shared" si="34"/>
        <v>0.62949876543209882</v>
      </c>
      <c r="AS21" s="212">
        <f t="shared" si="35"/>
        <v>8.7111111111111121</v>
      </c>
      <c r="AT21" s="212">
        <f t="shared" si="36"/>
        <v>3.1185777777777788</v>
      </c>
      <c r="AU21" s="212">
        <f t="shared" si="37"/>
        <v>85.617777777777761</v>
      </c>
      <c r="AV21" s="212">
        <f t="shared" si="38"/>
        <v>2.3333333333333335</v>
      </c>
      <c r="AW21" s="212">
        <f t="shared" si="76"/>
        <v>121.65588209876542</v>
      </c>
      <c r="AX21" s="212">
        <f t="shared" si="39"/>
        <v>23.644444444444442</v>
      </c>
      <c r="AY21" s="212">
        <f t="shared" si="40"/>
        <v>5.6777777777777771</v>
      </c>
      <c r="AZ21" s="212">
        <f t="shared" si="41"/>
        <v>0.47833333333333333</v>
      </c>
      <c r="BA21" s="212">
        <f t="shared" si="42"/>
        <v>0.58333333333333337</v>
      </c>
      <c r="BB21" s="212">
        <f t="shared" si="43"/>
        <v>3.6296296296296293</v>
      </c>
      <c r="BC21" s="212">
        <f t="shared" si="44"/>
        <v>12.176839629629633</v>
      </c>
      <c r="BD21" s="212">
        <f t="shared" si="77"/>
        <v>46.190358148148142</v>
      </c>
      <c r="BE21" s="212">
        <v>0</v>
      </c>
      <c r="BF21" s="212">
        <f t="shared" si="24"/>
        <v>0</v>
      </c>
      <c r="BG21" s="212">
        <f t="shared" si="25"/>
        <v>0</v>
      </c>
      <c r="BH21" s="212">
        <f t="shared" si="26"/>
        <v>0</v>
      </c>
      <c r="BI21" s="212">
        <f t="shared" si="27"/>
        <v>46.190358148148142</v>
      </c>
      <c r="BJ21" s="212">
        <f>VLOOKUP($B21,Uniforme!$A:$L,12,0)*$G21</f>
        <v>87.95416666666668</v>
      </c>
      <c r="BK21" s="212">
        <v>0</v>
      </c>
      <c r="BL21" s="212">
        <v>0</v>
      </c>
      <c r="BM21" s="327">
        <v>0</v>
      </c>
      <c r="BN21" s="212"/>
      <c r="BO21" s="212">
        <f t="shared" si="78"/>
        <v>87.95416666666668</v>
      </c>
      <c r="BP21" s="212">
        <f>R21+AO21+AW21+BI21+BO21</f>
        <v>5458.4059624691363</v>
      </c>
      <c r="BQ21" s="212">
        <f>$BQ$5*G21</f>
        <v>330.3010188862354</v>
      </c>
      <c r="BR21" s="212">
        <f>$BR$5*G21</f>
        <v>233.41272001293967</v>
      </c>
      <c r="BS21" s="55">
        <f t="shared" si="45"/>
        <v>8.6609686609686669</v>
      </c>
      <c r="BT21" s="55">
        <f t="shared" si="15"/>
        <v>1.8803418803418819</v>
      </c>
      <c r="BU21" s="245">
        <f>VLOOKUP(A21,ISS!A:C,2,0)*100</f>
        <v>3</v>
      </c>
      <c r="BV21" s="55">
        <f t="shared" si="80"/>
        <v>3.4188034188034218</v>
      </c>
      <c r="BW21" s="55">
        <f t="shared" si="81"/>
        <v>12.25</v>
      </c>
      <c r="BX21" s="55">
        <f t="shared" si="82"/>
        <v>13.960113960113972</v>
      </c>
      <c r="BY21" s="212">
        <f t="shared" si="83"/>
        <v>840.69477312549145</v>
      </c>
      <c r="BZ21" s="212">
        <f t="shared" si="84"/>
        <v>1404.4085120246664</v>
      </c>
      <c r="CA21" s="212">
        <f t="shared" si="85"/>
        <v>6862.8144744938027</v>
      </c>
      <c r="CB21" s="212">
        <f t="shared" si="86"/>
        <v>82353.773693925628</v>
      </c>
      <c r="CC21" s="316">
        <f>VLOOKUP($C21,PARAMETROS!$A:$I,7,0)</f>
        <v>44562</v>
      </c>
      <c r="CD21" s="194">
        <f>VLOOKUP($C21,PARAMETROS!$A:$I,8,0)</f>
        <v>0</v>
      </c>
      <c r="CE21" s="194">
        <f>VLOOKUP($C21,PARAMETROS!$A:$I,9,0)</f>
        <v>0</v>
      </c>
      <c r="CJ21" s="3"/>
      <c r="CK21" s="3"/>
    </row>
    <row r="22" spans="1:89">
      <c r="A22" s="193" t="str">
        <f>CCT!A20</f>
        <v>Cachoeira De Minas</v>
      </c>
      <c r="B22" s="193" t="str">
        <f>CCT!B20</f>
        <v>Assistente Administrativo - 200 h</v>
      </c>
      <c r="C22" s="193" t="str">
        <f>CCT!C20</f>
        <v>Fethemg Interior</v>
      </c>
      <c r="D22" s="199" t="str">
        <f t="shared" si="69"/>
        <v>Cachoeira De MinasAssistente Administrativo - 200 hPGJ</v>
      </c>
      <c r="E22" s="195" t="s">
        <v>327</v>
      </c>
      <c r="F22" s="195" t="s">
        <v>328</v>
      </c>
      <c r="G22" s="195">
        <f>VLOOKUP(D22,CCT!D:R,4,0)</f>
        <v>1</v>
      </c>
      <c r="H22" s="195">
        <f>VLOOKUP(D22,CCT!D:S,16,0)</f>
        <v>0</v>
      </c>
      <c r="I22" s="244">
        <f>VLOOKUP(D22,CCT!D:R,5,0)</f>
        <v>2800</v>
      </c>
      <c r="J22" s="212">
        <f t="shared" si="70"/>
        <v>2800</v>
      </c>
      <c r="K22" s="212">
        <v>0</v>
      </c>
      <c r="L22" s="212">
        <v>0</v>
      </c>
      <c r="M22" s="212">
        <v>0</v>
      </c>
      <c r="N22" s="212">
        <v>0</v>
      </c>
      <c r="O22" s="212">
        <v>0</v>
      </c>
      <c r="P22" s="212">
        <v>0</v>
      </c>
      <c r="Q22" s="212">
        <v>0</v>
      </c>
      <c r="R22" s="212">
        <f t="shared" si="71"/>
        <v>2800</v>
      </c>
      <c r="S22" s="212">
        <f t="shared" si="30"/>
        <v>560</v>
      </c>
      <c r="T22" s="212">
        <f t="shared" si="4"/>
        <v>42</v>
      </c>
      <c r="U22" s="212">
        <f t="shared" si="4"/>
        <v>28</v>
      </c>
      <c r="V22" s="212">
        <f t="shared" si="4"/>
        <v>5.6000000000000005</v>
      </c>
      <c r="W22" s="212">
        <f t="shared" si="4"/>
        <v>70</v>
      </c>
      <c r="X22" s="212">
        <f t="shared" si="4"/>
        <v>224</v>
      </c>
      <c r="Y22" s="212">
        <f t="shared" si="4"/>
        <v>56</v>
      </c>
      <c r="Z22" s="212">
        <f t="shared" si="4"/>
        <v>16.8</v>
      </c>
      <c r="AA22" s="212">
        <f t="shared" si="112"/>
        <v>1002.4</v>
      </c>
      <c r="AB22" s="212">
        <f t="shared" si="72"/>
        <v>233.33333333333331</v>
      </c>
      <c r="AC22" s="212">
        <f t="shared" si="31"/>
        <v>311.11111111111109</v>
      </c>
      <c r="AD22" s="212">
        <f t="shared" si="31"/>
        <v>194.91111111111115</v>
      </c>
      <c r="AE22" s="212">
        <f t="shared" si="73"/>
        <v>739.3555555555555</v>
      </c>
      <c r="AF22" s="212">
        <f>(VLOOKUP(A22,VT!A:D,4,0)*2*20*'RESUMO GERAL APOIO'!$G22)-IF(6%*'RESUMO GERAL APOIO'!$J22&lt;=(VLOOKUP(A22,VT!A:D,4,0)*2*20*'RESUMO GERAL APOIO'!$G22),6%*'RESUMO GERAL APOIO'!$J22,(VLOOKUP(A22,VT!A:D,4,0)*2*20*'RESUMO GERAL APOIO'!$G22))</f>
        <v>32</v>
      </c>
      <c r="AG22" s="212">
        <f>IF((VLOOKUP($C22,PARAMETROS!$A:$I,5,0))&gt;1,((VLOOKUP($C22,PARAMETROS!$A:$I,5,0))*20-1)*'RESUMO GERAL APOIO'!$G22,0)</f>
        <v>489.79999999999995</v>
      </c>
      <c r="AH22" s="212">
        <f>IF(VLOOKUP($C22,PARAMETROS!$A:$I,6,0)&gt;0,VLOOKUP($C22,PARAMETROS!$A:$I,6,0)*G22,0)</f>
        <v>0</v>
      </c>
      <c r="AI22" s="212">
        <f>VLOOKUP($C22,PARAMETROS!$A:$I,2,0)*'RESUMO GERAL APOIO'!$G22</f>
        <v>0</v>
      </c>
      <c r="AJ22" s="212">
        <f>VLOOKUP('RESUMO GERAL APOIO'!$C22,PARAMETROS!$A:$I,3,0)*'RESUMO GERAL APOIO'!$G22</f>
        <v>12.36</v>
      </c>
      <c r="AK22" s="212">
        <f>VLOOKUP('RESUMO GERAL APOIO'!$C22,PARAMETROS!$A:$I,4,0)*'RESUMO GERAL APOIO'!$G22</f>
        <v>0</v>
      </c>
      <c r="AL22" s="212">
        <f t="shared" si="32"/>
        <v>40.369999999999997</v>
      </c>
      <c r="AM22" s="212">
        <f>VLOOKUP(D22,CCT!D:R,12,0)*G22</f>
        <v>98.68</v>
      </c>
      <c r="AN22" s="212">
        <f t="shared" si="74"/>
        <v>673.21</v>
      </c>
      <c r="AO22" s="212">
        <f t="shared" si="75"/>
        <v>2414.9655555555555</v>
      </c>
      <c r="AP22" s="212">
        <f t="shared" si="33"/>
        <v>19.671836419753085</v>
      </c>
      <c r="AQ22" s="212">
        <f t="shared" si="10"/>
        <v>1.5737469135802471</v>
      </c>
      <c r="AR22" s="212">
        <f t="shared" si="34"/>
        <v>0.62949876543209882</v>
      </c>
      <c r="AS22" s="212">
        <f t="shared" si="35"/>
        <v>8.7111111111111121</v>
      </c>
      <c r="AT22" s="212">
        <f t="shared" si="36"/>
        <v>3.1185777777777788</v>
      </c>
      <c r="AU22" s="212">
        <f t="shared" si="37"/>
        <v>85.617777777777761</v>
      </c>
      <c r="AV22" s="212">
        <f t="shared" si="38"/>
        <v>2.3333333333333335</v>
      </c>
      <c r="AW22" s="212">
        <f t="shared" si="76"/>
        <v>121.65588209876542</v>
      </c>
      <c r="AX22" s="212">
        <f t="shared" si="39"/>
        <v>23.644444444444442</v>
      </c>
      <c r="AY22" s="212">
        <f t="shared" si="40"/>
        <v>5.6777777777777771</v>
      </c>
      <c r="AZ22" s="212">
        <f t="shared" si="41"/>
        <v>0.47833333333333333</v>
      </c>
      <c r="BA22" s="212">
        <f t="shared" si="42"/>
        <v>0.58333333333333337</v>
      </c>
      <c r="BB22" s="212">
        <f t="shared" si="43"/>
        <v>3.6296296296296293</v>
      </c>
      <c r="BC22" s="212">
        <f t="shared" si="44"/>
        <v>12.176839629629633</v>
      </c>
      <c r="BD22" s="212">
        <f t="shared" si="77"/>
        <v>46.190358148148142</v>
      </c>
      <c r="BE22" s="212">
        <v>0</v>
      </c>
      <c r="BF22" s="212">
        <f t="shared" si="24"/>
        <v>0</v>
      </c>
      <c r="BG22" s="212">
        <f t="shared" si="25"/>
        <v>0</v>
      </c>
      <c r="BH22" s="212">
        <f t="shared" si="26"/>
        <v>0</v>
      </c>
      <c r="BI22" s="212">
        <f t="shared" si="27"/>
        <v>46.190358148148142</v>
      </c>
      <c r="BJ22" s="212">
        <f>VLOOKUP($B22,Uniforme!$A:$L,12,0)*$G22</f>
        <v>87.95416666666668</v>
      </c>
      <c r="BK22" s="212">
        <v>0</v>
      </c>
      <c r="BL22" s="212">
        <v>0</v>
      </c>
      <c r="BM22" s="327">
        <v>0</v>
      </c>
      <c r="BN22" s="212"/>
      <c r="BO22" s="212">
        <f t="shared" si="78"/>
        <v>87.95416666666668</v>
      </c>
      <c r="BP22" s="212">
        <f t="shared" si="79"/>
        <v>5470.765962469136</v>
      </c>
      <c r="BQ22" s="212">
        <f t="shared" si="28"/>
        <v>330.3010188862354</v>
      </c>
      <c r="BR22" s="212">
        <f t="shared" si="29"/>
        <v>233.41272001293967</v>
      </c>
      <c r="BS22" s="55">
        <f t="shared" si="45"/>
        <v>8.6609686609686669</v>
      </c>
      <c r="BT22" s="55">
        <f t="shared" si="15"/>
        <v>1.8803418803418819</v>
      </c>
      <c r="BU22" s="245">
        <f>VLOOKUP(A22,ISS!A:C,2,0)*100</f>
        <v>3</v>
      </c>
      <c r="BV22" s="55">
        <f t="shared" si="80"/>
        <v>3.4188034188034218</v>
      </c>
      <c r="BW22" s="55">
        <f t="shared" si="81"/>
        <v>12.25</v>
      </c>
      <c r="BX22" s="55">
        <f t="shared" si="82"/>
        <v>13.960113960113972</v>
      </c>
      <c r="BY22" s="212">
        <f t="shared" si="83"/>
        <v>842.42024321096153</v>
      </c>
      <c r="BZ22" s="212">
        <f t="shared" si="84"/>
        <v>1406.1339821101365</v>
      </c>
      <c r="CA22" s="212">
        <f t="shared" si="85"/>
        <v>6876.8999445792724</v>
      </c>
      <c r="CB22" s="212">
        <f t="shared" si="86"/>
        <v>82522.799334951269</v>
      </c>
      <c r="CC22" s="316">
        <f>VLOOKUP($C22,PARAMETROS!$A:$I,7,0)</f>
        <v>44562</v>
      </c>
      <c r="CD22" s="194">
        <f>VLOOKUP($C22,PARAMETROS!$A:$I,8,0)</f>
        <v>0</v>
      </c>
      <c r="CE22" s="194">
        <f>VLOOKUP($C22,PARAMETROS!$A:$I,9,0)</f>
        <v>0</v>
      </c>
      <c r="CJ22" s="3"/>
      <c r="CK22" s="3"/>
    </row>
    <row r="23" spans="1:89">
      <c r="A23" s="193" t="str">
        <f>CCT!A21</f>
        <v>Caete</v>
      </c>
      <c r="B23" s="193" t="str">
        <f>CCT!B21</f>
        <v>Assistente Administrativo - 200 h</v>
      </c>
      <c r="C23" s="193" t="str">
        <f>CCT!C21</f>
        <v>Fethemg RM</v>
      </c>
      <c r="D23" s="199" t="str">
        <f t="shared" si="69"/>
        <v>CaeteAssistente Administrativo - 200 hPGJ</v>
      </c>
      <c r="E23" s="195" t="s">
        <v>327</v>
      </c>
      <c r="F23" s="195" t="s">
        <v>328</v>
      </c>
      <c r="G23" s="195">
        <f>VLOOKUP(D23,CCT!D:R,4,0)</f>
        <v>1</v>
      </c>
      <c r="H23" s="195">
        <f>VLOOKUP(D23,CCT!D:S,16,0)</f>
        <v>0</v>
      </c>
      <c r="I23" s="244">
        <f>VLOOKUP(D23,CCT!D:R,5,0)</f>
        <v>2800</v>
      </c>
      <c r="J23" s="212">
        <f t="shared" si="70"/>
        <v>2800</v>
      </c>
      <c r="K23" s="212">
        <v>0</v>
      </c>
      <c r="L23" s="212">
        <v>0</v>
      </c>
      <c r="M23" s="212">
        <v>0</v>
      </c>
      <c r="N23" s="212">
        <v>0</v>
      </c>
      <c r="O23" s="212">
        <v>0</v>
      </c>
      <c r="P23" s="212">
        <v>0</v>
      </c>
      <c r="Q23" s="212">
        <v>0</v>
      </c>
      <c r="R23" s="212">
        <f t="shared" si="71"/>
        <v>2800</v>
      </c>
      <c r="S23" s="212">
        <f t="shared" si="30"/>
        <v>560</v>
      </c>
      <c r="T23" s="212">
        <f t="shared" si="4"/>
        <v>42</v>
      </c>
      <c r="U23" s="212">
        <f t="shared" si="4"/>
        <v>28</v>
      </c>
      <c r="V23" s="212">
        <f t="shared" si="4"/>
        <v>5.6000000000000005</v>
      </c>
      <c r="W23" s="212">
        <f t="shared" si="4"/>
        <v>70</v>
      </c>
      <c r="X23" s="212">
        <f t="shared" si="4"/>
        <v>224</v>
      </c>
      <c r="Y23" s="212">
        <f t="shared" si="4"/>
        <v>56</v>
      </c>
      <c r="Z23" s="212">
        <f t="shared" si="4"/>
        <v>16.8</v>
      </c>
      <c r="AA23" s="212">
        <f t="shared" si="112"/>
        <v>1002.4</v>
      </c>
      <c r="AB23" s="212">
        <f t="shared" si="72"/>
        <v>233.33333333333331</v>
      </c>
      <c r="AC23" s="212">
        <f t="shared" si="31"/>
        <v>311.11111111111109</v>
      </c>
      <c r="AD23" s="212">
        <f t="shared" si="31"/>
        <v>194.91111111111115</v>
      </c>
      <c r="AE23" s="212">
        <f t="shared" si="73"/>
        <v>739.3555555555555</v>
      </c>
      <c r="AF23" s="212">
        <f>(VLOOKUP(A23,VT!A:D,4,0)*2*20*'RESUMO GERAL APOIO'!$G23)-IF(6%*'RESUMO GERAL APOIO'!$J23&lt;=(VLOOKUP(A23,VT!A:D,4,0)*2*20*'RESUMO GERAL APOIO'!$G23),6%*'RESUMO GERAL APOIO'!$J23,(VLOOKUP(A23,VT!A:D,4,0)*2*20*'RESUMO GERAL APOIO'!$G23))</f>
        <v>32</v>
      </c>
      <c r="AG23" s="212">
        <f>IF((VLOOKUP($C23,PARAMETROS!$A:$I,5,0))&gt;1,((VLOOKUP($C23,PARAMETROS!$A:$I,5,0))*20-1)*'RESUMO GERAL APOIO'!$G23,0)</f>
        <v>489.79999999999995</v>
      </c>
      <c r="AH23" s="212">
        <f>IF(VLOOKUP($C23,PARAMETROS!$A:$I,6,0)&gt;0,VLOOKUP($C23,PARAMETROS!$A:$I,6,0)*G23,0)</f>
        <v>0</v>
      </c>
      <c r="AI23" s="212">
        <f>VLOOKUP($C23,PARAMETROS!$A:$I,2,0)*'RESUMO GERAL APOIO'!$G23</f>
        <v>0</v>
      </c>
      <c r="AJ23" s="212">
        <f>VLOOKUP('RESUMO GERAL APOIO'!$C23,PARAMETROS!$A:$I,3,0)*'RESUMO GERAL APOIO'!$G23</f>
        <v>12.36</v>
      </c>
      <c r="AK23" s="212">
        <f>VLOOKUP('RESUMO GERAL APOIO'!$C23,PARAMETROS!$A:$I,4,0)*'RESUMO GERAL APOIO'!$G23</f>
        <v>0</v>
      </c>
      <c r="AL23" s="212">
        <f t="shared" si="32"/>
        <v>40.369999999999997</v>
      </c>
      <c r="AM23" s="212">
        <f>VLOOKUP(D23,CCT!D:R,12,0)*G23</f>
        <v>98.68</v>
      </c>
      <c r="AN23" s="212">
        <f t="shared" si="74"/>
        <v>673.21</v>
      </c>
      <c r="AO23" s="212">
        <f t="shared" si="75"/>
        <v>2414.9655555555555</v>
      </c>
      <c r="AP23" s="212">
        <f t="shared" si="33"/>
        <v>19.671836419753085</v>
      </c>
      <c r="AQ23" s="212">
        <f t="shared" si="10"/>
        <v>1.5737469135802471</v>
      </c>
      <c r="AR23" s="212">
        <f t="shared" si="34"/>
        <v>0.62949876543209882</v>
      </c>
      <c r="AS23" s="212">
        <f t="shared" si="35"/>
        <v>8.7111111111111121</v>
      </c>
      <c r="AT23" s="212">
        <f t="shared" si="36"/>
        <v>3.1185777777777788</v>
      </c>
      <c r="AU23" s="212">
        <f t="shared" si="37"/>
        <v>85.617777777777761</v>
      </c>
      <c r="AV23" s="212">
        <f t="shared" si="38"/>
        <v>2.3333333333333335</v>
      </c>
      <c r="AW23" s="212">
        <f t="shared" si="76"/>
        <v>121.65588209876542</v>
      </c>
      <c r="AX23" s="212">
        <f t="shared" si="39"/>
        <v>23.644444444444442</v>
      </c>
      <c r="AY23" s="212">
        <f t="shared" si="40"/>
        <v>5.6777777777777771</v>
      </c>
      <c r="AZ23" s="212">
        <f t="shared" si="41"/>
        <v>0.47833333333333333</v>
      </c>
      <c r="BA23" s="212">
        <f t="shared" si="42"/>
        <v>0.58333333333333337</v>
      </c>
      <c r="BB23" s="212">
        <f t="shared" si="43"/>
        <v>3.6296296296296293</v>
      </c>
      <c r="BC23" s="212">
        <f t="shared" si="44"/>
        <v>12.176839629629633</v>
      </c>
      <c r="BD23" s="212">
        <f t="shared" si="77"/>
        <v>46.190358148148142</v>
      </c>
      <c r="BE23" s="212">
        <v>0</v>
      </c>
      <c r="BF23" s="212">
        <f t="shared" si="24"/>
        <v>0</v>
      </c>
      <c r="BG23" s="212">
        <f t="shared" si="25"/>
        <v>0</v>
      </c>
      <c r="BH23" s="212">
        <f t="shared" si="26"/>
        <v>0</v>
      </c>
      <c r="BI23" s="212">
        <f t="shared" si="27"/>
        <v>46.190358148148142</v>
      </c>
      <c r="BJ23" s="212">
        <f>VLOOKUP($B23,Uniforme!$A:$L,12,0)*$G23</f>
        <v>87.95416666666668</v>
      </c>
      <c r="BK23" s="212">
        <v>0</v>
      </c>
      <c r="BL23" s="212">
        <v>0</v>
      </c>
      <c r="BM23" s="327">
        <v>0</v>
      </c>
      <c r="BN23" s="212"/>
      <c r="BO23" s="212">
        <f t="shared" si="78"/>
        <v>87.95416666666668</v>
      </c>
      <c r="BP23" s="212">
        <f t="shared" si="79"/>
        <v>5470.765962469136</v>
      </c>
      <c r="BQ23" s="212">
        <f t="shared" si="28"/>
        <v>330.3010188862354</v>
      </c>
      <c r="BR23" s="212">
        <f t="shared" si="29"/>
        <v>233.41272001293967</v>
      </c>
      <c r="BS23" s="55">
        <f t="shared" si="45"/>
        <v>8.6609686609686669</v>
      </c>
      <c r="BT23" s="55">
        <f t="shared" si="15"/>
        <v>1.8803418803418819</v>
      </c>
      <c r="BU23" s="245">
        <f>VLOOKUP(A23,ISS!A:C,2,0)*100</f>
        <v>3</v>
      </c>
      <c r="BV23" s="55">
        <f t="shared" si="80"/>
        <v>3.4188034188034218</v>
      </c>
      <c r="BW23" s="55">
        <f t="shared" si="81"/>
        <v>12.25</v>
      </c>
      <c r="BX23" s="55">
        <f t="shared" si="82"/>
        <v>13.960113960113972</v>
      </c>
      <c r="BY23" s="212">
        <f t="shared" si="83"/>
        <v>842.42024321096153</v>
      </c>
      <c r="BZ23" s="212">
        <f t="shared" si="84"/>
        <v>1406.1339821101365</v>
      </c>
      <c r="CA23" s="212">
        <f t="shared" si="85"/>
        <v>6876.8999445792724</v>
      </c>
      <c r="CB23" s="212">
        <f t="shared" si="86"/>
        <v>82522.799334951269</v>
      </c>
      <c r="CC23" s="316">
        <f>VLOOKUP($C23,PARAMETROS!$A:$I,7,0)</f>
        <v>44562</v>
      </c>
      <c r="CD23" s="194">
        <f>VLOOKUP($C23,PARAMETROS!$A:$I,8,0)</f>
        <v>0</v>
      </c>
      <c r="CE23" s="194">
        <f>VLOOKUP($C23,PARAMETROS!$A:$I,9,0)</f>
        <v>0</v>
      </c>
      <c r="CJ23" s="3"/>
      <c r="CK23" s="3"/>
    </row>
    <row r="24" spans="1:89">
      <c r="A24" s="193" t="str">
        <f>CCT!A22</f>
        <v>Cambui</v>
      </c>
      <c r="B24" s="193" t="str">
        <f>CCT!B22</f>
        <v>Assistente Administrativo - 200 h</v>
      </c>
      <c r="C24" s="193" t="str">
        <f>CCT!C22</f>
        <v>Fethemg Interior</v>
      </c>
      <c r="D24" s="199" t="str">
        <f t="shared" si="69"/>
        <v>CambuiAssistente Administrativo - 200 hPGJ</v>
      </c>
      <c r="E24" s="195" t="s">
        <v>327</v>
      </c>
      <c r="F24" s="195" t="s">
        <v>328</v>
      </c>
      <c r="G24" s="195">
        <f>VLOOKUP(D24,CCT!D:R,4,0)</f>
        <v>1</v>
      </c>
      <c r="H24" s="195">
        <f>VLOOKUP(D24,CCT!D:S,16,0)</f>
        <v>0</v>
      </c>
      <c r="I24" s="244">
        <f>VLOOKUP(D24,CCT!D:R,5,0)</f>
        <v>2800</v>
      </c>
      <c r="J24" s="212">
        <f t="shared" si="70"/>
        <v>2800</v>
      </c>
      <c r="K24" s="212">
        <v>0</v>
      </c>
      <c r="L24" s="212">
        <v>0</v>
      </c>
      <c r="M24" s="212">
        <v>0</v>
      </c>
      <c r="N24" s="212">
        <v>0</v>
      </c>
      <c r="O24" s="212">
        <v>0</v>
      </c>
      <c r="P24" s="212">
        <v>0</v>
      </c>
      <c r="Q24" s="212">
        <v>0</v>
      </c>
      <c r="R24" s="212">
        <f t="shared" si="71"/>
        <v>2800</v>
      </c>
      <c r="S24" s="212">
        <f t="shared" si="30"/>
        <v>560</v>
      </c>
      <c r="T24" s="212">
        <f t="shared" si="30"/>
        <v>42</v>
      </c>
      <c r="U24" s="212">
        <f t="shared" si="4"/>
        <v>28</v>
      </c>
      <c r="V24" s="212">
        <f t="shared" si="4"/>
        <v>5.6000000000000005</v>
      </c>
      <c r="W24" s="212">
        <f t="shared" si="4"/>
        <v>70</v>
      </c>
      <c r="X24" s="212">
        <f t="shared" si="4"/>
        <v>224</v>
      </c>
      <c r="Y24" s="212">
        <f t="shared" si="4"/>
        <v>56</v>
      </c>
      <c r="Z24" s="212">
        <f>Z$5*$R24</f>
        <v>16.8</v>
      </c>
      <c r="AA24" s="212">
        <f t="shared" si="112"/>
        <v>1002.4</v>
      </c>
      <c r="AB24" s="212">
        <f t="shared" si="72"/>
        <v>233.33333333333331</v>
      </c>
      <c r="AC24" s="212">
        <f t="shared" si="31"/>
        <v>311.11111111111109</v>
      </c>
      <c r="AD24" s="212">
        <f t="shared" si="31"/>
        <v>194.91111111111115</v>
      </c>
      <c r="AE24" s="212">
        <f t="shared" si="73"/>
        <v>739.3555555555555</v>
      </c>
      <c r="AF24" s="212">
        <f>(VLOOKUP(A24,VT!A:D,4,0)*2*20*'RESUMO GERAL APOIO'!$G24)-IF(6%*'RESUMO GERAL APOIO'!$J24&lt;=(VLOOKUP(A24,VT!A:D,4,0)*2*20*'RESUMO GERAL APOIO'!$G24),6%*'RESUMO GERAL APOIO'!$J24,(VLOOKUP(A24,VT!A:D,4,0)*2*20*'RESUMO GERAL APOIO'!$G24))</f>
        <v>32</v>
      </c>
      <c r="AG24" s="212">
        <f>IF((VLOOKUP($C24,PARAMETROS!$A:$I,5,0))&gt;1,((VLOOKUP($C24,PARAMETROS!$A:$I,5,0))*20-1)*'RESUMO GERAL APOIO'!$G24,0)</f>
        <v>489.79999999999995</v>
      </c>
      <c r="AH24" s="212">
        <f>IF(VLOOKUP($C24,PARAMETROS!$A:$I,6,0)&gt;0,VLOOKUP($C24,PARAMETROS!$A:$I,6,0)*G24,0)</f>
        <v>0</v>
      </c>
      <c r="AI24" s="212">
        <f>VLOOKUP($C24,PARAMETROS!$A:$I,2,0)*'RESUMO GERAL APOIO'!$G24</f>
        <v>0</v>
      </c>
      <c r="AJ24" s="212">
        <f>VLOOKUP('RESUMO GERAL APOIO'!$C24,PARAMETROS!$A:$I,3,0)*'RESUMO GERAL APOIO'!$G24</f>
        <v>12.36</v>
      </c>
      <c r="AK24" s="212">
        <f>VLOOKUP('RESUMO GERAL APOIO'!$C24,PARAMETROS!$A:$I,4,0)*'RESUMO GERAL APOIO'!$G24</f>
        <v>0</v>
      </c>
      <c r="AL24" s="212">
        <f>AL$5*$G24</f>
        <v>40.369999999999997</v>
      </c>
      <c r="AM24" s="212">
        <f>VLOOKUP(D24,CCT!D:R,12,0)*G24</f>
        <v>98.68</v>
      </c>
      <c r="AN24" s="212">
        <f t="shared" si="74"/>
        <v>673.21</v>
      </c>
      <c r="AO24" s="212">
        <f t="shared" si="75"/>
        <v>2414.9655555555555</v>
      </c>
      <c r="AP24" s="212">
        <f>$AP$5*$R24</f>
        <v>19.671836419753085</v>
      </c>
      <c r="AQ24" s="212">
        <f t="shared" si="10"/>
        <v>1.5737469135802471</v>
      </c>
      <c r="AR24" s="212">
        <f>$AR$5*$R24</f>
        <v>0.62949876543209882</v>
      </c>
      <c r="AS24" s="212">
        <f>$AS$5*$R24</f>
        <v>8.7111111111111121</v>
      </c>
      <c r="AT24" s="212">
        <f>$AT$5*$R24</f>
        <v>3.1185777777777788</v>
      </c>
      <c r="AU24" s="212">
        <f>$AU$5*$R24</f>
        <v>85.617777777777761</v>
      </c>
      <c r="AV24" s="212">
        <f>$AV$5*$R24</f>
        <v>2.3333333333333335</v>
      </c>
      <c r="AW24" s="212">
        <f t="shared" si="76"/>
        <v>121.65588209876542</v>
      </c>
      <c r="AX24" s="212">
        <f>$AX$5*$R24</f>
        <v>23.644444444444442</v>
      </c>
      <c r="AY24" s="212">
        <f>$AY$5*$R24</f>
        <v>5.6777777777777771</v>
      </c>
      <c r="AZ24" s="212">
        <f>$AZ$5*$R24</f>
        <v>0.47833333333333333</v>
      </c>
      <c r="BA24" s="212">
        <f>$BA$5*$R24</f>
        <v>0.58333333333333337</v>
      </c>
      <c r="BB24" s="212">
        <f>$BB$5*$R24</f>
        <v>3.6296296296296293</v>
      </c>
      <c r="BC24" s="212">
        <f>$BC$5*$R24</f>
        <v>12.176839629629633</v>
      </c>
      <c r="BD24" s="212">
        <f t="shared" si="77"/>
        <v>46.190358148148142</v>
      </c>
      <c r="BE24" s="212">
        <v>0</v>
      </c>
      <c r="BF24" s="212">
        <f t="shared" si="24"/>
        <v>0</v>
      </c>
      <c r="BG24" s="212">
        <f t="shared" si="25"/>
        <v>0</v>
      </c>
      <c r="BH24" s="212">
        <f t="shared" si="26"/>
        <v>0</v>
      </c>
      <c r="BI24" s="212">
        <f t="shared" si="27"/>
        <v>46.190358148148142</v>
      </c>
      <c r="BJ24" s="212">
        <f>VLOOKUP($B24,Uniforme!$A:$L,12,0)*$G24</f>
        <v>87.95416666666668</v>
      </c>
      <c r="BK24" s="212">
        <v>0</v>
      </c>
      <c r="BL24" s="212">
        <v>0</v>
      </c>
      <c r="BM24" s="327">
        <v>0</v>
      </c>
      <c r="BN24" s="212"/>
      <c r="BO24" s="212">
        <f t="shared" si="78"/>
        <v>87.95416666666668</v>
      </c>
      <c r="BP24" s="212">
        <f>R24+AO24+AW24+BI24+BO24</f>
        <v>5470.765962469136</v>
      </c>
      <c r="BQ24" s="212">
        <f>$BQ$5*G24</f>
        <v>330.3010188862354</v>
      </c>
      <c r="BR24" s="212">
        <f>$BR$5*G24</f>
        <v>233.41272001293967</v>
      </c>
      <c r="BS24" s="55">
        <f>((100/((100-$BW24)%)-100)*$BS$5)/$BW24</f>
        <v>8.5633802816901436</v>
      </c>
      <c r="BT24" s="55">
        <f t="shared" si="15"/>
        <v>1.8591549295774654</v>
      </c>
      <c r="BU24" s="245">
        <f>VLOOKUP(A24,ISS!A:C,2,0)*100</f>
        <v>2</v>
      </c>
      <c r="BV24" s="55">
        <f t="shared" si="80"/>
        <v>2.2535211267605644</v>
      </c>
      <c r="BW24" s="55">
        <f t="shared" si="81"/>
        <v>11.25</v>
      </c>
      <c r="BX24" s="55">
        <f t="shared" si="82"/>
        <v>12.676056338028173</v>
      </c>
      <c r="BY24" s="212">
        <f t="shared" si="83"/>
        <v>764.9340466523214</v>
      </c>
      <c r="BZ24" s="212">
        <f t="shared" si="84"/>
        <v>1328.6477855514963</v>
      </c>
      <c r="CA24" s="212">
        <f t="shared" si="85"/>
        <v>6799.4137480206318</v>
      </c>
      <c r="CB24" s="212">
        <f t="shared" si="86"/>
        <v>81592.964976247575</v>
      </c>
      <c r="CC24" s="316">
        <f>VLOOKUP($C24,PARAMETROS!$A:$I,7,0)</f>
        <v>44562</v>
      </c>
      <c r="CD24" s="194">
        <f>VLOOKUP($C24,PARAMETROS!$A:$I,8,0)</f>
        <v>0</v>
      </c>
      <c r="CE24" s="194">
        <f>VLOOKUP($C24,PARAMETROS!$A:$I,9,0)</f>
        <v>0</v>
      </c>
      <c r="CJ24" s="3"/>
      <c r="CK24" s="3"/>
    </row>
    <row r="25" spans="1:89">
      <c r="A25" s="193" t="str">
        <f>CCT!A23</f>
        <v>Campo Belo</v>
      </c>
      <c r="B25" s="193" t="str">
        <f>CCT!B23</f>
        <v>Assistente Administrativo - 200 h</v>
      </c>
      <c r="C25" s="193" t="str">
        <f>CCT!C23</f>
        <v>Regiao de Sao Lourenco¹*</v>
      </c>
      <c r="D25" s="199" t="str">
        <f t="shared" si="69"/>
        <v>Campo BeloAssistente Administrativo - 200 hPGJ</v>
      </c>
      <c r="E25" s="195" t="s">
        <v>327</v>
      </c>
      <c r="F25" s="195" t="s">
        <v>328</v>
      </c>
      <c r="G25" s="195">
        <f>VLOOKUP(D25,CCT!D:R,4,0)</f>
        <v>1</v>
      </c>
      <c r="H25" s="195">
        <f>VLOOKUP(D25,CCT!D:S,16,0)</f>
        <v>0</v>
      </c>
      <c r="I25" s="244">
        <f>VLOOKUP(D25,CCT!D:R,5,0)</f>
        <v>2800</v>
      </c>
      <c r="J25" s="212">
        <f t="shared" si="70"/>
        <v>2800</v>
      </c>
      <c r="K25" s="212">
        <v>0</v>
      </c>
      <c r="L25" s="212">
        <v>0</v>
      </c>
      <c r="M25" s="212">
        <v>0</v>
      </c>
      <c r="N25" s="212">
        <v>0</v>
      </c>
      <c r="O25" s="212">
        <v>0</v>
      </c>
      <c r="P25" s="212">
        <v>0</v>
      </c>
      <c r="Q25" s="212">
        <v>0</v>
      </c>
      <c r="R25" s="212">
        <f t="shared" si="71"/>
        <v>2800</v>
      </c>
      <c r="S25" s="212">
        <f t="shared" si="30"/>
        <v>560</v>
      </c>
      <c r="T25" s="212">
        <f t="shared" si="30"/>
        <v>42</v>
      </c>
      <c r="U25" s="212">
        <f t="shared" si="4"/>
        <v>28</v>
      </c>
      <c r="V25" s="212">
        <f t="shared" si="4"/>
        <v>5.6000000000000005</v>
      </c>
      <c r="W25" s="212">
        <f t="shared" si="4"/>
        <v>70</v>
      </c>
      <c r="X25" s="212">
        <f t="shared" si="4"/>
        <v>224</v>
      </c>
      <c r="Y25" s="212">
        <f t="shared" si="4"/>
        <v>56</v>
      </c>
      <c r="Z25" s="212">
        <f>Z$5*$R25</f>
        <v>16.8</v>
      </c>
      <c r="AA25" s="212">
        <f t="shared" si="112"/>
        <v>1002.4</v>
      </c>
      <c r="AB25" s="212">
        <f t="shared" si="72"/>
        <v>233.33333333333331</v>
      </c>
      <c r="AC25" s="212">
        <f t="shared" si="31"/>
        <v>311.11111111111109</v>
      </c>
      <c r="AD25" s="212">
        <f t="shared" si="31"/>
        <v>194.91111111111115</v>
      </c>
      <c r="AE25" s="212">
        <f t="shared" si="73"/>
        <v>739.3555555555555</v>
      </c>
      <c r="AF25" s="212">
        <f>(VLOOKUP(A25,VT!A:D,4,0)*2*20*'RESUMO GERAL APOIO'!$G25)-IF(6%*'RESUMO GERAL APOIO'!$J25&lt;=(VLOOKUP(A25,VT!A:D,4,0)*2*20*'RESUMO GERAL APOIO'!$G25),6%*'RESUMO GERAL APOIO'!$J25,(VLOOKUP(A25,VT!A:D,4,0)*2*20*'RESUMO GERAL APOIO'!$G25))</f>
        <v>32</v>
      </c>
      <c r="AG25" s="212">
        <f>IF((VLOOKUP($C25,PARAMETROS!$A:$I,5,0))&gt;1,((VLOOKUP($C25,PARAMETROS!$A:$I,5,0))*20-1)*'RESUMO GERAL APOIO'!$G25,0)</f>
        <v>489.79999999999995</v>
      </c>
      <c r="AH25" s="212">
        <f>IF(VLOOKUP($C25,PARAMETROS!$A:$I,6,0)&gt;0,VLOOKUP($C25,PARAMETROS!$A:$I,6,0)*G25,0)</f>
        <v>0</v>
      </c>
      <c r="AI25" s="212">
        <f>VLOOKUP($C25,PARAMETROS!$A:$I,2,0)*'RESUMO GERAL APOIO'!$G25</f>
        <v>0</v>
      </c>
      <c r="AJ25" s="212">
        <f>VLOOKUP('RESUMO GERAL APOIO'!$C25,PARAMETROS!$A:$I,3,0)*'RESUMO GERAL APOIO'!$G25</f>
        <v>0</v>
      </c>
      <c r="AK25" s="212">
        <f>VLOOKUP('RESUMO GERAL APOIO'!$C25,PARAMETROS!$A:$I,4,0)*'RESUMO GERAL APOIO'!$G25</f>
        <v>0</v>
      </c>
      <c r="AL25" s="212">
        <f>AL$5*$G25</f>
        <v>40.369999999999997</v>
      </c>
      <c r="AM25" s="212">
        <f>VLOOKUP(D25,CCT!D:R,12,0)*G25</f>
        <v>98.68</v>
      </c>
      <c r="AN25" s="212">
        <f t="shared" si="74"/>
        <v>660.84999999999991</v>
      </c>
      <c r="AO25" s="212">
        <f t="shared" si="75"/>
        <v>2402.6055555555554</v>
      </c>
      <c r="AP25" s="212">
        <f>$AP$5*$R25</f>
        <v>19.671836419753085</v>
      </c>
      <c r="AQ25" s="212">
        <f t="shared" si="10"/>
        <v>1.5737469135802471</v>
      </c>
      <c r="AR25" s="212">
        <f>$AR$5*$R25</f>
        <v>0.62949876543209882</v>
      </c>
      <c r="AS25" s="212">
        <f>$AS$5*$R25</f>
        <v>8.7111111111111121</v>
      </c>
      <c r="AT25" s="212">
        <f>$AT$5*$R25</f>
        <v>3.1185777777777788</v>
      </c>
      <c r="AU25" s="212">
        <f>$AU$5*$R25</f>
        <v>85.617777777777761</v>
      </c>
      <c r="AV25" s="212">
        <f>$AV$5*$R25</f>
        <v>2.3333333333333335</v>
      </c>
      <c r="AW25" s="212">
        <f t="shared" si="76"/>
        <v>121.65588209876542</v>
      </c>
      <c r="AX25" s="212">
        <f>$AX$5*$R25</f>
        <v>23.644444444444442</v>
      </c>
      <c r="AY25" s="212">
        <f>$AY$5*$R25</f>
        <v>5.6777777777777771</v>
      </c>
      <c r="AZ25" s="212">
        <f>$AZ$5*$R25</f>
        <v>0.47833333333333333</v>
      </c>
      <c r="BA25" s="212">
        <f>$BA$5*$R25</f>
        <v>0.58333333333333337</v>
      </c>
      <c r="BB25" s="212">
        <f>$BB$5*$R25</f>
        <v>3.6296296296296293</v>
      </c>
      <c r="BC25" s="212">
        <f>$BC$5*$R25</f>
        <v>12.176839629629633</v>
      </c>
      <c r="BD25" s="212">
        <f t="shared" si="77"/>
        <v>46.190358148148142</v>
      </c>
      <c r="BE25" s="212">
        <v>0</v>
      </c>
      <c r="BF25" s="212">
        <f t="shared" si="24"/>
        <v>0</v>
      </c>
      <c r="BG25" s="212">
        <f>IF(G25&gt;0,(R25*30%+SUM(AG25:AL25))/G25*H25,0)</f>
        <v>0</v>
      </c>
      <c r="BH25" s="212">
        <f>BG25</f>
        <v>0</v>
      </c>
      <c r="BI25" s="212">
        <f>BD25+BF25+BH25</f>
        <v>46.190358148148142</v>
      </c>
      <c r="BJ25" s="212">
        <f>VLOOKUP($B25,Uniforme!$A:$L,12,0)*$G25</f>
        <v>87.95416666666668</v>
      </c>
      <c r="BK25" s="212">
        <v>0</v>
      </c>
      <c r="BL25" s="212">
        <v>0</v>
      </c>
      <c r="BM25" s="327">
        <v>0</v>
      </c>
      <c r="BN25" s="212"/>
      <c r="BO25" s="212">
        <f t="shared" si="78"/>
        <v>87.95416666666668</v>
      </c>
      <c r="BP25" s="212">
        <f>R25+AO25+AW25+BI25+BO25</f>
        <v>5458.4059624691363</v>
      </c>
      <c r="BQ25" s="212">
        <f>$BQ$5*G25</f>
        <v>330.3010188862354</v>
      </c>
      <c r="BR25" s="212">
        <f>$BR$5*G25</f>
        <v>233.41272001293967</v>
      </c>
      <c r="BS25" s="55">
        <f>((100/((100-$BW25)%)-100)*$BS$5)/$BW25</f>
        <v>8.6609686609686669</v>
      </c>
      <c r="BT25" s="55">
        <f t="shared" si="15"/>
        <v>1.8803418803418819</v>
      </c>
      <c r="BU25" s="245">
        <f>VLOOKUP(A25,ISS!A:C,2,0)*100</f>
        <v>3</v>
      </c>
      <c r="BV25" s="55">
        <f t="shared" si="80"/>
        <v>3.4188034188034218</v>
      </c>
      <c r="BW25" s="55">
        <f t="shared" si="81"/>
        <v>12.25</v>
      </c>
      <c r="BX25" s="55">
        <f t="shared" si="82"/>
        <v>13.960113960113972</v>
      </c>
      <c r="BY25" s="212">
        <f t="shared" si="83"/>
        <v>840.69477312549145</v>
      </c>
      <c r="BZ25" s="212">
        <f t="shared" si="84"/>
        <v>1404.4085120246664</v>
      </c>
      <c r="CA25" s="212">
        <f t="shared" si="85"/>
        <v>6862.8144744938027</v>
      </c>
      <c r="CB25" s="212">
        <f t="shared" si="86"/>
        <v>82353.773693925628</v>
      </c>
      <c r="CC25" s="316">
        <f>VLOOKUP($C25,PARAMETROS!$A:$I,7,0)</f>
        <v>44562</v>
      </c>
      <c r="CD25" s="194">
        <f>VLOOKUP($C25,PARAMETROS!$A:$I,8,0)</f>
        <v>0</v>
      </c>
      <c r="CE25" s="194">
        <f>VLOOKUP($C25,PARAMETROS!$A:$I,9,0)</f>
        <v>0</v>
      </c>
      <c r="CJ25" s="3"/>
      <c r="CK25" s="3"/>
    </row>
    <row r="26" spans="1:89">
      <c r="A26" s="193" t="str">
        <f>CCT!A24</f>
        <v>Candeias</v>
      </c>
      <c r="B26" s="193" t="str">
        <f>CCT!B24</f>
        <v>Assistente Administrativo - 200 h</v>
      </c>
      <c r="C26" s="193" t="str">
        <f>CCT!C24</f>
        <v>Regiao de Sao Lourenco¹*</v>
      </c>
      <c r="D26" s="199" t="str">
        <f t="shared" si="69"/>
        <v>CandeiasAssistente Administrativo - 200 hPGJ</v>
      </c>
      <c r="E26" s="195" t="s">
        <v>327</v>
      </c>
      <c r="F26" s="195" t="s">
        <v>328</v>
      </c>
      <c r="G26" s="195">
        <f>VLOOKUP(D26,CCT!D:R,4,0)</f>
        <v>1</v>
      </c>
      <c r="H26" s="195">
        <f>VLOOKUP(D26,CCT!D:S,16,0)</f>
        <v>0</v>
      </c>
      <c r="I26" s="244">
        <f>VLOOKUP(D26,CCT!D:R,5,0)</f>
        <v>2800</v>
      </c>
      <c r="J26" s="212">
        <f t="shared" si="70"/>
        <v>2800</v>
      </c>
      <c r="K26" s="212">
        <v>0</v>
      </c>
      <c r="L26" s="212">
        <v>0</v>
      </c>
      <c r="M26" s="212">
        <v>0</v>
      </c>
      <c r="N26" s="212">
        <v>0</v>
      </c>
      <c r="O26" s="212">
        <v>0</v>
      </c>
      <c r="P26" s="212">
        <v>0</v>
      </c>
      <c r="Q26" s="212">
        <v>0</v>
      </c>
      <c r="R26" s="212">
        <f t="shared" si="71"/>
        <v>2800</v>
      </c>
      <c r="S26" s="212">
        <f t="shared" si="30"/>
        <v>560</v>
      </c>
      <c r="T26" s="212">
        <f t="shared" si="4"/>
        <v>42</v>
      </c>
      <c r="U26" s="212">
        <f t="shared" si="4"/>
        <v>28</v>
      </c>
      <c r="V26" s="212">
        <f t="shared" si="4"/>
        <v>5.6000000000000005</v>
      </c>
      <c r="W26" s="212">
        <f t="shared" si="4"/>
        <v>70</v>
      </c>
      <c r="X26" s="212">
        <f t="shared" si="4"/>
        <v>224</v>
      </c>
      <c r="Y26" s="212">
        <f t="shared" si="4"/>
        <v>56</v>
      </c>
      <c r="Z26" s="212">
        <f t="shared" si="4"/>
        <v>16.8</v>
      </c>
      <c r="AA26" s="212">
        <f t="shared" si="112"/>
        <v>1002.4</v>
      </c>
      <c r="AB26" s="212">
        <f t="shared" si="72"/>
        <v>233.33333333333331</v>
      </c>
      <c r="AC26" s="212">
        <f t="shared" si="31"/>
        <v>311.11111111111109</v>
      </c>
      <c r="AD26" s="212">
        <f t="shared" si="31"/>
        <v>194.91111111111115</v>
      </c>
      <c r="AE26" s="212">
        <f t="shared" si="73"/>
        <v>739.3555555555555</v>
      </c>
      <c r="AF26" s="212">
        <f>(VLOOKUP(A26,VT!A:D,4,0)*2*20*'RESUMO GERAL APOIO'!$G26)-IF(6%*'RESUMO GERAL APOIO'!$J26&lt;=(VLOOKUP(A26,VT!A:D,4,0)*2*20*'RESUMO GERAL APOIO'!$G26),6%*'RESUMO GERAL APOIO'!$J26,(VLOOKUP(A26,VT!A:D,4,0)*2*20*'RESUMO GERAL APOIO'!$G26))</f>
        <v>32</v>
      </c>
      <c r="AG26" s="212">
        <f>IF((VLOOKUP($C26,PARAMETROS!$A:$I,5,0))&gt;1,((VLOOKUP($C26,PARAMETROS!$A:$I,5,0))*20-1)*'RESUMO GERAL APOIO'!$G26,0)</f>
        <v>489.79999999999995</v>
      </c>
      <c r="AH26" s="212">
        <f>IF(VLOOKUP($C26,PARAMETROS!$A:$I,6,0)&gt;0,VLOOKUP($C26,PARAMETROS!$A:$I,6,0)*G26,0)</f>
        <v>0</v>
      </c>
      <c r="AI26" s="212">
        <f>VLOOKUP($C26,PARAMETROS!$A:$I,2,0)*'RESUMO GERAL APOIO'!$G26</f>
        <v>0</v>
      </c>
      <c r="AJ26" s="212">
        <f>VLOOKUP('RESUMO GERAL APOIO'!$C26,PARAMETROS!$A:$I,3,0)*'RESUMO GERAL APOIO'!$G26</f>
        <v>0</v>
      </c>
      <c r="AK26" s="212">
        <f>VLOOKUP('RESUMO GERAL APOIO'!$C26,PARAMETROS!$A:$I,4,0)*'RESUMO GERAL APOIO'!$G26</f>
        <v>0</v>
      </c>
      <c r="AL26" s="212">
        <f t="shared" si="32"/>
        <v>40.369999999999997</v>
      </c>
      <c r="AM26" s="212">
        <f>VLOOKUP(D26,CCT!D:R,12,0)*G26</f>
        <v>98.68</v>
      </c>
      <c r="AN26" s="212">
        <f t="shared" si="74"/>
        <v>660.84999999999991</v>
      </c>
      <c r="AO26" s="212">
        <f t="shared" si="75"/>
        <v>2402.6055555555554</v>
      </c>
      <c r="AP26" s="212">
        <f t="shared" si="33"/>
        <v>19.671836419753085</v>
      </c>
      <c r="AQ26" s="212">
        <f t="shared" si="10"/>
        <v>1.5737469135802471</v>
      </c>
      <c r="AR26" s="212">
        <f t="shared" si="34"/>
        <v>0.62949876543209882</v>
      </c>
      <c r="AS26" s="212">
        <f t="shared" si="35"/>
        <v>8.7111111111111121</v>
      </c>
      <c r="AT26" s="212">
        <f t="shared" si="36"/>
        <v>3.1185777777777788</v>
      </c>
      <c r="AU26" s="212">
        <f t="shared" si="37"/>
        <v>85.617777777777761</v>
      </c>
      <c r="AV26" s="212">
        <f t="shared" si="38"/>
        <v>2.3333333333333335</v>
      </c>
      <c r="AW26" s="212">
        <f t="shared" si="76"/>
        <v>121.65588209876542</v>
      </c>
      <c r="AX26" s="212">
        <f t="shared" si="39"/>
        <v>23.644444444444442</v>
      </c>
      <c r="AY26" s="212">
        <f t="shared" si="40"/>
        <v>5.6777777777777771</v>
      </c>
      <c r="AZ26" s="212">
        <f t="shared" si="41"/>
        <v>0.47833333333333333</v>
      </c>
      <c r="BA26" s="212">
        <f t="shared" si="42"/>
        <v>0.58333333333333337</v>
      </c>
      <c r="BB26" s="212">
        <f t="shared" si="43"/>
        <v>3.6296296296296293</v>
      </c>
      <c r="BC26" s="212">
        <f t="shared" si="44"/>
        <v>12.176839629629633</v>
      </c>
      <c r="BD26" s="212">
        <f t="shared" si="77"/>
        <v>46.190358148148142</v>
      </c>
      <c r="BE26" s="212">
        <v>0</v>
      </c>
      <c r="BF26" s="212">
        <f t="shared" si="24"/>
        <v>0</v>
      </c>
      <c r="BG26" s="212">
        <f t="shared" si="25"/>
        <v>0</v>
      </c>
      <c r="BH26" s="212">
        <f t="shared" si="26"/>
        <v>0</v>
      </c>
      <c r="BI26" s="212">
        <f t="shared" si="27"/>
        <v>46.190358148148142</v>
      </c>
      <c r="BJ26" s="212">
        <f>VLOOKUP($B26,Uniforme!$A:$L,12,0)*$G26</f>
        <v>87.95416666666668</v>
      </c>
      <c r="BK26" s="212">
        <v>0</v>
      </c>
      <c r="BL26" s="212">
        <v>0</v>
      </c>
      <c r="BM26" s="327">
        <v>0</v>
      </c>
      <c r="BN26" s="212"/>
      <c r="BO26" s="212">
        <f t="shared" si="78"/>
        <v>87.95416666666668</v>
      </c>
      <c r="BP26" s="212">
        <f t="shared" si="79"/>
        <v>5458.4059624691363</v>
      </c>
      <c r="BQ26" s="212">
        <f t="shared" si="28"/>
        <v>330.3010188862354</v>
      </c>
      <c r="BR26" s="212">
        <f t="shared" si="29"/>
        <v>233.41272001293967</v>
      </c>
      <c r="BS26" s="55">
        <f t="shared" si="45"/>
        <v>8.5633802816901436</v>
      </c>
      <c r="BT26" s="55">
        <f t="shared" si="15"/>
        <v>1.8591549295774654</v>
      </c>
      <c r="BU26" s="245">
        <f>VLOOKUP(A26,ISS!A:C,2,0)*100</f>
        <v>2</v>
      </c>
      <c r="BV26" s="55">
        <f t="shared" si="80"/>
        <v>2.2535211267605644</v>
      </c>
      <c r="BW26" s="55">
        <f t="shared" si="81"/>
        <v>11.25</v>
      </c>
      <c r="BX26" s="55">
        <f t="shared" si="82"/>
        <v>12.676056338028173</v>
      </c>
      <c r="BY26" s="212">
        <f t="shared" si="83"/>
        <v>763.36728608894123</v>
      </c>
      <c r="BZ26" s="212">
        <f t="shared" si="84"/>
        <v>1327.0810249881163</v>
      </c>
      <c r="CA26" s="212">
        <f t="shared" si="85"/>
        <v>6785.4869874572523</v>
      </c>
      <c r="CB26" s="212">
        <f t="shared" si="86"/>
        <v>81425.843849487021</v>
      </c>
      <c r="CC26" s="316">
        <f>VLOOKUP($C26,PARAMETROS!$A:$I,7,0)</f>
        <v>44562</v>
      </c>
      <c r="CD26" s="194">
        <f>VLOOKUP($C26,PARAMETROS!$A:$I,8,0)</f>
        <v>0</v>
      </c>
      <c r="CE26" s="194">
        <f>VLOOKUP($C26,PARAMETROS!$A:$I,9,0)</f>
        <v>0</v>
      </c>
      <c r="CJ26" s="3"/>
      <c r="CK26" s="3"/>
    </row>
    <row r="27" spans="1:89">
      <c r="A27" s="193" t="str">
        <f>CCT!A25</f>
        <v>Carandai</v>
      </c>
      <c r="B27" s="193" t="str">
        <f>CCT!B25</f>
        <v>Assistente Administrativo - 200 h</v>
      </c>
      <c r="C27" s="193" t="str">
        <f>CCT!C25</f>
        <v>Fethemg Interior</v>
      </c>
      <c r="D27" s="199" t="str">
        <f t="shared" si="69"/>
        <v>CarandaiAssistente Administrativo - 200 hPGJ</v>
      </c>
      <c r="E27" s="195" t="s">
        <v>327</v>
      </c>
      <c r="F27" s="195" t="s">
        <v>328</v>
      </c>
      <c r="G27" s="195">
        <f>VLOOKUP(D27,CCT!D:R,4,0)</f>
        <v>1</v>
      </c>
      <c r="H27" s="195">
        <f>VLOOKUP(D27,CCT!D:S,16,0)</f>
        <v>0</v>
      </c>
      <c r="I27" s="244">
        <f>VLOOKUP(D27,CCT!D:R,5,0)</f>
        <v>2800</v>
      </c>
      <c r="J27" s="212">
        <f t="shared" si="70"/>
        <v>2800</v>
      </c>
      <c r="K27" s="212">
        <v>0</v>
      </c>
      <c r="L27" s="212">
        <v>0</v>
      </c>
      <c r="M27" s="212">
        <v>0</v>
      </c>
      <c r="N27" s="212">
        <v>0</v>
      </c>
      <c r="O27" s="212">
        <v>0</v>
      </c>
      <c r="P27" s="212">
        <v>0</v>
      </c>
      <c r="Q27" s="212">
        <v>0</v>
      </c>
      <c r="R27" s="212">
        <f t="shared" si="71"/>
        <v>2800</v>
      </c>
      <c r="S27" s="212">
        <f t="shared" si="30"/>
        <v>560</v>
      </c>
      <c r="T27" s="212">
        <f t="shared" si="30"/>
        <v>42</v>
      </c>
      <c r="U27" s="212">
        <f t="shared" si="4"/>
        <v>28</v>
      </c>
      <c r="V27" s="212">
        <f t="shared" si="4"/>
        <v>5.6000000000000005</v>
      </c>
      <c r="W27" s="212">
        <f t="shared" si="4"/>
        <v>70</v>
      </c>
      <c r="X27" s="212">
        <f t="shared" si="4"/>
        <v>224</v>
      </c>
      <c r="Y27" s="212">
        <f t="shared" si="4"/>
        <v>56</v>
      </c>
      <c r="Z27" s="212">
        <f>Z$5*$R27</f>
        <v>16.8</v>
      </c>
      <c r="AA27" s="212">
        <f t="shared" si="112"/>
        <v>1002.4</v>
      </c>
      <c r="AB27" s="212">
        <f t="shared" si="72"/>
        <v>233.33333333333331</v>
      </c>
      <c r="AC27" s="212">
        <f t="shared" si="31"/>
        <v>311.11111111111109</v>
      </c>
      <c r="AD27" s="212">
        <f t="shared" si="31"/>
        <v>194.91111111111115</v>
      </c>
      <c r="AE27" s="212">
        <f t="shared" si="73"/>
        <v>739.3555555555555</v>
      </c>
      <c r="AF27" s="212">
        <f>(VLOOKUP(A27,VT!A:D,4,0)*2*20*'RESUMO GERAL APOIO'!$G27)-IF(6%*'RESUMO GERAL APOIO'!$J27&lt;=(VLOOKUP(A27,VT!A:D,4,0)*2*20*'RESUMO GERAL APOIO'!$G27),6%*'RESUMO GERAL APOIO'!$J27,(VLOOKUP(A27,VT!A:D,4,0)*2*20*'RESUMO GERAL APOIO'!$G27))</f>
        <v>32</v>
      </c>
      <c r="AG27" s="212">
        <f>IF((VLOOKUP($C27,PARAMETROS!$A:$I,5,0))&gt;1,((VLOOKUP($C27,PARAMETROS!$A:$I,5,0))*20-1)*'RESUMO GERAL APOIO'!$G27,0)</f>
        <v>489.79999999999995</v>
      </c>
      <c r="AH27" s="212">
        <f>IF(VLOOKUP($C27,PARAMETROS!$A:$I,6,0)&gt;0,VLOOKUP($C27,PARAMETROS!$A:$I,6,0)*G27,0)</f>
        <v>0</v>
      </c>
      <c r="AI27" s="212">
        <f>VLOOKUP($C27,PARAMETROS!$A:$I,2,0)*'RESUMO GERAL APOIO'!$G27</f>
        <v>0</v>
      </c>
      <c r="AJ27" s="212">
        <f>VLOOKUP('RESUMO GERAL APOIO'!$C27,PARAMETROS!$A:$I,3,0)*'RESUMO GERAL APOIO'!$G27</f>
        <v>12.36</v>
      </c>
      <c r="AK27" s="212">
        <f>VLOOKUP('RESUMO GERAL APOIO'!$C27,PARAMETROS!$A:$I,4,0)*'RESUMO GERAL APOIO'!$G27</f>
        <v>0</v>
      </c>
      <c r="AL27" s="212">
        <f>AL$5*$G27</f>
        <v>40.369999999999997</v>
      </c>
      <c r="AM27" s="212">
        <f>VLOOKUP(D27,CCT!D:R,12,0)*G27</f>
        <v>98.68</v>
      </c>
      <c r="AN27" s="212">
        <f t="shared" si="74"/>
        <v>673.21</v>
      </c>
      <c r="AO27" s="212">
        <f t="shared" si="75"/>
        <v>2414.9655555555555</v>
      </c>
      <c r="AP27" s="212">
        <f>$AP$5*$R27</f>
        <v>19.671836419753085</v>
      </c>
      <c r="AQ27" s="212">
        <f t="shared" si="10"/>
        <v>1.5737469135802471</v>
      </c>
      <c r="AR27" s="212">
        <f>$AR$5*$R27</f>
        <v>0.62949876543209882</v>
      </c>
      <c r="AS27" s="212">
        <f>$AS$5*$R27</f>
        <v>8.7111111111111121</v>
      </c>
      <c r="AT27" s="212">
        <f>$AT$5*$R27</f>
        <v>3.1185777777777788</v>
      </c>
      <c r="AU27" s="212">
        <f>$AU$5*$R27</f>
        <v>85.617777777777761</v>
      </c>
      <c r="AV27" s="212">
        <f>$AV$5*$R27</f>
        <v>2.3333333333333335</v>
      </c>
      <c r="AW27" s="212">
        <f t="shared" si="76"/>
        <v>121.65588209876542</v>
      </c>
      <c r="AX27" s="212">
        <f>$AX$5*$R27</f>
        <v>23.644444444444442</v>
      </c>
      <c r="AY27" s="212">
        <f>$AY$5*$R27</f>
        <v>5.6777777777777771</v>
      </c>
      <c r="AZ27" s="212">
        <f>$AZ$5*$R27</f>
        <v>0.47833333333333333</v>
      </c>
      <c r="BA27" s="212">
        <f>$BA$5*$R27</f>
        <v>0.58333333333333337</v>
      </c>
      <c r="BB27" s="212">
        <f>$BB$5*$R27</f>
        <v>3.6296296296296293</v>
      </c>
      <c r="BC27" s="212">
        <f>$BC$5*$R27</f>
        <v>12.176839629629633</v>
      </c>
      <c r="BD27" s="212">
        <f t="shared" si="77"/>
        <v>46.190358148148142</v>
      </c>
      <c r="BE27" s="212">
        <v>0</v>
      </c>
      <c r="BF27" s="212">
        <f>BE27</f>
        <v>0</v>
      </c>
      <c r="BG27" s="212">
        <f>IF(G27&gt;0,(R27*30%+SUM(AG27:AL27))/G27*H27,0)</f>
        <v>0</v>
      </c>
      <c r="BH27" s="212">
        <f>BG27</f>
        <v>0</v>
      </c>
      <c r="BI27" s="212">
        <f>BD27+BF27+BH27</f>
        <v>46.190358148148142</v>
      </c>
      <c r="BJ27" s="212">
        <f>VLOOKUP($B27,Uniforme!$A:$L,12,0)*$G27</f>
        <v>87.95416666666668</v>
      </c>
      <c r="BK27" s="212">
        <v>0</v>
      </c>
      <c r="BL27" s="212">
        <v>0</v>
      </c>
      <c r="BM27" s="327">
        <v>0</v>
      </c>
      <c r="BN27" s="212"/>
      <c r="BO27" s="212">
        <f t="shared" si="78"/>
        <v>87.95416666666668</v>
      </c>
      <c r="BP27" s="212">
        <f>R27+AO27+AW27+BI27+BO27</f>
        <v>5470.765962469136</v>
      </c>
      <c r="BQ27" s="212">
        <f>$BQ$5*G27</f>
        <v>330.3010188862354</v>
      </c>
      <c r="BR27" s="212">
        <f>$BR$5*G27</f>
        <v>233.41272001293967</v>
      </c>
      <c r="BS27" s="55">
        <f>((100/((100-$BW27)%)-100)*$BS$5)/$BW27</f>
        <v>8.8629737609329435</v>
      </c>
      <c r="BT27" s="55">
        <f t="shared" si="15"/>
        <v>1.9241982507288626</v>
      </c>
      <c r="BU27" s="245">
        <f>VLOOKUP(A27,ISS!A:C,2,0)*100</f>
        <v>5</v>
      </c>
      <c r="BV27" s="55">
        <f t="shared" si="80"/>
        <v>5.8309037900874632</v>
      </c>
      <c r="BW27" s="55">
        <f t="shared" si="81"/>
        <v>14.25</v>
      </c>
      <c r="BX27" s="55">
        <f t="shared" si="82"/>
        <v>16.618075801749271</v>
      </c>
      <c r="BY27" s="212">
        <f t="shared" si="83"/>
        <v>1002.814411014559</v>
      </c>
      <c r="BZ27" s="212">
        <f t="shared" si="84"/>
        <v>1566.5281499137341</v>
      </c>
      <c r="CA27" s="212">
        <f t="shared" si="85"/>
        <v>7037.2941123828696</v>
      </c>
      <c r="CB27" s="212">
        <f t="shared" si="86"/>
        <v>84447.529348594428</v>
      </c>
      <c r="CC27" s="316">
        <f>VLOOKUP($C27,PARAMETROS!$A:$I,7,0)</f>
        <v>44562</v>
      </c>
      <c r="CD27" s="194">
        <f>VLOOKUP($C27,PARAMETROS!$A:$I,8,0)</f>
        <v>0</v>
      </c>
      <c r="CE27" s="194">
        <f>VLOOKUP($C27,PARAMETROS!$A:$I,9,0)</f>
        <v>0</v>
      </c>
      <c r="CJ27" s="3"/>
      <c r="CK27" s="3"/>
    </row>
    <row r="28" spans="1:89">
      <c r="A28" s="193" t="str">
        <f>CCT!A26</f>
        <v>Carangola</v>
      </c>
      <c r="B28" s="193" t="str">
        <f>CCT!B26</f>
        <v>Assistente Administrativo - 200 h</v>
      </c>
      <c r="C28" s="193" t="str">
        <f>CCT!C26</f>
        <v>Regiao de Juiz de Fora</v>
      </c>
      <c r="D28" s="199" t="str">
        <f t="shared" si="69"/>
        <v>CarangolaAssistente Administrativo - 200 hPGJ</v>
      </c>
      <c r="E28" s="195" t="s">
        <v>327</v>
      </c>
      <c r="F28" s="195" t="s">
        <v>328</v>
      </c>
      <c r="G28" s="195">
        <f>VLOOKUP(D28,CCT!D:R,4,0)</f>
        <v>1</v>
      </c>
      <c r="H28" s="195">
        <f>VLOOKUP(D28,CCT!D:S,16,0)</f>
        <v>0</v>
      </c>
      <c r="I28" s="244">
        <f>VLOOKUP(D28,CCT!D:R,5,0)</f>
        <v>2800</v>
      </c>
      <c r="J28" s="212">
        <f t="shared" si="70"/>
        <v>2800</v>
      </c>
      <c r="K28" s="212">
        <v>0</v>
      </c>
      <c r="L28" s="212">
        <v>0</v>
      </c>
      <c r="M28" s="212">
        <v>0</v>
      </c>
      <c r="N28" s="212">
        <v>0</v>
      </c>
      <c r="O28" s="212">
        <v>0</v>
      </c>
      <c r="P28" s="212">
        <v>0</v>
      </c>
      <c r="Q28" s="212">
        <v>0</v>
      </c>
      <c r="R28" s="212">
        <f t="shared" si="71"/>
        <v>2800</v>
      </c>
      <c r="S28" s="212">
        <f t="shared" si="30"/>
        <v>560</v>
      </c>
      <c r="T28" s="212">
        <f t="shared" si="4"/>
        <v>42</v>
      </c>
      <c r="U28" s="212">
        <f t="shared" si="4"/>
        <v>28</v>
      </c>
      <c r="V28" s="212">
        <f t="shared" si="4"/>
        <v>5.6000000000000005</v>
      </c>
      <c r="W28" s="212">
        <f t="shared" si="4"/>
        <v>70</v>
      </c>
      <c r="X28" s="212">
        <f t="shared" si="4"/>
        <v>224</v>
      </c>
      <c r="Y28" s="212">
        <f t="shared" si="4"/>
        <v>56</v>
      </c>
      <c r="Z28" s="212">
        <f t="shared" si="4"/>
        <v>16.8</v>
      </c>
      <c r="AA28" s="212">
        <f t="shared" si="112"/>
        <v>1002.4</v>
      </c>
      <c r="AB28" s="212">
        <f t="shared" si="72"/>
        <v>233.33333333333331</v>
      </c>
      <c r="AC28" s="212">
        <f t="shared" si="31"/>
        <v>311.11111111111109</v>
      </c>
      <c r="AD28" s="212">
        <f t="shared" si="31"/>
        <v>194.91111111111115</v>
      </c>
      <c r="AE28" s="212">
        <f t="shared" si="73"/>
        <v>739.3555555555555</v>
      </c>
      <c r="AF28" s="212">
        <f>(VLOOKUP(A28,VT!A:D,4,0)*2*20*'RESUMO GERAL APOIO'!$G28)-IF(6%*'RESUMO GERAL APOIO'!$J28&lt;=(VLOOKUP(A28,VT!A:D,4,0)*2*20*'RESUMO GERAL APOIO'!$G28),6%*'RESUMO GERAL APOIO'!$J28,(VLOOKUP(A28,VT!A:D,4,0)*2*20*'RESUMO GERAL APOIO'!$G28))</f>
        <v>32</v>
      </c>
      <c r="AG28" s="212">
        <f>IF((VLOOKUP($C28,PARAMETROS!$A:$I,5,0))&gt;1,((VLOOKUP($C28,PARAMETROS!$A:$I,5,0))*20-1)*'RESUMO GERAL APOIO'!$G28,0)</f>
        <v>489.79999999999995</v>
      </c>
      <c r="AH28" s="212">
        <f>IF(VLOOKUP($C28,PARAMETROS!$A:$I,6,0)&gt;0,VLOOKUP($C28,PARAMETROS!$A:$I,6,0)*G28,0)</f>
        <v>0</v>
      </c>
      <c r="AI28" s="212">
        <f>VLOOKUP($C28,PARAMETROS!$A:$I,2,0)*'RESUMO GERAL APOIO'!$G28</f>
        <v>41</v>
      </c>
      <c r="AJ28" s="212">
        <f>VLOOKUP('RESUMO GERAL APOIO'!$C28,PARAMETROS!$A:$I,3,0)*'RESUMO GERAL APOIO'!$G28</f>
        <v>0</v>
      </c>
      <c r="AK28" s="212">
        <f>VLOOKUP('RESUMO GERAL APOIO'!$C28,PARAMETROS!$A:$I,4,0)*'RESUMO GERAL APOIO'!$G28</f>
        <v>0</v>
      </c>
      <c r="AL28" s="212">
        <f t="shared" si="32"/>
        <v>40.369999999999997</v>
      </c>
      <c r="AM28" s="212">
        <f>VLOOKUP(D28,CCT!D:R,12,0)*G28</f>
        <v>98.68</v>
      </c>
      <c r="AN28" s="212">
        <f t="shared" si="74"/>
        <v>701.84999999999991</v>
      </c>
      <c r="AO28" s="212">
        <f t="shared" si="75"/>
        <v>2443.6055555555554</v>
      </c>
      <c r="AP28" s="212">
        <f t="shared" si="33"/>
        <v>19.671836419753085</v>
      </c>
      <c r="AQ28" s="212">
        <f t="shared" si="10"/>
        <v>1.5737469135802471</v>
      </c>
      <c r="AR28" s="212">
        <f t="shared" si="34"/>
        <v>0.62949876543209882</v>
      </c>
      <c r="AS28" s="212">
        <f t="shared" si="35"/>
        <v>8.7111111111111121</v>
      </c>
      <c r="AT28" s="212">
        <f t="shared" si="36"/>
        <v>3.1185777777777788</v>
      </c>
      <c r="AU28" s="212">
        <f t="shared" si="37"/>
        <v>85.617777777777761</v>
      </c>
      <c r="AV28" s="212">
        <f t="shared" si="38"/>
        <v>2.3333333333333335</v>
      </c>
      <c r="AW28" s="212">
        <f t="shared" si="76"/>
        <v>121.65588209876542</v>
      </c>
      <c r="AX28" s="212">
        <f t="shared" si="39"/>
        <v>23.644444444444442</v>
      </c>
      <c r="AY28" s="212">
        <f t="shared" si="40"/>
        <v>5.6777777777777771</v>
      </c>
      <c r="AZ28" s="212">
        <f t="shared" si="41"/>
        <v>0.47833333333333333</v>
      </c>
      <c r="BA28" s="212">
        <f t="shared" si="42"/>
        <v>0.58333333333333337</v>
      </c>
      <c r="BB28" s="212">
        <f t="shared" si="43"/>
        <v>3.6296296296296293</v>
      </c>
      <c r="BC28" s="212">
        <f t="shared" si="44"/>
        <v>12.176839629629633</v>
      </c>
      <c r="BD28" s="212">
        <f t="shared" si="77"/>
        <v>46.190358148148142</v>
      </c>
      <c r="BE28" s="212">
        <v>0</v>
      </c>
      <c r="BF28" s="212">
        <f t="shared" si="24"/>
        <v>0</v>
      </c>
      <c r="BG28" s="212">
        <f>IF(G28&gt;0,(R28*30%+SUM(AG28:AL28))/G28*H28,0)</f>
        <v>0</v>
      </c>
      <c r="BH28" s="212">
        <f>BG28</f>
        <v>0</v>
      </c>
      <c r="BI28" s="212">
        <f>BD28+BF28+BH28</f>
        <v>46.190358148148142</v>
      </c>
      <c r="BJ28" s="212">
        <f>VLOOKUP($B28,Uniforme!$A:$L,12,0)*$G28</f>
        <v>87.95416666666668</v>
      </c>
      <c r="BK28" s="212">
        <v>0</v>
      </c>
      <c r="BL28" s="212">
        <v>0</v>
      </c>
      <c r="BM28" s="327">
        <v>0</v>
      </c>
      <c r="BN28" s="212"/>
      <c r="BO28" s="212">
        <f t="shared" si="78"/>
        <v>87.95416666666668</v>
      </c>
      <c r="BP28" s="212">
        <f>R28+AO28+AW28+BI28+BO28</f>
        <v>5499.4059624691363</v>
      </c>
      <c r="BQ28" s="212">
        <f>$BQ$5*G28</f>
        <v>330.3010188862354</v>
      </c>
      <c r="BR28" s="212">
        <f>$BR$5*G28</f>
        <v>233.41272001293967</v>
      </c>
      <c r="BS28" s="55">
        <f t="shared" si="45"/>
        <v>8.8629737609329435</v>
      </c>
      <c r="BT28" s="55">
        <f t="shared" si="15"/>
        <v>1.9241982507288626</v>
      </c>
      <c r="BU28" s="245">
        <f>VLOOKUP(A28,ISS!A:C,2,0)*100</f>
        <v>5</v>
      </c>
      <c r="BV28" s="55">
        <f t="shared" si="80"/>
        <v>5.8309037900874632</v>
      </c>
      <c r="BW28" s="55">
        <f t="shared" si="81"/>
        <v>14.25</v>
      </c>
      <c r="BX28" s="55">
        <f t="shared" si="82"/>
        <v>16.618075801749271</v>
      </c>
      <c r="BY28" s="212">
        <f t="shared" si="83"/>
        <v>1007.5738279241799</v>
      </c>
      <c r="BZ28" s="212">
        <f t="shared" si="84"/>
        <v>1571.2875668233551</v>
      </c>
      <c r="CA28" s="212">
        <f t="shared" si="85"/>
        <v>7070.6935292924918</v>
      </c>
      <c r="CB28" s="212">
        <f t="shared" si="86"/>
        <v>84848.322351509909</v>
      </c>
      <c r="CC28" s="316">
        <f>VLOOKUP($C28,PARAMETROS!$A:$I,7,0)</f>
        <v>44562</v>
      </c>
      <c r="CD28" s="194">
        <f>VLOOKUP($C28,PARAMETROS!$A:$I,8,0)</f>
        <v>0</v>
      </c>
      <c r="CE28" s="194">
        <f>VLOOKUP($C28,PARAMETROS!$A:$I,9,0)</f>
        <v>0</v>
      </c>
      <c r="CJ28" s="3"/>
      <c r="CK28" s="3"/>
    </row>
    <row r="29" spans="1:89">
      <c r="A29" s="193" t="str">
        <f>CCT!A27</f>
        <v>Caratinga</v>
      </c>
      <c r="B29" s="193" t="str">
        <f>CCT!B27</f>
        <v>Assistente Administrativo - 200 h</v>
      </c>
      <c r="C29" s="193" t="str">
        <f>CCT!C27</f>
        <v>Seethur</v>
      </c>
      <c r="D29" s="199" t="str">
        <f t="shared" si="69"/>
        <v>CaratingaAssistente Administrativo - 200 hPGJ</v>
      </c>
      <c r="E29" s="195" t="s">
        <v>327</v>
      </c>
      <c r="F29" s="195" t="s">
        <v>328</v>
      </c>
      <c r="G29" s="195">
        <f>VLOOKUP(D29,CCT!D:R,4,0)</f>
        <v>1</v>
      </c>
      <c r="H29" s="195">
        <f>VLOOKUP(D29,CCT!D:S,16,0)</f>
        <v>0</v>
      </c>
      <c r="I29" s="244">
        <f>VLOOKUP(D29,CCT!D:R,5,0)</f>
        <v>2800</v>
      </c>
      <c r="J29" s="212">
        <f t="shared" si="70"/>
        <v>2800</v>
      </c>
      <c r="K29" s="212">
        <v>0</v>
      </c>
      <c r="L29" s="212">
        <v>0</v>
      </c>
      <c r="M29" s="212">
        <v>0</v>
      </c>
      <c r="N29" s="212">
        <v>0</v>
      </c>
      <c r="O29" s="212">
        <v>0</v>
      </c>
      <c r="P29" s="212">
        <v>0</v>
      </c>
      <c r="Q29" s="212">
        <v>0</v>
      </c>
      <c r="R29" s="212">
        <f t="shared" si="71"/>
        <v>2800</v>
      </c>
      <c r="S29" s="212">
        <f t="shared" si="30"/>
        <v>560</v>
      </c>
      <c r="T29" s="212">
        <f t="shared" si="4"/>
        <v>42</v>
      </c>
      <c r="U29" s="212">
        <f t="shared" si="4"/>
        <v>28</v>
      </c>
      <c r="V29" s="212">
        <f t="shared" si="4"/>
        <v>5.6000000000000005</v>
      </c>
      <c r="W29" s="212">
        <f t="shared" si="4"/>
        <v>70</v>
      </c>
      <c r="X29" s="212">
        <f t="shared" si="4"/>
        <v>224</v>
      </c>
      <c r="Y29" s="212">
        <f t="shared" si="4"/>
        <v>56</v>
      </c>
      <c r="Z29" s="212">
        <f t="shared" si="4"/>
        <v>16.8</v>
      </c>
      <c r="AA29" s="212">
        <f t="shared" si="112"/>
        <v>1002.4</v>
      </c>
      <c r="AB29" s="212">
        <f t="shared" si="72"/>
        <v>233.33333333333331</v>
      </c>
      <c r="AC29" s="212">
        <f t="shared" si="31"/>
        <v>311.11111111111109</v>
      </c>
      <c r="AD29" s="212">
        <f t="shared" si="31"/>
        <v>194.91111111111115</v>
      </c>
      <c r="AE29" s="212">
        <f t="shared" si="73"/>
        <v>739.3555555555555</v>
      </c>
      <c r="AF29" s="212">
        <f>(VLOOKUP(A29,VT!A:D,4,0)*2*20*'RESUMO GERAL APOIO'!$G29)-IF(6%*'RESUMO GERAL APOIO'!$J29&lt;=(VLOOKUP(A29,VT!A:D,4,0)*2*20*'RESUMO GERAL APOIO'!$G29),6%*'RESUMO GERAL APOIO'!$J29,(VLOOKUP(A29,VT!A:D,4,0)*2*20*'RESUMO GERAL APOIO'!$G29))</f>
        <v>32</v>
      </c>
      <c r="AG29" s="212">
        <f>IF((VLOOKUP($C29,PARAMETROS!$A:$I,5,0))&gt;1,((VLOOKUP($C29,PARAMETROS!$A:$I,5,0))*20-1)*'RESUMO GERAL APOIO'!$G29,0)</f>
        <v>489.79999999999995</v>
      </c>
      <c r="AH29" s="212">
        <f>IF(VLOOKUP($C29,PARAMETROS!$A:$I,6,0)&gt;0,VLOOKUP($C29,PARAMETROS!$A:$I,6,0)*G29,0)</f>
        <v>0</v>
      </c>
      <c r="AI29" s="212">
        <f>VLOOKUP($C29,PARAMETROS!$A:$I,2,0)*'RESUMO GERAL APOIO'!$G29</f>
        <v>41</v>
      </c>
      <c r="AJ29" s="212">
        <f>VLOOKUP('RESUMO GERAL APOIO'!$C29,PARAMETROS!$A:$I,3,0)*'RESUMO GERAL APOIO'!$G29</f>
        <v>0</v>
      </c>
      <c r="AK29" s="212">
        <f>VLOOKUP('RESUMO GERAL APOIO'!$C29,PARAMETROS!$A:$I,4,0)*'RESUMO GERAL APOIO'!$G29</f>
        <v>0</v>
      </c>
      <c r="AL29" s="212">
        <f t="shared" si="32"/>
        <v>40.369999999999997</v>
      </c>
      <c r="AM29" s="212">
        <f>VLOOKUP(D29,CCT!D:R,12,0)*G29</f>
        <v>98.68</v>
      </c>
      <c r="AN29" s="212">
        <f t="shared" si="74"/>
        <v>701.84999999999991</v>
      </c>
      <c r="AO29" s="212">
        <f t="shared" si="75"/>
        <v>2443.6055555555554</v>
      </c>
      <c r="AP29" s="212">
        <f t="shared" si="33"/>
        <v>19.671836419753085</v>
      </c>
      <c r="AQ29" s="212">
        <f t="shared" si="10"/>
        <v>1.5737469135802471</v>
      </c>
      <c r="AR29" s="212">
        <f t="shared" si="34"/>
        <v>0.62949876543209882</v>
      </c>
      <c r="AS29" s="212">
        <f t="shared" si="35"/>
        <v>8.7111111111111121</v>
      </c>
      <c r="AT29" s="212">
        <f t="shared" si="36"/>
        <v>3.1185777777777788</v>
      </c>
      <c r="AU29" s="212">
        <f t="shared" si="37"/>
        <v>85.617777777777761</v>
      </c>
      <c r="AV29" s="212">
        <f t="shared" si="38"/>
        <v>2.3333333333333335</v>
      </c>
      <c r="AW29" s="212">
        <f t="shared" si="76"/>
        <v>121.65588209876542</v>
      </c>
      <c r="AX29" s="212">
        <f t="shared" si="39"/>
        <v>23.644444444444442</v>
      </c>
      <c r="AY29" s="212">
        <f t="shared" si="40"/>
        <v>5.6777777777777771</v>
      </c>
      <c r="AZ29" s="212">
        <f t="shared" si="41"/>
        <v>0.47833333333333333</v>
      </c>
      <c r="BA29" s="212">
        <f t="shared" si="42"/>
        <v>0.58333333333333337</v>
      </c>
      <c r="BB29" s="212">
        <f t="shared" si="43"/>
        <v>3.6296296296296293</v>
      </c>
      <c r="BC29" s="212">
        <f t="shared" si="44"/>
        <v>12.176839629629633</v>
      </c>
      <c r="BD29" s="212">
        <f t="shared" si="77"/>
        <v>46.190358148148142</v>
      </c>
      <c r="BE29" s="212">
        <v>0</v>
      </c>
      <c r="BF29" s="212">
        <f t="shared" si="24"/>
        <v>0</v>
      </c>
      <c r="BG29" s="212">
        <f t="shared" si="25"/>
        <v>0</v>
      </c>
      <c r="BH29" s="212">
        <f t="shared" si="26"/>
        <v>0</v>
      </c>
      <c r="BI29" s="212">
        <f t="shared" si="27"/>
        <v>46.190358148148142</v>
      </c>
      <c r="BJ29" s="212">
        <f>VLOOKUP($B29,Uniforme!$A:$L,12,0)*$G29</f>
        <v>87.95416666666668</v>
      </c>
      <c r="BK29" s="212">
        <v>0</v>
      </c>
      <c r="BL29" s="212">
        <v>0</v>
      </c>
      <c r="BM29" s="327">
        <v>0</v>
      </c>
      <c r="BN29" s="212"/>
      <c r="BO29" s="212">
        <f t="shared" si="78"/>
        <v>87.95416666666668</v>
      </c>
      <c r="BP29" s="212">
        <f>R29+AO29+AW29+BI29+BO29</f>
        <v>5499.4059624691363</v>
      </c>
      <c r="BQ29" s="212">
        <f>$BQ$5*G29</f>
        <v>330.3010188862354</v>
      </c>
      <c r="BR29" s="212">
        <f>$BR$5*G29</f>
        <v>233.41272001293967</v>
      </c>
      <c r="BS29" s="55">
        <f t="shared" si="45"/>
        <v>8.6609686609686669</v>
      </c>
      <c r="BT29" s="55">
        <f t="shared" si="15"/>
        <v>1.8803418803418819</v>
      </c>
      <c r="BU29" s="245">
        <f>VLOOKUP(A29,ISS!A:C,2,0)*100</f>
        <v>3</v>
      </c>
      <c r="BV29" s="55">
        <f t="shared" si="80"/>
        <v>3.4188034188034218</v>
      </c>
      <c r="BW29" s="55">
        <f t="shared" si="81"/>
        <v>12.25</v>
      </c>
      <c r="BX29" s="55">
        <f t="shared" si="82"/>
        <v>13.960113960113972</v>
      </c>
      <c r="BY29" s="212">
        <f t="shared" si="83"/>
        <v>846.4184198491381</v>
      </c>
      <c r="BZ29" s="212">
        <f t="shared" si="84"/>
        <v>1410.132158748313</v>
      </c>
      <c r="CA29" s="212">
        <f t="shared" si="85"/>
        <v>6909.5381212174489</v>
      </c>
      <c r="CB29" s="212">
        <f t="shared" si="86"/>
        <v>82914.457454609394</v>
      </c>
      <c r="CC29" s="316">
        <f>VLOOKUP($C29,PARAMETROS!$A:$I,7,0)</f>
        <v>44562</v>
      </c>
      <c r="CD29" s="194">
        <f>VLOOKUP($C29,PARAMETROS!$A:$I,8,0)</f>
        <v>0</v>
      </c>
      <c r="CE29" s="194">
        <f>VLOOKUP($C29,PARAMETROS!$A:$I,9,0)</f>
        <v>0</v>
      </c>
      <c r="CJ29" s="3"/>
      <c r="CK29" s="3"/>
    </row>
    <row r="30" spans="1:89">
      <c r="A30" s="193" t="str">
        <f>CCT!A28</f>
        <v>Carmo Do Cajuru</v>
      </c>
      <c r="B30" s="193" t="str">
        <f>CCT!B28</f>
        <v>Assistente Administrativo - 200 h</v>
      </c>
      <c r="C30" s="193" t="str">
        <f>CCT!C28</f>
        <v>Regiao de Divinopolis¹*</v>
      </c>
      <c r="D30" s="199" t="str">
        <f t="shared" si="69"/>
        <v>Carmo Do CajuruAssistente Administrativo - 200 hPGJ</v>
      </c>
      <c r="E30" s="195" t="s">
        <v>327</v>
      </c>
      <c r="F30" s="195" t="s">
        <v>328</v>
      </c>
      <c r="G30" s="195">
        <f>VLOOKUP(D30,CCT!D:R,4,0)</f>
        <v>1</v>
      </c>
      <c r="H30" s="195">
        <f>VLOOKUP(D30,CCT!D:S,16,0)</f>
        <v>0</v>
      </c>
      <c r="I30" s="244">
        <f>VLOOKUP(D30,CCT!D:R,5,0)</f>
        <v>2800</v>
      </c>
      <c r="J30" s="212">
        <f t="shared" si="70"/>
        <v>2800</v>
      </c>
      <c r="K30" s="212">
        <v>0</v>
      </c>
      <c r="L30" s="212">
        <v>0</v>
      </c>
      <c r="M30" s="212">
        <v>0</v>
      </c>
      <c r="N30" s="212">
        <v>0</v>
      </c>
      <c r="O30" s="212">
        <v>0</v>
      </c>
      <c r="P30" s="212">
        <v>0</v>
      </c>
      <c r="Q30" s="212">
        <v>0</v>
      </c>
      <c r="R30" s="212">
        <f t="shared" si="71"/>
        <v>2800</v>
      </c>
      <c r="S30" s="212">
        <f t="shared" si="30"/>
        <v>560</v>
      </c>
      <c r="T30" s="212">
        <f t="shared" si="4"/>
        <v>42</v>
      </c>
      <c r="U30" s="212">
        <f t="shared" si="4"/>
        <v>28</v>
      </c>
      <c r="V30" s="212">
        <f t="shared" si="4"/>
        <v>5.6000000000000005</v>
      </c>
      <c r="W30" s="212">
        <f t="shared" si="4"/>
        <v>70</v>
      </c>
      <c r="X30" s="212">
        <f t="shared" si="4"/>
        <v>224</v>
      </c>
      <c r="Y30" s="212">
        <f t="shared" si="4"/>
        <v>56</v>
      </c>
      <c r="Z30" s="212">
        <f t="shared" si="4"/>
        <v>16.8</v>
      </c>
      <c r="AA30" s="212">
        <f t="shared" si="112"/>
        <v>1002.4</v>
      </c>
      <c r="AB30" s="212">
        <f t="shared" si="72"/>
        <v>233.33333333333331</v>
      </c>
      <c r="AC30" s="212">
        <f t="shared" si="31"/>
        <v>311.11111111111109</v>
      </c>
      <c r="AD30" s="212">
        <f t="shared" si="31"/>
        <v>194.91111111111115</v>
      </c>
      <c r="AE30" s="212">
        <f t="shared" si="73"/>
        <v>739.3555555555555</v>
      </c>
      <c r="AF30" s="212">
        <f>(VLOOKUP(A30,VT!A:D,4,0)*2*20*'RESUMO GERAL APOIO'!$G30)-IF(6%*'RESUMO GERAL APOIO'!$J30&lt;=(VLOOKUP(A30,VT!A:D,4,0)*2*20*'RESUMO GERAL APOIO'!$G30),6%*'RESUMO GERAL APOIO'!$J30,(VLOOKUP(A30,VT!A:D,4,0)*2*20*'RESUMO GERAL APOIO'!$G30))</f>
        <v>32</v>
      </c>
      <c r="AG30" s="212">
        <f>IF((VLOOKUP($C30,PARAMETROS!$A:$I,5,0))&gt;1,((VLOOKUP($C30,PARAMETROS!$A:$I,5,0))*20-1)*'RESUMO GERAL APOIO'!$G30,0)</f>
        <v>489.79999999999995</v>
      </c>
      <c r="AH30" s="212">
        <f>IF(VLOOKUP($C30,PARAMETROS!$A:$I,6,0)&gt;0,VLOOKUP($C30,PARAMETROS!$A:$I,6,0)*G30,0)</f>
        <v>0</v>
      </c>
      <c r="AI30" s="212">
        <f>VLOOKUP($C30,PARAMETROS!$A:$I,2,0)*'RESUMO GERAL APOIO'!$G30</f>
        <v>0</v>
      </c>
      <c r="AJ30" s="212">
        <f>VLOOKUP('RESUMO GERAL APOIO'!$C30,PARAMETROS!$A:$I,3,0)*'RESUMO GERAL APOIO'!$G30</f>
        <v>0</v>
      </c>
      <c r="AK30" s="212">
        <f>VLOOKUP('RESUMO GERAL APOIO'!$C30,PARAMETROS!$A:$I,4,0)*'RESUMO GERAL APOIO'!$G30</f>
        <v>0</v>
      </c>
      <c r="AL30" s="212">
        <f t="shared" si="32"/>
        <v>40.369999999999997</v>
      </c>
      <c r="AM30" s="212">
        <f>VLOOKUP(D30,CCT!D:R,12,0)*G30</f>
        <v>98.68</v>
      </c>
      <c r="AN30" s="212">
        <f t="shared" si="74"/>
        <v>660.84999999999991</v>
      </c>
      <c r="AO30" s="212">
        <f t="shared" si="75"/>
        <v>2402.6055555555554</v>
      </c>
      <c r="AP30" s="212">
        <f t="shared" si="33"/>
        <v>19.671836419753085</v>
      </c>
      <c r="AQ30" s="212">
        <f t="shared" si="10"/>
        <v>1.5737469135802471</v>
      </c>
      <c r="AR30" s="212">
        <f t="shared" si="34"/>
        <v>0.62949876543209882</v>
      </c>
      <c r="AS30" s="212">
        <f t="shared" si="35"/>
        <v>8.7111111111111121</v>
      </c>
      <c r="AT30" s="212">
        <f t="shared" si="36"/>
        <v>3.1185777777777788</v>
      </c>
      <c r="AU30" s="212">
        <f t="shared" si="37"/>
        <v>85.617777777777761</v>
      </c>
      <c r="AV30" s="212">
        <f t="shared" si="38"/>
        <v>2.3333333333333335</v>
      </c>
      <c r="AW30" s="212">
        <f t="shared" si="76"/>
        <v>121.65588209876542</v>
      </c>
      <c r="AX30" s="212">
        <f t="shared" si="39"/>
        <v>23.644444444444442</v>
      </c>
      <c r="AY30" s="212">
        <f t="shared" si="40"/>
        <v>5.6777777777777771</v>
      </c>
      <c r="AZ30" s="212">
        <f t="shared" si="41"/>
        <v>0.47833333333333333</v>
      </c>
      <c r="BA30" s="212">
        <f t="shared" si="42"/>
        <v>0.58333333333333337</v>
      </c>
      <c r="BB30" s="212">
        <f t="shared" si="43"/>
        <v>3.6296296296296293</v>
      </c>
      <c r="BC30" s="212">
        <f t="shared" si="44"/>
        <v>12.176839629629633</v>
      </c>
      <c r="BD30" s="212">
        <f t="shared" si="77"/>
        <v>46.190358148148142</v>
      </c>
      <c r="BE30" s="212">
        <v>0</v>
      </c>
      <c r="BF30" s="212">
        <f t="shared" si="24"/>
        <v>0</v>
      </c>
      <c r="BG30" s="212">
        <f t="shared" si="25"/>
        <v>0</v>
      </c>
      <c r="BH30" s="212">
        <f t="shared" si="26"/>
        <v>0</v>
      </c>
      <c r="BI30" s="212">
        <f t="shared" si="27"/>
        <v>46.190358148148142</v>
      </c>
      <c r="BJ30" s="212">
        <f>VLOOKUP($B30,Uniforme!$A:$L,12,0)*$G30</f>
        <v>87.95416666666668</v>
      </c>
      <c r="BK30" s="212">
        <v>0</v>
      </c>
      <c r="BL30" s="212">
        <v>0</v>
      </c>
      <c r="BM30" s="327">
        <v>0</v>
      </c>
      <c r="BN30" s="212"/>
      <c r="BO30" s="212">
        <f t="shared" si="78"/>
        <v>87.95416666666668</v>
      </c>
      <c r="BP30" s="212">
        <f t="shared" si="79"/>
        <v>5458.4059624691363</v>
      </c>
      <c r="BQ30" s="212">
        <f t="shared" si="28"/>
        <v>330.3010188862354</v>
      </c>
      <c r="BR30" s="212">
        <f t="shared" si="29"/>
        <v>233.41272001293967</v>
      </c>
      <c r="BS30" s="55">
        <f t="shared" si="45"/>
        <v>8.5633802816901436</v>
      </c>
      <c r="BT30" s="55">
        <f t="shared" si="15"/>
        <v>1.8591549295774654</v>
      </c>
      <c r="BU30" s="245">
        <f>VLOOKUP(A30,ISS!A:C,2,0)*100</f>
        <v>2</v>
      </c>
      <c r="BV30" s="55">
        <f t="shared" si="80"/>
        <v>2.2535211267605644</v>
      </c>
      <c r="BW30" s="55">
        <f t="shared" si="81"/>
        <v>11.25</v>
      </c>
      <c r="BX30" s="55">
        <f t="shared" si="82"/>
        <v>12.676056338028173</v>
      </c>
      <c r="BY30" s="212">
        <f t="shared" si="83"/>
        <v>763.36728608894123</v>
      </c>
      <c r="BZ30" s="212">
        <f t="shared" si="84"/>
        <v>1327.0810249881163</v>
      </c>
      <c r="CA30" s="212">
        <f t="shared" si="85"/>
        <v>6785.4869874572523</v>
      </c>
      <c r="CB30" s="212">
        <f t="shared" si="86"/>
        <v>81425.843849487021</v>
      </c>
      <c r="CC30" s="316">
        <f>VLOOKUP($C30,PARAMETROS!$A:$I,7,0)</f>
        <v>44562</v>
      </c>
      <c r="CD30" s="194">
        <f>VLOOKUP($C30,PARAMETROS!$A:$I,8,0)</f>
        <v>0</v>
      </c>
      <c r="CE30" s="194">
        <f>VLOOKUP($C30,PARAMETROS!$A:$I,9,0)</f>
        <v>0</v>
      </c>
      <c r="CJ30" s="3"/>
      <c r="CK30" s="3"/>
    </row>
    <row r="31" spans="1:89">
      <c r="A31" s="193" t="str">
        <f>CCT!A29</f>
        <v>Carmo Do Paranaiba</v>
      </c>
      <c r="B31" s="193" t="str">
        <f>CCT!B29</f>
        <v>Assistente Administrativo - 200 h</v>
      </c>
      <c r="C31" s="193" t="str">
        <f>CCT!C29</f>
        <v>Alto Paranaiba</v>
      </c>
      <c r="D31" s="199" t="str">
        <f t="shared" si="69"/>
        <v>Carmo Do ParanaibaAssistente Administrativo - 200 hPGJ</v>
      </c>
      <c r="E31" s="195" t="s">
        <v>327</v>
      </c>
      <c r="F31" s="195" t="s">
        <v>328</v>
      </c>
      <c r="G31" s="195">
        <f>VLOOKUP(D31,CCT!D:R,4,0)</f>
        <v>1</v>
      </c>
      <c r="H31" s="195">
        <f>VLOOKUP(D31,CCT!D:S,16,0)</f>
        <v>0</v>
      </c>
      <c r="I31" s="244">
        <f>VLOOKUP(D31,CCT!D:R,5,0)</f>
        <v>2800</v>
      </c>
      <c r="J31" s="212">
        <f t="shared" si="70"/>
        <v>2800</v>
      </c>
      <c r="K31" s="212">
        <v>0</v>
      </c>
      <c r="L31" s="212">
        <v>0</v>
      </c>
      <c r="M31" s="212">
        <v>0</v>
      </c>
      <c r="N31" s="212">
        <v>0</v>
      </c>
      <c r="O31" s="212">
        <v>0</v>
      </c>
      <c r="P31" s="212">
        <v>0</v>
      </c>
      <c r="Q31" s="212">
        <v>0</v>
      </c>
      <c r="R31" s="212">
        <f t="shared" si="71"/>
        <v>2800</v>
      </c>
      <c r="S31" s="212">
        <f t="shared" si="30"/>
        <v>560</v>
      </c>
      <c r="T31" s="212">
        <f t="shared" si="4"/>
        <v>42</v>
      </c>
      <c r="U31" s="212">
        <f t="shared" si="4"/>
        <v>28</v>
      </c>
      <c r="V31" s="212">
        <f t="shared" si="4"/>
        <v>5.6000000000000005</v>
      </c>
      <c r="W31" s="212">
        <f t="shared" si="4"/>
        <v>70</v>
      </c>
      <c r="X31" s="212">
        <f t="shared" si="4"/>
        <v>224</v>
      </c>
      <c r="Y31" s="212">
        <f t="shared" si="4"/>
        <v>56</v>
      </c>
      <c r="Z31" s="212">
        <f t="shared" si="4"/>
        <v>16.8</v>
      </c>
      <c r="AA31" s="212">
        <f t="shared" si="112"/>
        <v>1002.4</v>
      </c>
      <c r="AB31" s="212">
        <f t="shared" si="72"/>
        <v>233.33333333333331</v>
      </c>
      <c r="AC31" s="212">
        <f t="shared" si="31"/>
        <v>311.11111111111109</v>
      </c>
      <c r="AD31" s="212">
        <f t="shared" si="31"/>
        <v>194.91111111111115</v>
      </c>
      <c r="AE31" s="212">
        <f t="shared" si="73"/>
        <v>739.3555555555555</v>
      </c>
      <c r="AF31" s="212">
        <f>(VLOOKUP(A31,VT!A:D,4,0)*2*20*'RESUMO GERAL APOIO'!$G31)-IF(6%*'RESUMO GERAL APOIO'!$J31&lt;=(VLOOKUP(A31,VT!A:D,4,0)*2*20*'RESUMO GERAL APOIO'!$G31),6%*'RESUMO GERAL APOIO'!$J31,(VLOOKUP(A31,VT!A:D,4,0)*2*20*'RESUMO GERAL APOIO'!$G31))</f>
        <v>32</v>
      </c>
      <c r="AG31" s="212">
        <f>IF((VLOOKUP($C31,PARAMETROS!$A:$I,5,0))&gt;1,((VLOOKUP($C31,PARAMETROS!$A:$I,5,0))*20-1)*'RESUMO GERAL APOIO'!$G31,0)</f>
        <v>0</v>
      </c>
      <c r="AH31" s="212">
        <f>IF(VLOOKUP($C31,PARAMETROS!$A:$I,6,0)&gt;0,VLOOKUP($C31,PARAMETROS!$A:$I,6,0)*G31,0)</f>
        <v>326.58</v>
      </c>
      <c r="AI31" s="212">
        <f>VLOOKUP($C31,PARAMETROS!$A:$I,2,0)*'RESUMO GERAL APOIO'!$G31</f>
        <v>33.96</v>
      </c>
      <c r="AJ31" s="212">
        <f>VLOOKUP('RESUMO GERAL APOIO'!$C31,PARAMETROS!$A:$I,3,0)*'RESUMO GERAL APOIO'!$G31</f>
        <v>0</v>
      </c>
      <c r="AK31" s="212">
        <f>VLOOKUP('RESUMO GERAL APOIO'!$C31,PARAMETROS!$A:$I,4,0)*'RESUMO GERAL APOIO'!$G31</f>
        <v>0</v>
      </c>
      <c r="AL31" s="212">
        <f t="shared" si="32"/>
        <v>40.369999999999997</v>
      </c>
      <c r="AM31" s="212">
        <f>VLOOKUP(D31,CCT!D:R,12,0)*G31</f>
        <v>98.68</v>
      </c>
      <c r="AN31" s="212">
        <f t="shared" si="74"/>
        <v>531.58999999999992</v>
      </c>
      <c r="AO31" s="212">
        <f t="shared" si="75"/>
        <v>2273.3455555555556</v>
      </c>
      <c r="AP31" s="212">
        <f t="shared" si="33"/>
        <v>19.671836419753085</v>
      </c>
      <c r="AQ31" s="212">
        <f t="shared" si="10"/>
        <v>1.5737469135802471</v>
      </c>
      <c r="AR31" s="212">
        <f t="shared" si="34"/>
        <v>0.62949876543209882</v>
      </c>
      <c r="AS31" s="212">
        <f t="shared" si="35"/>
        <v>8.7111111111111121</v>
      </c>
      <c r="AT31" s="212">
        <f t="shared" si="36"/>
        <v>3.1185777777777788</v>
      </c>
      <c r="AU31" s="212">
        <f t="shared" si="37"/>
        <v>85.617777777777761</v>
      </c>
      <c r="AV31" s="212">
        <f t="shared" si="38"/>
        <v>2.3333333333333335</v>
      </c>
      <c r="AW31" s="212">
        <f t="shared" si="76"/>
        <v>121.65588209876542</v>
      </c>
      <c r="AX31" s="212">
        <f t="shared" si="39"/>
        <v>23.644444444444442</v>
      </c>
      <c r="AY31" s="212">
        <f t="shared" si="40"/>
        <v>5.6777777777777771</v>
      </c>
      <c r="AZ31" s="212">
        <f t="shared" si="41"/>
        <v>0.47833333333333333</v>
      </c>
      <c r="BA31" s="212">
        <f t="shared" si="42"/>
        <v>0.58333333333333337</v>
      </c>
      <c r="BB31" s="212">
        <f t="shared" si="43"/>
        <v>3.6296296296296293</v>
      </c>
      <c r="BC31" s="212">
        <f t="shared" si="44"/>
        <v>12.176839629629633</v>
      </c>
      <c r="BD31" s="212">
        <f t="shared" si="77"/>
        <v>46.190358148148142</v>
      </c>
      <c r="BE31" s="212">
        <v>0</v>
      </c>
      <c r="BF31" s="212">
        <f t="shared" si="24"/>
        <v>0</v>
      </c>
      <c r="BG31" s="212">
        <f t="shared" si="25"/>
        <v>0</v>
      </c>
      <c r="BH31" s="212">
        <f t="shared" si="26"/>
        <v>0</v>
      </c>
      <c r="BI31" s="212">
        <f t="shared" si="27"/>
        <v>46.190358148148142</v>
      </c>
      <c r="BJ31" s="212">
        <f>VLOOKUP($B31,Uniforme!$A:$L,12,0)*$G31</f>
        <v>87.95416666666668</v>
      </c>
      <c r="BK31" s="212">
        <v>0</v>
      </c>
      <c r="BL31" s="212">
        <v>0</v>
      </c>
      <c r="BM31" s="327">
        <v>0</v>
      </c>
      <c r="BN31" s="212"/>
      <c r="BO31" s="212">
        <f t="shared" si="78"/>
        <v>87.95416666666668</v>
      </c>
      <c r="BP31" s="212">
        <f>R31+AO31+AW31+BI31+BO31</f>
        <v>5329.1459624691361</v>
      </c>
      <c r="BQ31" s="212">
        <f>$BQ$5*G31</f>
        <v>330.3010188862354</v>
      </c>
      <c r="BR31" s="212">
        <f>$BR$5*G31</f>
        <v>233.41272001293967</v>
      </c>
      <c r="BS31" s="55">
        <f t="shared" si="45"/>
        <v>8.6609686609686669</v>
      </c>
      <c r="BT31" s="55">
        <f t="shared" si="15"/>
        <v>1.8803418803418819</v>
      </c>
      <c r="BU31" s="245">
        <f>VLOOKUP(A31,ISS!A:C,2,0)*100</f>
        <v>3</v>
      </c>
      <c r="BV31" s="55">
        <f t="shared" si="80"/>
        <v>3.4188034188034218</v>
      </c>
      <c r="BW31" s="55">
        <f t="shared" si="81"/>
        <v>12.25</v>
      </c>
      <c r="BX31" s="55">
        <f t="shared" si="82"/>
        <v>13.960113960113972</v>
      </c>
      <c r="BY31" s="212">
        <f t="shared" si="83"/>
        <v>822.64992982064814</v>
      </c>
      <c r="BZ31" s="212">
        <f t="shared" si="84"/>
        <v>1386.3636687198232</v>
      </c>
      <c r="CA31" s="212">
        <f t="shared" si="85"/>
        <v>6715.5096311889592</v>
      </c>
      <c r="CB31" s="212">
        <f t="shared" si="86"/>
        <v>80586.115574267518</v>
      </c>
      <c r="CC31" s="316">
        <f>VLOOKUP($C31,PARAMETROS!$A:$I,7,0)</f>
        <v>44562</v>
      </c>
      <c r="CD31" s="194">
        <f>VLOOKUP($C31,PARAMETROS!$A:$I,8,0)</f>
        <v>0</v>
      </c>
      <c r="CE31" s="194">
        <f>VLOOKUP($C31,PARAMETROS!$A:$I,9,0)</f>
        <v>0</v>
      </c>
      <c r="CJ31" s="3"/>
      <c r="CK31" s="3"/>
    </row>
    <row r="32" spans="1:89">
      <c r="A32" s="193" t="str">
        <f>CCT!A30</f>
        <v>Carmo Do Rio Claro</v>
      </c>
      <c r="B32" s="193" t="str">
        <f>CCT!B30</f>
        <v>Assistente Administrativo - 200 h</v>
      </c>
      <c r="C32" s="193" t="str">
        <f>CCT!C30</f>
        <v>Regiao de Sao Lourenco¹*</v>
      </c>
      <c r="D32" s="199" t="str">
        <f t="shared" si="69"/>
        <v>Carmo Do Rio ClaroAssistente Administrativo - 200 hPGJ</v>
      </c>
      <c r="E32" s="195" t="s">
        <v>327</v>
      </c>
      <c r="F32" s="195" t="s">
        <v>328</v>
      </c>
      <c r="G32" s="195">
        <f>VLOOKUP(D32,CCT!D:R,4,0)</f>
        <v>1</v>
      </c>
      <c r="H32" s="195">
        <f>VLOOKUP(D32,CCT!D:S,16,0)</f>
        <v>0</v>
      </c>
      <c r="I32" s="244">
        <f>VLOOKUP(D32,CCT!D:R,5,0)</f>
        <v>2800</v>
      </c>
      <c r="J32" s="212">
        <f t="shared" si="70"/>
        <v>2800</v>
      </c>
      <c r="K32" s="212">
        <v>0</v>
      </c>
      <c r="L32" s="212">
        <v>0</v>
      </c>
      <c r="M32" s="212">
        <v>0</v>
      </c>
      <c r="N32" s="212">
        <v>0</v>
      </c>
      <c r="O32" s="212">
        <v>0</v>
      </c>
      <c r="P32" s="212">
        <v>0</v>
      </c>
      <c r="Q32" s="212">
        <v>0</v>
      </c>
      <c r="R32" s="212">
        <f t="shared" si="71"/>
        <v>2800</v>
      </c>
      <c r="S32" s="212">
        <f t="shared" si="30"/>
        <v>560</v>
      </c>
      <c r="T32" s="212">
        <f t="shared" si="4"/>
        <v>42</v>
      </c>
      <c r="U32" s="212">
        <f t="shared" si="4"/>
        <v>28</v>
      </c>
      <c r="V32" s="212">
        <f t="shared" si="4"/>
        <v>5.6000000000000005</v>
      </c>
      <c r="W32" s="212">
        <f t="shared" si="4"/>
        <v>70</v>
      </c>
      <c r="X32" s="212">
        <f t="shared" si="4"/>
        <v>224</v>
      </c>
      <c r="Y32" s="212">
        <f t="shared" si="4"/>
        <v>56</v>
      </c>
      <c r="Z32" s="212">
        <f t="shared" si="4"/>
        <v>16.8</v>
      </c>
      <c r="AA32" s="212">
        <f t="shared" si="112"/>
        <v>1002.4</v>
      </c>
      <c r="AB32" s="212">
        <f t="shared" si="72"/>
        <v>233.33333333333331</v>
      </c>
      <c r="AC32" s="212">
        <f t="shared" si="31"/>
        <v>311.11111111111109</v>
      </c>
      <c r="AD32" s="212">
        <f t="shared" si="31"/>
        <v>194.91111111111115</v>
      </c>
      <c r="AE32" s="212">
        <f t="shared" si="73"/>
        <v>739.3555555555555</v>
      </c>
      <c r="AF32" s="212">
        <f>(VLOOKUP(A32,VT!A:D,4,0)*2*20*'RESUMO GERAL APOIO'!$G32)-IF(6%*'RESUMO GERAL APOIO'!$J32&lt;=(VLOOKUP(A32,VT!A:D,4,0)*2*20*'RESUMO GERAL APOIO'!$G32),6%*'RESUMO GERAL APOIO'!$J32,(VLOOKUP(A32,VT!A:D,4,0)*2*20*'RESUMO GERAL APOIO'!$G32))</f>
        <v>32</v>
      </c>
      <c r="AG32" s="212">
        <f>IF((VLOOKUP($C32,PARAMETROS!$A:$I,5,0))&gt;1,((VLOOKUP($C32,PARAMETROS!$A:$I,5,0))*20-1)*'RESUMO GERAL APOIO'!$G32,0)</f>
        <v>489.79999999999995</v>
      </c>
      <c r="AH32" s="212">
        <f>IF(VLOOKUP($C32,PARAMETROS!$A:$I,6,0)&gt;0,VLOOKUP($C32,PARAMETROS!$A:$I,6,0)*G32,0)</f>
        <v>0</v>
      </c>
      <c r="AI32" s="212">
        <f>VLOOKUP($C32,PARAMETROS!$A:$I,2,0)*'RESUMO GERAL APOIO'!$G32</f>
        <v>0</v>
      </c>
      <c r="AJ32" s="212">
        <f>VLOOKUP('RESUMO GERAL APOIO'!$C32,PARAMETROS!$A:$I,3,0)*'RESUMO GERAL APOIO'!$G32</f>
        <v>0</v>
      </c>
      <c r="AK32" s="212">
        <f>VLOOKUP('RESUMO GERAL APOIO'!$C32,PARAMETROS!$A:$I,4,0)*'RESUMO GERAL APOIO'!$G32</f>
        <v>0</v>
      </c>
      <c r="AL32" s="212">
        <f t="shared" si="32"/>
        <v>40.369999999999997</v>
      </c>
      <c r="AM32" s="212">
        <f>VLOOKUP(D32,CCT!D:R,12,0)*G32</f>
        <v>98.68</v>
      </c>
      <c r="AN32" s="212">
        <f t="shared" si="74"/>
        <v>660.84999999999991</v>
      </c>
      <c r="AO32" s="212">
        <f t="shared" si="75"/>
        <v>2402.6055555555554</v>
      </c>
      <c r="AP32" s="212">
        <f t="shared" si="33"/>
        <v>19.671836419753085</v>
      </c>
      <c r="AQ32" s="212">
        <f t="shared" si="10"/>
        <v>1.5737469135802471</v>
      </c>
      <c r="AR32" s="212">
        <f t="shared" si="34"/>
        <v>0.62949876543209882</v>
      </c>
      <c r="AS32" s="212">
        <f t="shared" si="35"/>
        <v>8.7111111111111121</v>
      </c>
      <c r="AT32" s="212">
        <f t="shared" si="36"/>
        <v>3.1185777777777788</v>
      </c>
      <c r="AU32" s="212">
        <f t="shared" si="37"/>
        <v>85.617777777777761</v>
      </c>
      <c r="AV32" s="212">
        <f t="shared" si="38"/>
        <v>2.3333333333333335</v>
      </c>
      <c r="AW32" s="212">
        <f t="shared" si="76"/>
        <v>121.65588209876542</v>
      </c>
      <c r="AX32" s="212">
        <f t="shared" si="39"/>
        <v>23.644444444444442</v>
      </c>
      <c r="AY32" s="212">
        <f t="shared" si="40"/>
        <v>5.6777777777777771</v>
      </c>
      <c r="AZ32" s="212">
        <f t="shared" si="41"/>
        <v>0.47833333333333333</v>
      </c>
      <c r="BA32" s="212">
        <f t="shared" si="42"/>
        <v>0.58333333333333337</v>
      </c>
      <c r="BB32" s="212">
        <f t="shared" si="43"/>
        <v>3.6296296296296293</v>
      </c>
      <c r="BC32" s="212">
        <f t="shared" si="44"/>
        <v>12.176839629629633</v>
      </c>
      <c r="BD32" s="212">
        <f t="shared" si="77"/>
        <v>46.190358148148142</v>
      </c>
      <c r="BE32" s="212">
        <v>0</v>
      </c>
      <c r="BF32" s="212">
        <f t="shared" si="24"/>
        <v>0</v>
      </c>
      <c r="BG32" s="212">
        <f t="shared" si="25"/>
        <v>0</v>
      </c>
      <c r="BH32" s="212">
        <f t="shared" si="26"/>
        <v>0</v>
      </c>
      <c r="BI32" s="212">
        <f t="shared" si="27"/>
        <v>46.190358148148142</v>
      </c>
      <c r="BJ32" s="212">
        <f>VLOOKUP($B32,Uniforme!$A:$L,12,0)*$G32</f>
        <v>87.95416666666668</v>
      </c>
      <c r="BK32" s="212">
        <v>0</v>
      </c>
      <c r="BL32" s="212">
        <v>0</v>
      </c>
      <c r="BM32" s="327">
        <v>0</v>
      </c>
      <c r="BN32" s="212"/>
      <c r="BO32" s="212">
        <f t="shared" si="78"/>
        <v>87.95416666666668</v>
      </c>
      <c r="BP32" s="212">
        <f t="shared" si="79"/>
        <v>5458.4059624691363</v>
      </c>
      <c r="BQ32" s="212">
        <f t="shared" si="28"/>
        <v>330.3010188862354</v>
      </c>
      <c r="BR32" s="212">
        <f t="shared" si="29"/>
        <v>233.41272001293967</v>
      </c>
      <c r="BS32" s="55">
        <f t="shared" si="45"/>
        <v>8.5633802816901436</v>
      </c>
      <c r="BT32" s="55">
        <f t="shared" si="15"/>
        <v>1.8591549295774654</v>
      </c>
      <c r="BU32" s="245">
        <f>VLOOKUP(A32,ISS!A:C,2,0)*100</f>
        <v>2</v>
      </c>
      <c r="BV32" s="55">
        <f t="shared" si="80"/>
        <v>2.2535211267605644</v>
      </c>
      <c r="BW32" s="55">
        <f t="shared" si="81"/>
        <v>11.25</v>
      </c>
      <c r="BX32" s="55">
        <f t="shared" si="82"/>
        <v>12.676056338028173</v>
      </c>
      <c r="BY32" s="212">
        <f t="shared" si="83"/>
        <v>763.36728608894123</v>
      </c>
      <c r="BZ32" s="212">
        <f t="shared" si="84"/>
        <v>1327.0810249881163</v>
      </c>
      <c r="CA32" s="212">
        <f t="shared" si="85"/>
        <v>6785.4869874572523</v>
      </c>
      <c r="CB32" s="212">
        <f t="shared" si="86"/>
        <v>81425.843849487021</v>
      </c>
      <c r="CC32" s="316">
        <f>VLOOKUP($C32,PARAMETROS!$A:$I,7,0)</f>
        <v>44562</v>
      </c>
      <c r="CD32" s="194">
        <f>VLOOKUP($C32,PARAMETROS!$A:$I,8,0)</f>
        <v>0</v>
      </c>
      <c r="CE32" s="194">
        <f>VLOOKUP($C32,PARAMETROS!$A:$I,9,0)</f>
        <v>0</v>
      </c>
      <c r="CH32" s="3"/>
      <c r="CJ32" s="3"/>
      <c r="CK32" s="3"/>
    </row>
    <row r="33" spans="1:89">
      <c r="A33" s="193" t="str">
        <f>CCT!A31</f>
        <v>Conceicao Do Mato Dentro</v>
      </c>
      <c r="B33" s="193" t="str">
        <f>CCT!B31</f>
        <v>Assistente Administrativo - 200 h</v>
      </c>
      <c r="C33" s="193" t="str">
        <f>CCT!C31</f>
        <v>Curvelo</v>
      </c>
      <c r="D33" s="199" t="str">
        <f t="shared" si="69"/>
        <v>Conceicao Do Mato DentroAssistente Administrativo - 200 hPGJ</v>
      </c>
      <c r="E33" s="195" t="s">
        <v>327</v>
      </c>
      <c r="F33" s="195" t="s">
        <v>328</v>
      </c>
      <c r="G33" s="195">
        <f>VLOOKUP(D33,CCT!D:R,4,0)</f>
        <v>1</v>
      </c>
      <c r="H33" s="195">
        <f>VLOOKUP(D33,CCT!D:S,16,0)</f>
        <v>0</v>
      </c>
      <c r="I33" s="244">
        <f>VLOOKUP(D33,CCT!D:R,5,0)</f>
        <v>2800</v>
      </c>
      <c r="J33" s="212">
        <f t="shared" si="70"/>
        <v>2800</v>
      </c>
      <c r="K33" s="212">
        <v>0</v>
      </c>
      <c r="L33" s="212">
        <v>0</v>
      </c>
      <c r="M33" s="212">
        <v>0</v>
      </c>
      <c r="N33" s="212">
        <v>0</v>
      </c>
      <c r="O33" s="212">
        <v>0</v>
      </c>
      <c r="P33" s="212">
        <v>0</v>
      </c>
      <c r="Q33" s="212">
        <v>0</v>
      </c>
      <c r="R33" s="212">
        <f t="shared" si="71"/>
        <v>2800</v>
      </c>
      <c r="S33" s="212">
        <f t="shared" si="30"/>
        <v>560</v>
      </c>
      <c r="T33" s="212">
        <f t="shared" si="4"/>
        <v>42</v>
      </c>
      <c r="U33" s="212">
        <f t="shared" si="4"/>
        <v>28</v>
      </c>
      <c r="V33" s="212">
        <f t="shared" si="4"/>
        <v>5.6000000000000005</v>
      </c>
      <c r="W33" s="212">
        <f t="shared" si="4"/>
        <v>70</v>
      </c>
      <c r="X33" s="212">
        <f t="shared" si="4"/>
        <v>224</v>
      </c>
      <c r="Y33" s="212">
        <f t="shared" si="4"/>
        <v>56</v>
      </c>
      <c r="Z33" s="212">
        <f t="shared" si="4"/>
        <v>16.8</v>
      </c>
      <c r="AA33" s="212">
        <f t="shared" si="112"/>
        <v>1002.4</v>
      </c>
      <c r="AB33" s="212">
        <f t="shared" si="72"/>
        <v>233.33333333333331</v>
      </c>
      <c r="AC33" s="212">
        <f t="shared" si="31"/>
        <v>311.11111111111109</v>
      </c>
      <c r="AD33" s="212">
        <f t="shared" si="31"/>
        <v>194.91111111111115</v>
      </c>
      <c r="AE33" s="212">
        <f t="shared" si="73"/>
        <v>739.3555555555555</v>
      </c>
      <c r="AF33" s="212">
        <f>(VLOOKUP(A33,VT!A:D,4,0)*2*20*'RESUMO GERAL APOIO'!$G33)-IF(6%*'RESUMO GERAL APOIO'!$J33&lt;=(VLOOKUP(A33,VT!A:D,4,0)*2*20*'RESUMO GERAL APOIO'!$G33),6%*'RESUMO GERAL APOIO'!$J33,(VLOOKUP(A33,VT!A:D,4,0)*2*20*'RESUMO GERAL APOIO'!$G33))</f>
        <v>32</v>
      </c>
      <c r="AG33" s="212">
        <f>IF((VLOOKUP($C33,PARAMETROS!$A:$I,5,0))&gt;1,((VLOOKUP($C33,PARAMETROS!$A:$I,5,0))*20-1)*'RESUMO GERAL APOIO'!$G33,0)</f>
        <v>489.79999999999995</v>
      </c>
      <c r="AH33" s="212">
        <f>IF(VLOOKUP($C33,PARAMETROS!$A:$I,6,0)&gt;0,VLOOKUP($C33,PARAMETROS!$A:$I,6,0)*G33,0)</f>
        <v>0</v>
      </c>
      <c r="AI33" s="212">
        <f>VLOOKUP($C33,PARAMETROS!$A:$I,2,0)*'RESUMO GERAL APOIO'!$G33</f>
        <v>40.9</v>
      </c>
      <c r="AJ33" s="212">
        <f>VLOOKUP('RESUMO GERAL APOIO'!$C33,PARAMETROS!$A:$I,3,0)*'RESUMO GERAL APOIO'!$G33</f>
        <v>0</v>
      </c>
      <c r="AK33" s="212">
        <f>VLOOKUP('RESUMO GERAL APOIO'!$C33,PARAMETROS!$A:$I,4,0)*'RESUMO GERAL APOIO'!$G33</f>
        <v>0</v>
      </c>
      <c r="AL33" s="212">
        <f t="shared" si="32"/>
        <v>40.369999999999997</v>
      </c>
      <c r="AM33" s="212">
        <f>VLOOKUP(D33,CCT!D:R,12,0)*G33</f>
        <v>98.68</v>
      </c>
      <c r="AN33" s="212">
        <f t="shared" si="74"/>
        <v>701.75</v>
      </c>
      <c r="AO33" s="212">
        <f t="shared" si="75"/>
        <v>2443.5055555555555</v>
      </c>
      <c r="AP33" s="212">
        <f t="shared" si="33"/>
        <v>19.671836419753085</v>
      </c>
      <c r="AQ33" s="212">
        <f t="shared" si="10"/>
        <v>1.5737469135802471</v>
      </c>
      <c r="AR33" s="212">
        <f t="shared" si="34"/>
        <v>0.62949876543209882</v>
      </c>
      <c r="AS33" s="212">
        <f t="shared" si="35"/>
        <v>8.7111111111111121</v>
      </c>
      <c r="AT33" s="212">
        <f t="shared" si="36"/>
        <v>3.1185777777777788</v>
      </c>
      <c r="AU33" s="212">
        <f t="shared" si="37"/>
        <v>85.617777777777761</v>
      </c>
      <c r="AV33" s="212">
        <f t="shared" si="38"/>
        <v>2.3333333333333335</v>
      </c>
      <c r="AW33" s="212">
        <f t="shared" si="76"/>
        <v>121.65588209876542</v>
      </c>
      <c r="AX33" s="212">
        <f t="shared" si="39"/>
        <v>23.644444444444442</v>
      </c>
      <c r="AY33" s="212">
        <f t="shared" si="40"/>
        <v>5.6777777777777771</v>
      </c>
      <c r="AZ33" s="212">
        <f t="shared" si="41"/>
        <v>0.47833333333333333</v>
      </c>
      <c r="BA33" s="212">
        <f t="shared" si="42"/>
        <v>0.58333333333333337</v>
      </c>
      <c r="BB33" s="212">
        <f t="shared" si="43"/>
        <v>3.6296296296296293</v>
      </c>
      <c r="BC33" s="212">
        <f t="shared" si="44"/>
        <v>12.176839629629633</v>
      </c>
      <c r="BD33" s="212">
        <f t="shared" si="77"/>
        <v>46.190358148148142</v>
      </c>
      <c r="BE33" s="212">
        <v>0</v>
      </c>
      <c r="BF33" s="212">
        <f t="shared" si="24"/>
        <v>0</v>
      </c>
      <c r="BG33" s="212">
        <f t="shared" si="25"/>
        <v>0</v>
      </c>
      <c r="BH33" s="212">
        <f t="shared" si="26"/>
        <v>0</v>
      </c>
      <c r="BI33" s="212">
        <f t="shared" si="27"/>
        <v>46.190358148148142</v>
      </c>
      <c r="BJ33" s="212">
        <f>VLOOKUP($B33,Uniforme!$A:$L,12,0)*$G33</f>
        <v>87.95416666666668</v>
      </c>
      <c r="BK33" s="212">
        <v>0</v>
      </c>
      <c r="BL33" s="212">
        <v>0</v>
      </c>
      <c r="BM33" s="327">
        <v>0</v>
      </c>
      <c r="BN33" s="212"/>
      <c r="BO33" s="212">
        <f t="shared" si="78"/>
        <v>87.95416666666668</v>
      </c>
      <c r="BP33" s="212">
        <f t="shared" si="79"/>
        <v>5499.3059624691359</v>
      </c>
      <c r="BQ33" s="212">
        <f t="shared" si="28"/>
        <v>330.3010188862354</v>
      </c>
      <c r="BR33" s="212">
        <f t="shared" si="29"/>
        <v>233.41272001293967</v>
      </c>
      <c r="BS33" s="55">
        <f t="shared" si="45"/>
        <v>8.6609686609686669</v>
      </c>
      <c r="BT33" s="55">
        <f t="shared" si="15"/>
        <v>1.8803418803418819</v>
      </c>
      <c r="BU33" s="245">
        <f>VLOOKUP(A33,ISS!A:C,2,0)*100</f>
        <v>3</v>
      </c>
      <c r="BV33" s="55">
        <f t="shared" si="80"/>
        <v>3.4188034188034218</v>
      </c>
      <c r="BW33" s="55">
        <f t="shared" si="81"/>
        <v>12.25</v>
      </c>
      <c r="BX33" s="55">
        <f t="shared" si="82"/>
        <v>13.960113960113972</v>
      </c>
      <c r="BY33" s="212">
        <f t="shared" si="83"/>
        <v>846.40445973517808</v>
      </c>
      <c r="BZ33" s="212">
        <f t="shared" si="84"/>
        <v>1410.1181986343531</v>
      </c>
      <c r="CA33" s="212">
        <f t="shared" si="85"/>
        <v>6909.4241611034886</v>
      </c>
      <c r="CB33" s="212">
        <f t="shared" si="86"/>
        <v>82913.089933241863</v>
      </c>
      <c r="CC33" s="316">
        <f>VLOOKUP($C33,PARAMETROS!$A:$I,7,0)</f>
        <v>44562</v>
      </c>
      <c r="CD33" s="194">
        <f>VLOOKUP($C33,PARAMETROS!$A:$I,8,0)</f>
        <v>0</v>
      </c>
      <c r="CE33" s="194">
        <f>VLOOKUP($C33,PARAMETROS!$A:$I,9,0)</f>
        <v>0</v>
      </c>
      <c r="CH33" s="3"/>
      <c r="CJ33" s="3"/>
      <c r="CK33" s="3"/>
    </row>
    <row r="34" spans="1:89">
      <c r="A34" s="193" t="str">
        <f>CCT!A32</f>
        <v>Conselheiro Lafaiete</v>
      </c>
      <c r="B34" s="193" t="str">
        <f>CCT!B32</f>
        <v>Assistente Administrativo - 200 h</v>
      </c>
      <c r="C34" s="193" t="str">
        <f>CCT!C32</f>
        <v>Regiao de Ouro Preto¹*</v>
      </c>
      <c r="D34" s="199" t="str">
        <f t="shared" si="69"/>
        <v>Conselheiro LafaieteAssistente Administrativo - 200 hPGJ</v>
      </c>
      <c r="E34" s="195" t="s">
        <v>327</v>
      </c>
      <c r="F34" s="195" t="s">
        <v>328</v>
      </c>
      <c r="G34" s="195">
        <f>VLOOKUP(D34,CCT!D:R,4,0)</f>
        <v>1</v>
      </c>
      <c r="H34" s="195">
        <f>VLOOKUP(D34,CCT!D:S,16,0)</f>
        <v>0</v>
      </c>
      <c r="I34" s="244">
        <f>VLOOKUP(D34,CCT!D:R,5,0)</f>
        <v>2800</v>
      </c>
      <c r="J34" s="212">
        <f t="shared" si="70"/>
        <v>2800</v>
      </c>
      <c r="K34" s="212">
        <v>0</v>
      </c>
      <c r="L34" s="212">
        <v>0</v>
      </c>
      <c r="M34" s="212">
        <v>0</v>
      </c>
      <c r="N34" s="212">
        <v>0</v>
      </c>
      <c r="O34" s="212">
        <v>0</v>
      </c>
      <c r="P34" s="212">
        <v>0</v>
      </c>
      <c r="Q34" s="212">
        <v>0</v>
      </c>
      <c r="R34" s="212">
        <f t="shared" si="71"/>
        <v>2800</v>
      </c>
      <c r="S34" s="212">
        <f t="shared" si="30"/>
        <v>560</v>
      </c>
      <c r="T34" s="212">
        <f t="shared" si="4"/>
        <v>42</v>
      </c>
      <c r="U34" s="212">
        <f t="shared" si="4"/>
        <v>28</v>
      </c>
      <c r="V34" s="212">
        <f t="shared" si="4"/>
        <v>5.6000000000000005</v>
      </c>
      <c r="W34" s="212">
        <f t="shared" si="4"/>
        <v>70</v>
      </c>
      <c r="X34" s="212">
        <f t="shared" si="4"/>
        <v>224</v>
      </c>
      <c r="Y34" s="212">
        <f t="shared" si="4"/>
        <v>56</v>
      </c>
      <c r="Z34" s="212">
        <f t="shared" si="4"/>
        <v>16.8</v>
      </c>
      <c r="AA34" s="212">
        <f t="shared" si="112"/>
        <v>1002.4</v>
      </c>
      <c r="AB34" s="212">
        <f t="shared" si="72"/>
        <v>233.33333333333331</v>
      </c>
      <c r="AC34" s="212">
        <f t="shared" si="31"/>
        <v>311.11111111111109</v>
      </c>
      <c r="AD34" s="212">
        <f t="shared" si="31"/>
        <v>194.91111111111115</v>
      </c>
      <c r="AE34" s="212">
        <f t="shared" si="73"/>
        <v>739.3555555555555</v>
      </c>
      <c r="AF34" s="212">
        <f>(VLOOKUP(A34,VT!A:D,4,0)*2*20*'RESUMO GERAL APOIO'!$G34)-IF(6%*'RESUMO GERAL APOIO'!$J34&lt;=(VLOOKUP(A34,VT!A:D,4,0)*2*20*'RESUMO GERAL APOIO'!$G34),6%*'RESUMO GERAL APOIO'!$J34,(VLOOKUP(A34,VT!A:D,4,0)*2*20*'RESUMO GERAL APOIO'!$G34))</f>
        <v>32</v>
      </c>
      <c r="AG34" s="212">
        <f>IF((VLOOKUP($C34,PARAMETROS!$A:$I,5,0))&gt;1,((VLOOKUP($C34,PARAMETROS!$A:$I,5,0))*20-1)*'RESUMO GERAL APOIO'!$G34,0)</f>
        <v>489.79999999999995</v>
      </c>
      <c r="AH34" s="212">
        <f>IF(VLOOKUP($C34,PARAMETROS!$A:$I,6,0)&gt;0,VLOOKUP($C34,PARAMETROS!$A:$I,6,0)*G34,0)</f>
        <v>0</v>
      </c>
      <c r="AI34" s="212">
        <f>VLOOKUP($C34,PARAMETROS!$A:$I,2,0)*'RESUMO GERAL APOIO'!$G34</f>
        <v>0</v>
      </c>
      <c r="AJ34" s="212">
        <f>VLOOKUP('RESUMO GERAL APOIO'!$C34,PARAMETROS!$A:$I,3,0)*'RESUMO GERAL APOIO'!$G34</f>
        <v>0</v>
      </c>
      <c r="AK34" s="212">
        <f>VLOOKUP('RESUMO GERAL APOIO'!$C34,PARAMETROS!$A:$I,4,0)*'RESUMO GERAL APOIO'!$G34</f>
        <v>0</v>
      </c>
      <c r="AL34" s="212">
        <f t="shared" si="32"/>
        <v>40.369999999999997</v>
      </c>
      <c r="AM34" s="212">
        <f>VLOOKUP(D34,CCT!D:R,12,0)*G34</f>
        <v>98.68</v>
      </c>
      <c r="AN34" s="212">
        <f t="shared" si="74"/>
        <v>660.84999999999991</v>
      </c>
      <c r="AO34" s="212">
        <f t="shared" si="75"/>
        <v>2402.6055555555554</v>
      </c>
      <c r="AP34" s="212">
        <f t="shared" si="33"/>
        <v>19.671836419753085</v>
      </c>
      <c r="AQ34" s="212">
        <f t="shared" si="10"/>
        <v>1.5737469135802471</v>
      </c>
      <c r="AR34" s="212">
        <f t="shared" si="34"/>
        <v>0.62949876543209882</v>
      </c>
      <c r="AS34" s="212">
        <f t="shared" si="35"/>
        <v>8.7111111111111121</v>
      </c>
      <c r="AT34" s="212">
        <f t="shared" si="36"/>
        <v>3.1185777777777788</v>
      </c>
      <c r="AU34" s="212">
        <f t="shared" si="37"/>
        <v>85.617777777777761</v>
      </c>
      <c r="AV34" s="212">
        <f t="shared" si="38"/>
        <v>2.3333333333333335</v>
      </c>
      <c r="AW34" s="212">
        <f t="shared" si="76"/>
        <v>121.65588209876542</v>
      </c>
      <c r="AX34" s="212">
        <f t="shared" si="39"/>
        <v>23.644444444444442</v>
      </c>
      <c r="AY34" s="212">
        <f t="shared" si="40"/>
        <v>5.6777777777777771</v>
      </c>
      <c r="AZ34" s="212">
        <f t="shared" si="41"/>
        <v>0.47833333333333333</v>
      </c>
      <c r="BA34" s="212">
        <f t="shared" si="42"/>
        <v>0.58333333333333337</v>
      </c>
      <c r="BB34" s="212">
        <f t="shared" si="43"/>
        <v>3.6296296296296293</v>
      </c>
      <c r="BC34" s="212">
        <f t="shared" si="44"/>
        <v>12.176839629629633</v>
      </c>
      <c r="BD34" s="212">
        <f t="shared" si="77"/>
        <v>46.190358148148142</v>
      </c>
      <c r="BE34" s="212">
        <v>0</v>
      </c>
      <c r="BF34" s="212">
        <f>BE34</f>
        <v>0</v>
      </c>
      <c r="BG34" s="212">
        <f>IF(G34&gt;0,(R34*30%+SUM(AG34:AL34))/G34*H34,0)</f>
        <v>0</v>
      </c>
      <c r="BH34" s="212">
        <f>BG34</f>
        <v>0</v>
      </c>
      <c r="BI34" s="212">
        <f>BD34+BF34+BH34</f>
        <v>46.190358148148142</v>
      </c>
      <c r="BJ34" s="212">
        <f>VLOOKUP($B34,Uniforme!$A:$L,12,0)*$G34</f>
        <v>87.95416666666668</v>
      </c>
      <c r="BK34" s="212">
        <v>0</v>
      </c>
      <c r="BL34" s="212">
        <v>0</v>
      </c>
      <c r="BM34" s="327">
        <v>0</v>
      </c>
      <c r="BN34" s="212"/>
      <c r="BO34" s="212">
        <f t="shared" si="78"/>
        <v>87.95416666666668</v>
      </c>
      <c r="BP34" s="212">
        <f>R34+AO34+AW34+BI34+BO34</f>
        <v>5458.4059624691363</v>
      </c>
      <c r="BQ34" s="212">
        <f>$BQ$5*G34</f>
        <v>330.3010188862354</v>
      </c>
      <c r="BR34" s="212">
        <f>$BR$5*G34</f>
        <v>233.41272001293967</v>
      </c>
      <c r="BS34" s="55">
        <f t="shared" si="45"/>
        <v>8.7608069164265068</v>
      </c>
      <c r="BT34" s="55">
        <f t="shared" si="15"/>
        <v>1.9020172910662811</v>
      </c>
      <c r="BU34" s="245">
        <f>VLOOKUP(A34,ISS!A:C,2,0)*100</f>
        <v>4</v>
      </c>
      <c r="BV34" s="55">
        <f t="shared" si="80"/>
        <v>4.6109510086455305</v>
      </c>
      <c r="BW34" s="55">
        <f t="shared" si="81"/>
        <v>13.25</v>
      </c>
      <c r="BX34" s="55">
        <f t="shared" si="82"/>
        <v>15.273775216138318</v>
      </c>
      <c r="BY34" s="212">
        <f t="shared" si="83"/>
        <v>919.80502643377611</v>
      </c>
      <c r="BZ34" s="212">
        <f t="shared" si="84"/>
        <v>1483.5187653329513</v>
      </c>
      <c r="CA34" s="212">
        <f t="shared" si="85"/>
        <v>6941.9247278020875</v>
      </c>
      <c r="CB34" s="212">
        <f t="shared" si="86"/>
        <v>83303.096733625047</v>
      </c>
      <c r="CC34" s="316">
        <f>VLOOKUP($C34,PARAMETROS!$A:$I,7,0)</f>
        <v>44562</v>
      </c>
      <c r="CD34" s="194">
        <f>VLOOKUP($C34,PARAMETROS!$A:$I,8,0)</f>
        <v>0</v>
      </c>
      <c r="CE34" s="194">
        <f>VLOOKUP($C34,PARAMETROS!$A:$I,9,0)</f>
        <v>0</v>
      </c>
      <c r="CH34" s="3"/>
      <c r="CJ34" s="3"/>
      <c r="CK34" s="3"/>
    </row>
    <row r="35" spans="1:89">
      <c r="A35" s="193" t="str">
        <f>CCT!A33</f>
        <v>Conselheiro Pena</v>
      </c>
      <c r="B35" s="193" t="str">
        <f>CCT!B33</f>
        <v>Assistente Administrativo - 200 h</v>
      </c>
      <c r="C35" s="193" t="str">
        <f>CCT!C33</f>
        <v>Fethemg Interior</v>
      </c>
      <c r="D35" s="199" t="str">
        <f t="shared" si="69"/>
        <v>Conselheiro PenaAssistente Administrativo - 200 hPGJ</v>
      </c>
      <c r="E35" s="195" t="s">
        <v>327</v>
      </c>
      <c r="F35" s="195" t="s">
        <v>328</v>
      </c>
      <c r="G35" s="195">
        <f>VLOOKUP(D35,CCT!D:R,4,0)</f>
        <v>1</v>
      </c>
      <c r="H35" s="195">
        <f>VLOOKUP(D35,CCT!D:S,16,0)</f>
        <v>0</v>
      </c>
      <c r="I35" s="244">
        <f>VLOOKUP(D35,CCT!D:R,5,0)</f>
        <v>2800</v>
      </c>
      <c r="J35" s="212">
        <f t="shared" si="70"/>
        <v>2800</v>
      </c>
      <c r="K35" s="212">
        <v>0</v>
      </c>
      <c r="L35" s="212">
        <v>0</v>
      </c>
      <c r="M35" s="212">
        <v>0</v>
      </c>
      <c r="N35" s="212">
        <v>0</v>
      </c>
      <c r="O35" s="212">
        <v>0</v>
      </c>
      <c r="P35" s="212">
        <v>0</v>
      </c>
      <c r="Q35" s="212">
        <v>0</v>
      </c>
      <c r="R35" s="212">
        <f t="shared" si="71"/>
        <v>2800</v>
      </c>
      <c r="S35" s="212">
        <f t="shared" si="30"/>
        <v>560</v>
      </c>
      <c r="T35" s="212">
        <f t="shared" ref="T35:Z69" si="113">T$5*$R35</f>
        <v>42</v>
      </c>
      <c r="U35" s="212">
        <f t="shared" si="113"/>
        <v>28</v>
      </c>
      <c r="V35" s="212">
        <f t="shared" si="113"/>
        <v>5.6000000000000005</v>
      </c>
      <c r="W35" s="212">
        <f t="shared" si="113"/>
        <v>70</v>
      </c>
      <c r="X35" s="212">
        <f t="shared" si="113"/>
        <v>224</v>
      </c>
      <c r="Y35" s="212">
        <f t="shared" si="113"/>
        <v>56</v>
      </c>
      <c r="Z35" s="212">
        <f t="shared" si="113"/>
        <v>16.8</v>
      </c>
      <c r="AA35" s="212">
        <f t="shared" si="112"/>
        <v>1002.4</v>
      </c>
      <c r="AB35" s="212">
        <f t="shared" si="72"/>
        <v>233.33333333333331</v>
      </c>
      <c r="AC35" s="212">
        <f t="shared" si="31"/>
        <v>311.11111111111109</v>
      </c>
      <c r="AD35" s="212">
        <f t="shared" si="31"/>
        <v>194.91111111111115</v>
      </c>
      <c r="AE35" s="212">
        <f t="shared" si="73"/>
        <v>739.3555555555555</v>
      </c>
      <c r="AF35" s="212">
        <f>(VLOOKUP(A35,VT!A:D,4,0)*2*20*'RESUMO GERAL APOIO'!$G35)-IF(6%*'RESUMO GERAL APOIO'!$J35&lt;=(VLOOKUP(A35,VT!A:D,4,0)*2*20*'RESUMO GERAL APOIO'!$G35),6%*'RESUMO GERAL APOIO'!$J35,(VLOOKUP(A35,VT!A:D,4,0)*2*20*'RESUMO GERAL APOIO'!$G35))</f>
        <v>32</v>
      </c>
      <c r="AG35" s="212">
        <f>IF((VLOOKUP($C35,PARAMETROS!$A:$I,5,0))&gt;1,((VLOOKUP($C35,PARAMETROS!$A:$I,5,0))*20-1)*'RESUMO GERAL APOIO'!$G35,0)</f>
        <v>489.79999999999995</v>
      </c>
      <c r="AH35" s="212">
        <f>IF(VLOOKUP($C35,PARAMETROS!$A:$I,6,0)&gt;0,VLOOKUP($C35,PARAMETROS!$A:$I,6,0)*G35,0)</f>
        <v>0</v>
      </c>
      <c r="AI35" s="212">
        <f>VLOOKUP($C35,PARAMETROS!$A:$I,2,0)*'RESUMO GERAL APOIO'!$G35</f>
        <v>0</v>
      </c>
      <c r="AJ35" s="212">
        <f>VLOOKUP('RESUMO GERAL APOIO'!$C35,PARAMETROS!$A:$I,3,0)*'RESUMO GERAL APOIO'!$G35</f>
        <v>12.36</v>
      </c>
      <c r="AK35" s="212">
        <f>VLOOKUP('RESUMO GERAL APOIO'!$C35,PARAMETROS!$A:$I,4,0)*'RESUMO GERAL APOIO'!$G35</f>
        <v>0</v>
      </c>
      <c r="AL35" s="212">
        <f t="shared" si="32"/>
        <v>40.369999999999997</v>
      </c>
      <c r="AM35" s="212">
        <f>VLOOKUP(D35,CCT!D:R,12,0)*G35</f>
        <v>98.68</v>
      </c>
      <c r="AN35" s="212">
        <f t="shared" si="74"/>
        <v>673.21</v>
      </c>
      <c r="AO35" s="212">
        <f t="shared" si="75"/>
        <v>2414.9655555555555</v>
      </c>
      <c r="AP35" s="212">
        <f t="shared" si="33"/>
        <v>19.671836419753085</v>
      </c>
      <c r="AQ35" s="212">
        <f t="shared" si="10"/>
        <v>1.5737469135802471</v>
      </c>
      <c r="AR35" s="212">
        <f t="shared" si="34"/>
        <v>0.62949876543209882</v>
      </c>
      <c r="AS35" s="212">
        <f t="shared" si="35"/>
        <v>8.7111111111111121</v>
      </c>
      <c r="AT35" s="212">
        <f t="shared" si="36"/>
        <v>3.1185777777777788</v>
      </c>
      <c r="AU35" s="212">
        <f t="shared" si="37"/>
        <v>85.617777777777761</v>
      </c>
      <c r="AV35" s="212">
        <f t="shared" si="38"/>
        <v>2.3333333333333335</v>
      </c>
      <c r="AW35" s="212">
        <f t="shared" si="76"/>
        <v>121.65588209876542</v>
      </c>
      <c r="AX35" s="212">
        <f t="shared" si="39"/>
        <v>23.644444444444442</v>
      </c>
      <c r="AY35" s="212">
        <f t="shared" si="40"/>
        <v>5.6777777777777771</v>
      </c>
      <c r="AZ35" s="212">
        <f t="shared" si="41"/>
        <v>0.47833333333333333</v>
      </c>
      <c r="BA35" s="212">
        <f t="shared" si="42"/>
        <v>0.58333333333333337</v>
      </c>
      <c r="BB35" s="212">
        <f t="shared" si="43"/>
        <v>3.6296296296296293</v>
      </c>
      <c r="BC35" s="212">
        <f t="shared" si="44"/>
        <v>12.176839629629633</v>
      </c>
      <c r="BD35" s="212">
        <f t="shared" si="77"/>
        <v>46.190358148148142</v>
      </c>
      <c r="BE35" s="212">
        <v>0</v>
      </c>
      <c r="BF35" s="212">
        <f t="shared" si="24"/>
        <v>0</v>
      </c>
      <c r="BG35" s="212">
        <f t="shared" si="25"/>
        <v>0</v>
      </c>
      <c r="BH35" s="212">
        <f t="shared" si="26"/>
        <v>0</v>
      </c>
      <c r="BI35" s="212">
        <f t="shared" si="27"/>
        <v>46.190358148148142</v>
      </c>
      <c r="BJ35" s="212">
        <f>VLOOKUP($B35,Uniforme!$A:$L,12,0)*$G35</f>
        <v>87.95416666666668</v>
      </c>
      <c r="BK35" s="212">
        <v>0</v>
      </c>
      <c r="BL35" s="212">
        <v>0</v>
      </c>
      <c r="BM35" s="327">
        <v>0</v>
      </c>
      <c r="BN35" s="212"/>
      <c r="BO35" s="212">
        <f t="shared" si="78"/>
        <v>87.95416666666668</v>
      </c>
      <c r="BP35" s="212">
        <f t="shared" si="79"/>
        <v>5470.765962469136</v>
      </c>
      <c r="BQ35" s="212">
        <f t="shared" si="28"/>
        <v>330.3010188862354</v>
      </c>
      <c r="BR35" s="212">
        <f t="shared" si="29"/>
        <v>233.41272001293967</v>
      </c>
      <c r="BS35" s="55">
        <f t="shared" si="45"/>
        <v>8.6609686609686669</v>
      </c>
      <c r="BT35" s="55">
        <f t="shared" si="15"/>
        <v>1.8803418803418819</v>
      </c>
      <c r="BU35" s="245">
        <f>VLOOKUP(A35,ISS!A:C,2,0)*100</f>
        <v>3</v>
      </c>
      <c r="BV35" s="55">
        <f t="shared" si="80"/>
        <v>3.4188034188034218</v>
      </c>
      <c r="BW35" s="55">
        <f t="shared" si="81"/>
        <v>12.25</v>
      </c>
      <c r="BX35" s="55">
        <f t="shared" si="82"/>
        <v>13.960113960113972</v>
      </c>
      <c r="BY35" s="212">
        <f t="shared" si="83"/>
        <v>842.42024321096153</v>
      </c>
      <c r="BZ35" s="212">
        <f t="shared" si="84"/>
        <v>1406.1339821101365</v>
      </c>
      <c r="CA35" s="212">
        <f t="shared" si="85"/>
        <v>6876.8999445792724</v>
      </c>
      <c r="CB35" s="212">
        <f t="shared" si="86"/>
        <v>82522.799334951269</v>
      </c>
      <c r="CC35" s="316">
        <f>VLOOKUP($C35,PARAMETROS!$A:$I,7,0)</f>
        <v>44562</v>
      </c>
      <c r="CD35" s="194">
        <f>VLOOKUP($C35,PARAMETROS!$A:$I,8,0)</f>
        <v>0</v>
      </c>
      <c r="CE35" s="194">
        <f>VLOOKUP($C35,PARAMETROS!$A:$I,9,0)</f>
        <v>0</v>
      </c>
      <c r="CH35" s="3"/>
      <c r="CJ35" s="3"/>
      <c r="CK35" s="3"/>
    </row>
    <row r="36" spans="1:89">
      <c r="A36" s="193" t="str">
        <f>CCT!A34</f>
        <v>Contagem</v>
      </c>
      <c r="B36" s="193" t="str">
        <f>CCT!B34</f>
        <v>Assistente Administrativo - 200 h</v>
      </c>
      <c r="C36" s="193" t="str">
        <f>CCT!C34</f>
        <v>Sind - Asseio</v>
      </c>
      <c r="D36" s="199" t="str">
        <f t="shared" si="69"/>
        <v>ContagemAssistente Administrativo - 200 hPGJ</v>
      </c>
      <c r="E36" s="195" t="s">
        <v>327</v>
      </c>
      <c r="F36" s="195" t="s">
        <v>328</v>
      </c>
      <c r="G36" s="195">
        <f>VLOOKUP(D36,CCT!D:R,4,0)</f>
        <v>2</v>
      </c>
      <c r="H36" s="195">
        <f>VLOOKUP(D36,CCT!D:S,16,0)</f>
        <v>0</v>
      </c>
      <c r="I36" s="244">
        <f>VLOOKUP(D36,CCT!D:R,5,0)</f>
        <v>2800</v>
      </c>
      <c r="J36" s="212">
        <f t="shared" si="70"/>
        <v>5600</v>
      </c>
      <c r="K36" s="212">
        <v>0</v>
      </c>
      <c r="L36" s="212">
        <v>0</v>
      </c>
      <c r="M36" s="212">
        <v>0</v>
      </c>
      <c r="N36" s="212">
        <v>0</v>
      </c>
      <c r="O36" s="212">
        <v>0</v>
      </c>
      <c r="P36" s="212">
        <v>0</v>
      </c>
      <c r="Q36" s="212">
        <v>0</v>
      </c>
      <c r="R36" s="212">
        <f t="shared" si="71"/>
        <v>5600</v>
      </c>
      <c r="S36" s="212">
        <f t="shared" si="30"/>
        <v>1120</v>
      </c>
      <c r="T36" s="212">
        <f t="shared" si="113"/>
        <v>84</v>
      </c>
      <c r="U36" s="212">
        <f t="shared" si="113"/>
        <v>56</v>
      </c>
      <c r="V36" s="212">
        <f t="shared" si="113"/>
        <v>11.200000000000001</v>
      </c>
      <c r="W36" s="212">
        <f t="shared" si="113"/>
        <v>140</v>
      </c>
      <c r="X36" s="212">
        <f t="shared" si="113"/>
        <v>448</v>
      </c>
      <c r="Y36" s="212">
        <f t="shared" si="113"/>
        <v>112</v>
      </c>
      <c r="Z36" s="212">
        <f t="shared" si="113"/>
        <v>33.6</v>
      </c>
      <c r="AA36" s="212">
        <f t="shared" si="112"/>
        <v>2004.8</v>
      </c>
      <c r="AB36" s="212">
        <f t="shared" si="72"/>
        <v>466.66666666666663</v>
      </c>
      <c r="AC36" s="212">
        <f t="shared" si="31"/>
        <v>622.22222222222217</v>
      </c>
      <c r="AD36" s="212">
        <f t="shared" si="31"/>
        <v>389.82222222222231</v>
      </c>
      <c r="AE36" s="212">
        <f t="shared" si="73"/>
        <v>1478.711111111111</v>
      </c>
      <c r="AF36" s="212">
        <f>(VLOOKUP(A36,VT!A:D,4,0)*2*20*'RESUMO GERAL APOIO'!$G36)-IF(6%*'RESUMO GERAL APOIO'!$J36&lt;=(VLOOKUP(A36,VT!A:D,4,0)*2*20*'RESUMO GERAL APOIO'!$G36),6%*'RESUMO GERAL APOIO'!$J36,(VLOOKUP(A36,VT!A:D,4,0)*2*20*'RESUMO GERAL APOIO'!$G36))</f>
        <v>64</v>
      </c>
      <c r="AG36" s="212">
        <f>IF((VLOOKUP($C36,PARAMETROS!$A:$I,5,0))&gt;1,((VLOOKUP($C36,PARAMETROS!$A:$I,5,0))*20-1)*'RESUMO GERAL APOIO'!$G36,0)</f>
        <v>979.59999999999991</v>
      </c>
      <c r="AH36" s="212">
        <f>IF(VLOOKUP($C36,PARAMETROS!$A:$I,6,0)&gt;0,VLOOKUP($C36,PARAMETROS!$A:$I,6,0)*G36,0)</f>
        <v>0</v>
      </c>
      <c r="AI36" s="212">
        <f>VLOOKUP($C36,PARAMETROS!$A:$I,2,0)*'RESUMO GERAL APOIO'!$G36</f>
        <v>122.12</v>
      </c>
      <c r="AJ36" s="212">
        <f>VLOOKUP('RESUMO GERAL APOIO'!$C36,PARAMETROS!$A:$I,3,0)*'RESUMO GERAL APOIO'!$G36</f>
        <v>0</v>
      </c>
      <c r="AK36" s="212">
        <f>VLOOKUP('RESUMO GERAL APOIO'!$C36,PARAMETROS!$A:$I,4,0)*'RESUMO GERAL APOIO'!$G36</f>
        <v>0</v>
      </c>
      <c r="AL36" s="212">
        <f t="shared" si="32"/>
        <v>80.739999999999995</v>
      </c>
      <c r="AM36" s="212">
        <f>VLOOKUP(D36,CCT!D:R,12,0)*G36</f>
        <v>197.36</v>
      </c>
      <c r="AN36" s="212">
        <f t="shared" si="74"/>
        <v>1443.8199999999997</v>
      </c>
      <c r="AO36" s="212">
        <f t="shared" si="75"/>
        <v>4927.3311111111107</v>
      </c>
      <c r="AP36" s="212">
        <f t="shared" si="33"/>
        <v>39.343672839506169</v>
      </c>
      <c r="AQ36" s="212">
        <f t="shared" si="10"/>
        <v>3.1474938271604942</v>
      </c>
      <c r="AR36" s="212">
        <f t="shared" si="34"/>
        <v>1.2589975308641976</v>
      </c>
      <c r="AS36" s="212">
        <f t="shared" si="35"/>
        <v>17.422222222222224</v>
      </c>
      <c r="AT36" s="212">
        <f t="shared" si="36"/>
        <v>6.2371555555555576</v>
      </c>
      <c r="AU36" s="212">
        <f t="shared" si="37"/>
        <v>171.23555555555552</v>
      </c>
      <c r="AV36" s="212">
        <f t="shared" si="38"/>
        <v>4.666666666666667</v>
      </c>
      <c r="AW36" s="212">
        <f t="shared" si="76"/>
        <v>243.31176419753083</v>
      </c>
      <c r="AX36" s="212">
        <f t="shared" si="39"/>
        <v>47.288888888888884</v>
      </c>
      <c r="AY36" s="212">
        <f t="shared" si="40"/>
        <v>11.355555555555554</v>
      </c>
      <c r="AZ36" s="212">
        <f t="shared" si="41"/>
        <v>0.95666666666666667</v>
      </c>
      <c r="BA36" s="212">
        <f t="shared" si="42"/>
        <v>1.1666666666666667</v>
      </c>
      <c r="BB36" s="212">
        <f t="shared" si="43"/>
        <v>7.2592592592592586</v>
      </c>
      <c r="BC36" s="212">
        <f t="shared" si="44"/>
        <v>24.353679259259266</v>
      </c>
      <c r="BD36" s="212">
        <f t="shared" si="77"/>
        <v>92.380716296296285</v>
      </c>
      <c r="BE36" s="212">
        <v>0</v>
      </c>
      <c r="BF36" s="212">
        <f t="shared" si="24"/>
        <v>0</v>
      </c>
      <c r="BG36" s="212">
        <f t="shared" si="25"/>
        <v>0</v>
      </c>
      <c r="BH36" s="212">
        <f t="shared" si="26"/>
        <v>0</v>
      </c>
      <c r="BI36" s="212">
        <f t="shared" si="27"/>
        <v>92.380716296296285</v>
      </c>
      <c r="BJ36" s="212">
        <f>VLOOKUP($B36,Uniforme!$A:$L,12,0)*$G36</f>
        <v>175.90833333333336</v>
      </c>
      <c r="BK36" s="212">
        <v>0</v>
      </c>
      <c r="BL36" s="212">
        <v>0</v>
      </c>
      <c r="BM36" s="327">
        <v>0</v>
      </c>
      <c r="BN36" s="212"/>
      <c r="BO36" s="212">
        <f t="shared" si="78"/>
        <v>175.90833333333336</v>
      </c>
      <c r="BP36" s="212">
        <f>R36+AO36+AW36+BI36+BO36</f>
        <v>11038.931924938272</v>
      </c>
      <c r="BQ36" s="212">
        <f>$BQ$5*G36</f>
        <v>660.60203777247079</v>
      </c>
      <c r="BR36" s="212">
        <f>$BR$5*G36</f>
        <v>466.82544002587935</v>
      </c>
      <c r="BS36" s="55">
        <f t="shared" si="45"/>
        <v>8.6609686609686669</v>
      </c>
      <c r="BT36" s="55">
        <f t="shared" si="15"/>
        <v>1.8803418803418819</v>
      </c>
      <c r="BU36" s="245">
        <f>VLOOKUP(A36,ISS!A:C,2,0)*100</f>
        <v>3</v>
      </c>
      <c r="BV36" s="55">
        <f t="shared" si="80"/>
        <v>3.4188034188034218</v>
      </c>
      <c r="BW36" s="55">
        <f t="shared" si="81"/>
        <v>12.25</v>
      </c>
      <c r="BX36" s="55">
        <f t="shared" si="82"/>
        <v>13.960113960113972</v>
      </c>
      <c r="BY36" s="212">
        <f t="shared" si="83"/>
        <v>1698.437637419074</v>
      </c>
      <c r="BZ36" s="212">
        <f t="shared" si="84"/>
        <v>2825.8651152174243</v>
      </c>
      <c r="CA36" s="212">
        <f t="shared" si="85"/>
        <v>13864.797040155696</v>
      </c>
      <c r="CB36" s="212">
        <f t="shared" si="86"/>
        <v>166377.56448186835</v>
      </c>
      <c r="CC36" s="316">
        <f>VLOOKUP($C36,PARAMETROS!$A:$I,7,0)</f>
        <v>44562</v>
      </c>
      <c r="CD36" s="194">
        <f>VLOOKUP($C36,PARAMETROS!$A:$I,8,0)</f>
        <v>0</v>
      </c>
      <c r="CE36" s="194">
        <f>VLOOKUP($C36,PARAMETROS!$A:$I,9,0)</f>
        <v>0</v>
      </c>
      <c r="CH36" s="3"/>
      <c r="CJ36" s="3"/>
      <c r="CK36" s="3"/>
    </row>
    <row r="37" spans="1:89">
      <c r="A37" s="193" t="str">
        <f>CCT!A35</f>
        <v>Coracao De Jesus</v>
      </c>
      <c r="B37" s="193" t="str">
        <f>CCT!B35</f>
        <v>Assistente Administrativo - 200 h</v>
      </c>
      <c r="C37" s="193" t="str">
        <f>CCT!C35</f>
        <v>Sethac Norte de Minas¹*</v>
      </c>
      <c r="D37" s="199" t="str">
        <f t="shared" si="69"/>
        <v>Coracao De JesusAssistente Administrativo - 200 hPGJ</v>
      </c>
      <c r="E37" s="195" t="s">
        <v>327</v>
      </c>
      <c r="F37" s="195" t="s">
        <v>328</v>
      </c>
      <c r="G37" s="195">
        <f>VLOOKUP(D37,CCT!D:R,4,0)</f>
        <v>1</v>
      </c>
      <c r="H37" s="195">
        <f>VLOOKUP(D37,CCT!D:S,16,0)</f>
        <v>0</v>
      </c>
      <c r="I37" s="244">
        <f>VLOOKUP(D37,CCT!D:R,5,0)</f>
        <v>2800</v>
      </c>
      <c r="J37" s="212">
        <f t="shared" si="70"/>
        <v>2800</v>
      </c>
      <c r="K37" s="212">
        <v>0</v>
      </c>
      <c r="L37" s="212">
        <v>0</v>
      </c>
      <c r="M37" s="212">
        <v>0</v>
      </c>
      <c r="N37" s="212">
        <v>0</v>
      </c>
      <c r="O37" s="212">
        <v>0</v>
      </c>
      <c r="P37" s="212">
        <v>0</v>
      </c>
      <c r="Q37" s="212">
        <v>0</v>
      </c>
      <c r="R37" s="212">
        <f t="shared" si="71"/>
        <v>2800</v>
      </c>
      <c r="S37" s="212">
        <f t="shared" si="30"/>
        <v>560</v>
      </c>
      <c r="T37" s="212">
        <f t="shared" si="113"/>
        <v>42</v>
      </c>
      <c r="U37" s="212">
        <f t="shared" si="113"/>
        <v>28</v>
      </c>
      <c r="V37" s="212">
        <f t="shared" si="113"/>
        <v>5.6000000000000005</v>
      </c>
      <c r="W37" s="212">
        <f t="shared" si="113"/>
        <v>70</v>
      </c>
      <c r="X37" s="212">
        <f t="shared" si="113"/>
        <v>224</v>
      </c>
      <c r="Y37" s="212">
        <f t="shared" si="113"/>
        <v>56</v>
      </c>
      <c r="Z37" s="212">
        <f t="shared" si="113"/>
        <v>16.8</v>
      </c>
      <c r="AA37" s="212">
        <f t="shared" si="112"/>
        <v>1002.4</v>
      </c>
      <c r="AB37" s="212">
        <f t="shared" si="72"/>
        <v>233.33333333333331</v>
      </c>
      <c r="AC37" s="212">
        <f t="shared" si="31"/>
        <v>311.11111111111109</v>
      </c>
      <c r="AD37" s="212">
        <f t="shared" si="31"/>
        <v>194.91111111111115</v>
      </c>
      <c r="AE37" s="212">
        <f t="shared" si="73"/>
        <v>739.3555555555555</v>
      </c>
      <c r="AF37" s="212">
        <f>(VLOOKUP(A37,VT!A:D,4,0)*2*20*'RESUMO GERAL APOIO'!$G37)-IF(6%*'RESUMO GERAL APOIO'!$J37&lt;=(VLOOKUP(A37,VT!A:D,4,0)*2*20*'RESUMO GERAL APOIO'!$G37),6%*'RESUMO GERAL APOIO'!$J37,(VLOOKUP(A37,VT!A:D,4,0)*2*20*'RESUMO GERAL APOIO'!$G37))</f>
        <v>32</v>
      </c>
      <c r="AG37" s="212">
        <f>IF((VLOOKUP($C37,PARAMETROS!$A:$I,5,0))&gt;1,((VLOOKUP($C37,PARAMETROS!$A:$I,5,0))*20-1)*'RESUMO GERAL APOIO'!$G37,0)</f>
        <v>489.79999999999995</v>
      </c>
      <c r="AH37" s="212">
        <f>IF(VLOOKUP($C37,PARAMETROS!$A:$I,6,0)&gt;0,VLOOKUP($C37,PARAMETROS!$A:$I,6,0)*G37,0)</f>
        <v>0</v>
      </c>
      <c r="AI37" s="212">
        <f>VLOOKUP($C37,PARAMETROS!$A:$I,2,0)*'RESUMO GERAL APOIO'!$G37</f>
        <v>0</v>
      </c>
      <c r="AJ37" s="212">
        <f>VLOOKUP('RESUMO GERAL APOIO'!$C37,PARAMETROS!$A:$I,3,0)*'RESUMO GERAL APOIO'!$G37</f>
        <v>0</v>
      </c>
      <c r="AK37" s="212">
        <f>VLOOKUP('RESUMO GERAL APOIO'!$C37,PARAMETROS!$A:$I,4,0)*'RESUMO GERAL APOIO'!$G37</f>
        <v>0</v>
      </c>
      <c r="AL37" s="212">
        <f t="shared" si="32"/>
        <v>40.369999999999997</v>
      </c>
      <c r="AM37" s="212">
        <f>VLOOKUP(D37,CCT!D:R,12,0)*G37</f>
        <v>98.68</v>
      </c>
      <c r="AN37" s="212">
        <f t="shared" si="74"/>
        <v>660.84999999999991</v>
      </c>
      <c r="AO37" s="212">
        <f t="shared" si="75"/>
        <v>2402.6055555555554</v>
      </c>
      <c r="AP37" s="212">
        <f t="shared" si="33"/>
        <v>19.671836419753085</v>
      </c>
      <c r="AQ37" s="212">
        <f t="shared" si="10"/>
        <v>1.5737469135802471</v>
      </c>
      <c r="AR37" s="212">
        <f t="shared" si="34"/>
        <v>0.62949876543209882</v>
      </c>
      <c r="AS37" s="212">
        <f t="shared" si="35"/>
        <v>8.7111111111111121</v>
      </c>
      <c r="AT37" s="212">
        <f t="shared" si="36"/>
        <v>3.1185777777777788</v>
      </c>
      <c r="AU37" s="212">
        <f t="shared" si="37"/>
        <v>85.617777777777761</v>
      </c>
      <c r="AV37" s="212">
        <f t="shared" si="38"/>
        <v>2.3333333333333335</v>
      </c>
      <c r="AW37" s="212">
        <f t="shared" si="76"/>
        <v>121.65588209876542</v>
      </c>
      <c r="AX37" s="212">
        <f t="shared" si="39"/>
        <v>23.644444444444442</v>
      </c>
      <c r="AY37" s="212">
        <f t="shared" si="40"/>
        <v>5.6777777777777771</v>
      </c>
      <c r="AZ37" s="212">
        <f t="shared" si="41"/>
        <v>0.47833333333333333</v>
      </c>
      <c r="BA37" s="212">
        <f t="shared" si="42"/>
        <v>0.58333333333333337</v>
      </c>
      <c r="BB37" s="212">
        <f t="shared" si="43"/>
        <v>3.6296296296296293</v>
      </c>
      <c r="BC37" s="212">
        <f t="shared" si="44"/>
        <v>12.176839629629633</v>
      </c>
      <c r="BD37" s="212">
        <f t="shared" si="77"/>
        <v>46.190358148148142</v>
      </c>
      <c r="BE37" s="212">
        <v>0</v>
      </c>
      <c r="BF37" s="212">
        <f t="shared" si="24"/>
        <v>0</v>
      </c>
      <c r="BG37" s="212">
        <f t="shared" si="25"/>
        <v>0</v>
      </c>
      <c r="BH37" s="212">
        <f t="shared" si="26"/>
        <v>0</v>
      </c>
      <c r="BI37" s="212">
        <f t="shared" si="27"/>
        <v>46.190358148148142</v>
      </c>
      <c r="BJ37" s="212">
        <f>VLOOKUP($B37,Uniforme!$A:$L,12,0)*$G37</f>
        <v>87.95416666666668</v>
      </c>
      <c r="BK37" s="212">
        <v>0</v>
      </c>
      <c r="BL37" s="212">
        <v>0</v>
      </c>
      <c r="BM37" s="327">
        <v>0</v>
      </c>
      <c r="BN37" s="212"/>
      <c r="BO37" s="212">
        <f t="shared" si="78"/>
        <v>87.95416666666668</v>
      </c>
      <c r="BP37" s="212">
        <f t="shared" si="79"/>
        <v>5458.4059624691363</v>
      </c>
      <c r="BQ37" s="212">
        <f t="shared" si="28"/>
        <v>330.3010188862354</v>
      </c>
      <c r="BR37" s="212">
        <f t="shared" si="29"/>
        <v>233.41272001293967</v>
      </c>
      <c r="BS37" s="55">
        <f t="shared" si="45"/>
        <v>8.6609686609686669</v>
      </c>
      <c r="BT37" s="55">
        <f t="shared" si="15"/>
        <v>1.8803418803418819</v>
      </c>
      <c r="BU37" s="245">
        <f>VLOOKUP(A37,ISS!A:C,2,0)*100</f>
        <v>3</v>
      </c>
      <c r="BV37" s="55">
        <f t="shared" si="80"/>
        <v>3.4188034188034218</v>
      </c>
      <c r="BW37" s="55">
        <f t="shared" si="81"/>
        <v>12.25</v>
      </c>
      <c r="BX37" s="55">
        <f t="shared" si="82"/>
        <v>13.960113960113972</v>
      </c>
      <c r="BY37" s="212">
        <f t="shared" si="83"/>
        <v>840.69477312549145</v>
      </c>
      <c r="BZ37" s="212">
        <f t="shared" si="84"/>
        <v>1404.4085120246664</v>
      </c>
      <c r="CA37" s="212">
        <f t="shared" si="85"/>
        <v>6862.8144744938027</v>
      </c>
      <c r="CB37" s="212">
        <f t="shared" si="86"/>
        <v>82353.773693925628</v>
      </c>
      <c r="CC37" s="316">
        <f>VLOOKUP($C37,PARAMETROS!$A:$I,7,0)</f>
        <v>44562</v>
      </c>
      <c r="CD37" s="194">
        <f>VLOOKUP($C37,PARAMETROS!$A:$I,8,0)</f>
        <v>0</v>
      </c>
      <c r="CE37" s="194">
        <f>VLOOKUP($C37,PARAMETROS!$A:$I,9,0)</f>
        <v>0</v>
      </c>
      <c r="CH37" s="3"/>
      <c r="CJ37" s="3"/>
      <c r="CK37" s="3"/>
    </row>
    <row r="38" spans="1:89">
      <c r="A38" s="193" t="str">
        <f>CCT!A36</f>
        <v>Coronel Fabriciano</v>
      </c>
      <c r="B38" s="193" t="str">
        <f>CCT!B36</f>
        <v>Assistente Administrativo - 200 h</v>
      </c>
      <c r="C38" s="193" t="str">
        <f>CCT!C36</f>
        <v>Seethur</v>
      </c>
      <c r="D38" s="199" t="str">
        <f t="shared" si="69"/>
        <v>Coronel FabricianoAssistente Administrativo - 200 hPGJ</v>
      </c>
      <c r="E38" s="195" t="s">
        <v>327</v>
      </c>
      <c r="F38" s="195" t="s">
        <v>328</v>
      </c>
      <c r="G38" s="195">
        <f>VLOOKUP(D38,CCT!D:R,4,0)</f>
        <v>1</v>
      </c>
      <c r="H38" s="195">
        <f>VLOOKUP(D38,CCT!D:S,16,0)</f>
        <v>0</v>
      </c>
      <c r="I38" s="244">
        <f>VLOOKUP(D38,CCT!D:R,5,0)</f>
        <v>2800</v>
      </c>
      <c r="J38" s="212">
        <f t="shared" si="70"/>
        <v>2800</v>
      </c>
      <c r="K38" s="212">
        <v>0</v>
      </c>
      <c r="L38" s="212">
        <v>0</v>
      </c>
      <c r="M38" s="212">
        <v>0</v>
      </c>
      <c r="N38" s="212">
        <v>0</v>
      </c>
      <c r="O38" s="212">
        <v>0</v>
      </c>
      <c r="P38" s="212">
        <v>0</v>
      </c>
      <c r="Q38" s="212">
        <v>0</v>
      </c>
      <c r="R38" s="212">
        <f t="shared" si="71"/>
        <v>2800</v>
      </c>
      <c r="S38" s="212">
        <f t="shared" si="30"/>
        <v>560</v>
      </c>
      <c r="T38" s="212">
        <f t="shared" si="113"/>
        <v>42</v>
      </c>
      <c r="U38" s="212">
        <f t="shared" si="113"/>
        <v>28</v>
      </c>
      <c r="V38" s="212">
        <f t="shared" si="113"/>
        <v>5.6000000000000005</v>
      </c>
      <c r="W38" s="212">
        <f t="shared" si="113"/>
        <v>70</v>
      </c>
      <c r="X38" s="212">
        <f t="shared" si="113"/>
        <v>224</v>
      </c>
      <c r="Y38" s="212">
        <f t="shared" si="113"/>
        <v>56</v>
      </c>
      <c r="Z38" s="212">
        <f t="shared" si="113"/>
        <v>16.8</v>
      </c>
      <c r="AA38" s="212">
        <f t="shared" si="112"/>
        <v>1002.4</v>
      </c>
      <c r="AB38" s="212">
        <f t="shared" si="72"/>
        <v>233.33333333333331</v>
      </c>
      <c r="AC38" s="212">
        <f t="shared" si="31"/>
        <v>311.11111111111109</v>
      </c>
      <c r="AD38" s="212">
        <f t="shared" si="31"/>
        <v>194.91111111111115</v>
      </c>
      <c r="AE38" s="212">
        <f t="shared" si="73"/>
        <v>739.3555555555555</v>
      </c>
      <c r="AF38" s="212">
        <f>(VLOOKUP(A38,VT!A:D,4,0)*2*20*'RESUMO GERAL APOIO'!$G38)-IF(6%*'RESUMO GERAL APOIO'!$J38&lt;=(VLOOKUP(A38,VT!A:D,4,0)*2*20*'RESUMO GERAL APOIO'!$G38),6%*'RESUMO GERAL APOIO'!$J38,(VLOOKUP(A38,VT!A:D,4,0)*2*20*'RESUMO GERAL APOIO'!$G38))</f>
        <v>32</v>
      </c>
      <c r="AG38" s="212">
        <f>IF((VLOOKUP($C38,PARAMETROS!$A:$I,5,0))&gt;1,((VLOOKUP($C38,PARAMETROS!$A:$I,5,0))*20-1)*'RESUMO GERAL APOIO'!$G38,0)</f>
        <v>489.79999999999995</v>
      </c>
      <c r="AH38" s="212">
        <f>IF(VLOOKUP($C38,PARAMETROS!$A:$I,6,0)&gt;0,VLOOKUP($C38,PARAMETROS!$A:$I,6,0)*G38,0)</f>
        <v>0</v>
      </c>
      <c r="AI38" s="212">
        <f>VLOOKUP($C38,PARAMETROS!$A:$I,2,0)*'RESUMO GERAL APOIO'!$G38</f>
        <v>41</v>
      </c>
      <c r="AJ38" s="212">
        <f>VLOOKUP('RESUMO GERAL APOIO'!$C38,PARAMETROS!$A:$I,3,0)*'RESUMO GERAL APOIO'!$G38</f>
        <v>0</v>
      </c>
      <c r="AK38" s="212">
        <f>VLOOKUP('RESUMO GERAL APOIO'!$C38,PARAMETROS!$A:$I,4,0)*'RESUMO GERAL APOIO'!$G38</f>
        <v>0</v>
      </c>
      <c r="AL38" s="212">
        <f t="shared" si="32"/>
        <v>40.369999999999997</v>
      </c>
      <c r="AM38" s="212">
        <f>VLOOKUP(D38,CCT!D:R,12,0)*G38</f>
        <v>98.68</v>
      </c>
      <c r="AN38" s="212">
        <f t="shared" si="74"/>
        <v>701.84999999999991</v>
      </c>
      <c r="AO38" s="212">
        <f t="shared" si="75"/>
        <v>2443.6055555555554</v>
      </c>
      <c r="AP38" s="212">
        <f t="shared" si="33"/>
        <v>19.671836419753085</v>
      </c>
      <c r="AQ38" s="212">
        <f t="shared" si="10"/>
        <v>1.5737469135802471</v>
      </c>
      <c r="AR38" s="212">
        <f t="shared" si="34"/>
        <v>0.62949876543209882</v>
      </c>
      <c r="AS38" s="212">
        <f t="shared" si="35"/>
        <v>8.7111111111111121</v>
      </c>
      <c r="AT38" s="212">
        <f t="shared" si="36"/>
        <v>3.1185777777777788</v>
      </c>
      <c r="AU38" s="212">
        <f t="shared" si="37"/>
        <v>85.617777777777761</v>
      </c>
      <c r="AV38" s="212">
        <f t="shared" si="38"/>
        <v>2.3333333333333335</v>
      </c>
      <c r="AW38" s="212">
        <f t="shared" si="76"/>
        <v>121.65588209876542</v>
      </c>
      <c r="AX38" s="212">
        <f t="shared" si="39"/>
        <v>23.644444444444442</v>
      </c>
      <c r="AY38" s="212">
        <f t="shared" si="40"/>
        <v>5.6777777777777771</v>
      </c>
      <c r="AZ38" s="212">
        <f t="shared" si="41"/>
        <v>0.47833333333333333</v>
      </c>
      <c r="BA38" s="212">
        <f t="shared" si="42"/>
        <v>0.58333333333333337</v>
      </c>
      <c r="BB38" s="212">
        <f t="shared" si="43"/>
        <v>3.6296296296296293</v>
      </c>
      <c r="BC38" s="212">
        <f t="shared" si="44"/>
        <v>12.176839629629633</v>
      </c>
      <c r="BD38" s="212">
        <f t="shared" si="77"/>
        <v>46.190358148148142</v>
      </c>
      <c r="BE38" s="212">
        <v>0</v>
      </c>
      <c r="BF38" s="212">
        <f t="shared" si="24"/>
        <v>0</v>
      </c>
      <c r="BG38" s="212">
        <f t="shared" si="25"/>
        <v>0</v>
      </c>
      <c r="BH38" s="212">
        <f t="shared" si="26"/>
        <v>0</v>
      </c>
      <c r="BI38" s="212">
        <f t="shared" si="27"/>
        <v>46.190358148148142</v>
      </c>
      <c r="BJ38" s="212">
        <f>VLOOKUP($B38,Uniforme!$A:$L,12,0)*$G38</f>
        <v>87.95416666666668</v>
      </c>
      <c r="BK38" s="212">
        <v>0</v>
      </c>
      <c r="BL38" s="212">
        <v>0</v>
      </c>
      <c r="BM38" s="327">
        <v>0</v>
      </c>
      <c r="BN38" s="212"/>
      <c r="BO38" s="212">
        <f t="shared" si="78"/>
        <v>87.95416666666668</v>
      </c>
      <c r="BP38" s="212">
        <f t="shared" si="79"/>
        <v>5499.4059624691363</v>
      </c>
      <c r="BQ38" s="212">
        <f t="shared" si="28"/>
        <v>330.3010188862354</v>
      </c>
      <c r="BR38" s="212">
        <f t="shared" si="29"/>
        <v>233.41272001293967</v>
      </c>
      <c r="BS38" s="55">
        <f t="shared" si="45"/>
        <v>8.8629737609329435</v>
      </c>
      <c r="BT38" s="55">
        <f t="shared" si="15"/>
        <v>1.9241982507288626</v>
      </c>
      <c r="BU38" s="245">
        <f>VLOOKUP(A38,ISS!A:C,2,0)*100</f>
        <v>5</v>
      </c>
      <c r="BV38" s="55">
        <f t="shared" si="80"/>
        <v>5.8309037900874632</v>
      </c>
      <c r="BW38" s="55">
        <f t="shared" si="81"/>
        <v>14.25</v>
      </c>
      <c r="BX38" s="55">
        <f t="shared" si="82"/>
        <v>16.618075801749271</v>
      </c>
      <c r="BY38" s="212">
        <f t="shared" si="83"/>
        <v>1007.5738279241799</v>
      </c>
      <c r="BZ38" s="212">
        <f t="shared" si="84"/>
        <v>1571.2875668233551</v>
      </c>
      <c r="CA38" s="212">
        <f t="shared" si="85"/>
        <v>7070.6935292924918</v>
      </c>
      <c r="CB38" s="212">
        <f t="shared" si="86"/>
        <v>84848.322351509909</v>
      </c>
      <c r="CC38" s="316">
        <f>VLOOKUP($C38,PARAMETROS!$A:$I,7,0)</f>
        <v>44562</v>
      </c>
      <c r="CD38" s="194">
        <f>VLOOKUP($C38,PARAMETROS!$A:$I,8,0)</f>
        <v>0</v>
      </c>
      <c r="CE38" s="194">
        <f>VLOOKUP($C38,PARAMETROS!$A:$I,9,0)</f>
        <v>0</v>
      </c>
      <c r="CH38" s="3"/>
      <c r="CJ38" s="3"/>
      <c r="CK38" s="3"/>
    </row>
    <row r="39" spans="1:89">
      <c r="A39" s="193" t="str">
        <f>CCT!A37</f>
        <v>Curvelo</v>
      </c>
      <c r="B39" s="193" t="str">
        <f>CCT!B37</f>
        <v>Assistente Administrativo - 200 h</v>
      </c>
      <c r="C39" s="193" t="str">
        <f>CCT!C37</f>
        <v>Curvelo</v>
      </c>
      <c r="D39" s="199" t="str">
        <f t="shared" si="69"/>
        <v>CurveloAssistente Administrativo - 200 hPGJ</v>
      </c>
      <c r="E39" s="195" t="s">
        <v>327</v>
      </c>
      <c r="F39" s="195" t="s">
        <v>328</v>
      </c>
      <c r="G39" s="195">
        <f>VLOOKUP(D39,CCT!D:R,4,0)</f>
        <v>1</v>
      </c>
      <c r="H39" s="195">
        <f>VLOOKUP(D39,CCT!D:S,16,0)</f>
        <v>0</v>
      </c>
      <c r="I39" s="244">
        <f>VLOOKUP(D39,CCT!D:R,5,0)</f>
        <v>2800</v>
      </c>
      <c r="J39" s="212">
        <f t="shared" si="70"/>
        <v>2800</v>
      </c>
      <c r="K39" s="212">
        <v>0</v>
      </c>
      <c r="L39" s="212">
        <v>0</v>
      </c>
      <c r="M39" s="212">
        <v>0</v>
      </c>
      <c r="N39" s="212">
        <v>0</v>
      </c>
      <c r="O39" s="212">
        <v>0</v>
      </c>
      <c r="P39" s="212">
        <v>0</v>
      </c>
      <c r="Q39" s="212">
        <v>0</v>
      </c>
      <c r="R39" s="212">
        <f t="shared" si="71"/>
        <v>2800</v>
      </c>
      <c r="S39" s="212">
        <f t="shared" si="30"/>
        <v>560</v>
      </c>
      <c r="T39" s="212">
        <f t="shared" si="113"/>
        <v>42</v>
      </c>
      <c r="U39" s="212">
        <f t="shared" si="113"/>
        <v>28</v>
      </c>
      <c r="V39" s="212">
        <f t="shared" si="113"/>
        <v>5.6000000000000005</v>
      </c>
      <c r="W39" s="212">
        <f t="shared" si="113"/>
        <v>70</v>
      </c>
      <c r="X39" s="212">
        <f t="shared" si="113"/>
        <v>224</v>
      </c>
      <c r="Y39" s="212">
        <f t="shared" si="113"/>
        <v>56</v>
      </c>
      <c r="Z39" s="212">
        <f t="shared" si="113"/>
        <v>16.8</v>
      </c>
      <c r="AA39" s="212">
        <f t="shared" si="112"/>
        <v>1002.4</v>
      </c>
      <c r="AB39" s="212">
        <f t="shared" si="72"/>
        <v>233.33333333333331</v>
      </c>
      <c r="AC39" s="212">
        <f t="shared" si="31"/>
        <v>311.11111111111109</v>
      </c>
      <c r="AD39" s="212">
        <f t="shared" si="31"/>
        <v>194.91111111111115</v>
      </c>
      <c r="AE39" s="212">
        <f t="shared" si="73"/>
        <v>739.3555555555555</v>
      </c>
      <c r="AF39" s="212">
        <f>(VLOOKUP(A39,VT!A:D,4,0)*2*20*'RESUMO GERAL APOIO'!$G39)-IF(6%*'RESUMO GERAL APOIO'!$J39&lt;=(VLOOKUP(A39,VT!A:D,4,0)*2*20*'RESUMO GERAL APOIO'!$G39),6%*'RESUMO GERAL APOIO'!$J39,(VLOOKUP(A39,VT!A:D,4,0)*2*20*'RESUMO GERAL APOIO'!$G39))</f>
        <v>32</v>
      </c>
      <c r="AG39" s="212">
        <f>IF((VLOOKUP($C39,PARAMETROS!$A:$I,5,0))&gt;1,((VLOOKUP($C39,PARAMETROS!$A:$I,5,0))*20-1)*'RESUMO GERAL APOIO'!$G39,0)</f>
        <v>489.79999999999995</v>
      </c>
      <c r="AH39" s="212">
        <f>IF(VLOOKUP($C39,PARAMETROS!$A:$I,6,0)&gt;0,VLOOKUP($C39,PARAMETROS!$A:$I,6,0)*G39,0)</f>
        <v>0</v>
      </c>
      <c r="AI39" s="212">
        <f>VLOOKUP($C39,PARAMETROS!$A:$I,2,0)*'RESUMO GERAL APOIO'!$G39</f>
        <v>40.9</v>
      </c>
      <c r="AJ39" s="212">
        <f>VLOOKUP('RESUMO GERAL APOIO'!$C39,PARAMETROS!$A:$I,3,0)*'RESUMO GERAL APOIO'!$G39</f>
        <v>0</v>
      </c>
      <c r="AK39" s="212">
        <f>VLOOKUP('RESUMO GERAL APOIO'!$C39,PARAMETROS!$A:$I,4,0)*'RESUMO GERAL APOIO'!$G39</f>
        <v>0</v>
      </c>
      <c r="AL39" s="212">
        <f t="shared" si="32"/>
        <v>40.369999999999997</v>
      </c>
      <c r="AM39" s="212">
        <f>VLOOKUP(D39,CCT!D:R,12,0)*G39</f>
        <v>98.68</v>
      </c>
      <c r="AN39" s="212">
        <f t="shared" si="74"/>
        <v>701.75</v>
      </c>
      <c r="AO39" s="212">
        <f t="shared" si="75"/>
        <v>2443.5055555555555</v>
      </c>
      <c r="AP39" s="212">
        <f t="shared" si="33"/>
        <v>19.671836419753085</v>
      </c>
      <c r="AQ39" s="212">
        <f t="shared" si="10"/>
        <v>1.5737469135802471</v>
      </c>
      <c r="AR39" s="212">
        <f t="shared" si="34"/>
        <v>0.62949876543209882</v>
      </c>
      <c r="AS39" s="212">
        <f t="shared" si="35"/>
        <v>8.7111111111111121</v>
      </c>
      <c r="AT39" s="212">
        <f t="shared" si="36"/>
        <v>3.1185777777777788</v>
      </c>
      <c r="AU39" s="212">
        <f t="shared" si="37"/>
        <v>85.617777777777761</v>
      </c>
      <c r="AV39" s="212">
        <f t="shared" si="38"/>
        <v>2.3333333333333335</v>
      </c>
      <c r="AW39" s="212">
        <f t="shared" si="76"/>
        <v>121.65588209876542</v>
      </c>
      <c r="AX39" s="212">
        <f t="shared" si="39"/>
        <v>23.644444444444442</v>
      </c>
      <c r="AY39" s="212">
        <f t="shared" si="40"/>
        <v>5.6777777777777771</v>
      </c>
      <c r="AZ39" s="212">
        <f t="shared" si="41"/>
        <v>0.47833333333333333</v>
      </c>
      <c r="BA39" s="212">
        <f t="shared" si="42"/>
        <v>0.58333333333333337</v>
      </c>
      <c r="BB39" s="212">
        <f t="shared" si="43"/>
        <v>3.6296296296296293</v>
      </c>
      <c r="BC39" s="212">
        <f t="shared" si="44"/>
        <v>12.176839629629633</v>
      </c>
      <c r="BD39" s="212">
        <f t="shared" si="77"/>
        <v>46.190358148148142</v>
      </c>
      <c r="BE39" s="212">
        <v>0</v>
      </c>
      <c r="BF39" s="212">
        <f t="shared" si="24"/>
        <v>0</v>
      </c>
      <c r="BG39" s="212">
        <f t="shared" si="25"/>
        <v>0</v>
      </c>
      <c r="BH39" s="212">
        <f t="shared" si="26"/>
        <v>0</v>
      </c>
      <c r="BI39" s="212">
        <f t="shared" si="27"/>
        <v>46.190358148148142</v>
      </c>
      <c r="BJ39" s="212">
        <f>VLOOKUP($B39,Uniforme!$A:$L,12,0)*$G39</f>
        <v>87.95416666666668</v>
      </c>
      <c r="BK39" s="212">
        <v>0</v>
      </c>
      <c r="BL39" s="212">
        <v>0</v>
      </c>
      <c r="BM39" s="327">
        <v>0</v>
      </c>
      <c r="BN39" s="212"/>
      <c r="BO39" s="212">
        <f t="shared" si="78"/>
        <v>87.95416666666668</v>
      </c>
      <c r="BP39" s="212">
        <f t="shared" si="79"/>
        <v>5499.3059624691359</v>
      </c>
      <c r="BQ39" s="212">
        <f t="shared" si="28"/>
        <v>330.3010188862354</v>
      </c>
      <c r="BR39" s="212">
        <f t="shared" si="29"/>
        <v>233.41272001293967</v>
      </c>
      <c r="BS39" s="55">
        <f t="shared" si="45"/>
        <v>8.6609686609686669</v>
      </c>
      <c r="BT39" s="55">
        <f t="shared" si="15"/>
        <v>1.8803418803418819</v>
      </c>
      <c r="BU39" s="245">
        <f>VLOOKUP(A39,ISS!A:C,2,0)*100</f>
        <v>3</v>
      </c>
      <c r="BV39" s="55">
        <f t="shared" si="80"/>
        <v>3.4188034188034218</v>
      </c>
      <c r="BW39" s="55">
        <f t="shared" si="81"/>
        <v>12.25</v>
      </c>
      <c r="BX39" s="55">
        <f t="shared" si="82"/>
        <v>13.960113960113972</v>
      </c>
      <c r="BY39" s="212">
        <f t="shared" si="83"/>
        <v>846.40445973517808</v>
      </c>
      <c r="BZ39" s="212">
        <f t="shared" si="84"/>
        <v>1410.1181986343531</v>
      </c>
      <c r="CA39" s="212">
        <f t="shared" si="85"/>
        <v>6909.4241611034886</v>
      </c>
      <c r="CB39" s="212">
        <f t="shared" si="86"/>
        <v>82913.089933241863</v>
      </c>
      <c r="CC39" s="316">
        <f>VLOOKUP($C39,PARAMETROS!$A:$I,7,0)</f>
        <v>44562</v>
      </c>
      <c r="CD39" s="194">
        <f>VLOOKUP($C39,PARAMETROS!$A:$I,8,0)</f>
        <v>0</v>
      </c>
      <c r="CE39" s="194">
        <f>VLOOKUP($C39,PARAMETROS!$A:$I,9,0)</f>
        <v>0</v>
      </c>
      <c r="CH39" s="3"/>
      <c r="CJ39" s="3"/>
      <c r="CK39" s="3"/>
    </row>
    <row r="40" spans="1:89">
      <c r="A40" s="193" t="str">
        <f>CCT!A38</f>
        <v>Diamantina</v>
      </c>
      <c r="B40" s="193" t="str">
        <f>CCT!B38</f>
        <v>Assistente Administrativo - 200 h</v>
      </c>
      <c r="C40" s="193" t="str">
        <f>CCT!C38</f>
        <v>Curvelo</v>
      </c>
      <c r="D40" s="199" t="str">
        <f t="shared" si="69"/>
        <v>DiamantinaAssistente Administrativo - 200 hPGJ</v>
      </c>
      <c r="E40" s="195" t="s">
        <v>327</v>
      </c>
      <c r="F40" s="195" t="s">
        <v>328</v>
      </c>
      <c r="G40" s="195">
        <f>VLOOKUP(D40,CCT!D:R,4,0)</f>
        <v>3</v>
      </c>
      <c r="H40" s="195">
        <f>VLOOKUP(D40,CCT!D:S,16,0)</f>
        <v>0</v>
      </c>
      <c r="I40" s="244">
        <f>VLOOKUP(D40,CCT!D:R,5,0)</f>
        <v>2800</v>
      </c>
      <c r="J40" s="212">
        <f t="shared" si="70"/>
        <v>8400</v>
      </c>
      <c r="K40" s="212">
        <v>0</v>
      </c>
      <c r="L40" s="212">
        <v>0</v>
      </c>
      <c r="M40" s="212">
        <v>0</v>
      </c>
      <c r="N40" s="212">
        <v>0</v>
      </c>
      <c r="O40" s="212">
        <v>0</v>
      </c>
      <c r="P40" s="212">
        <v>0</v>
      </c>
      <c r="Q40" s="212">
        <v>0</v>
      </c>
      <c r="R40" s="212">
        <f t="shared" si="71"/>
        <v>8400</v>
      </c>
      <c r="S40" s="212">
        <f t="shared" si="30"/>
        <v>1680</v>
      </c>
      <c r="T40" s="212">
        <f t="shared" si="113"/>
        <v>126</v>
      </c>
      <c r="U40" s="212">
        <f t="shared" si="113"/>
        <v>84</v>
      </c>
      <c r="V40" s="212">
        <f t="shared" si="113"/>
        <v>16.8</v>
      </c>
      <c r="W40" s="212">
        <f t="shared" si="113"/>
        <v>210</v>
      </c>
      <c r="X40" s="212">
        <f t="shared" si="113"/>
        <v>672</v>
      </c>
      <c r="Y40" s="212">
        <f t="shared" si="113"/>
        <v>168</v>
      </c>
      <c r="Z40" s="212">
        <f t="shared" si="113"/>
        <v>50.4</v>
      </c>
      <c r="AA40" s="212">
        <f t="shared" si="112"/>
        <v>3007.2000000000003</v>
      </c>
      <c r="AB40" s="212">
        <f t="shared" si="72"/>
        <v>700</v>
      </c>
      <c r="AC40" s="212">
        <f t="shared" si="31"/>
        <v>933.33333333333326</v>
      </c>
      <c r="AD40" s="212">
        <f t="shared" si="31"/>
        <v>584.73333333333346</v>
      </c>
      <c r="AE40" s="212">
        <f t="shared" si="73"/>
        <v>2218.0666666666666</v>
      </c>
      <c r="AF40" s="212">
        <f>(VLOOKUP(A40,VT!A:D,4,0)*2*20*'RESUMO GERAL APOIO'!$G40)-IF(6%*'RESUMO GERAL APOIO'!$J40&lt;=(VLOOKUP(A40,VT!A:D,4,0)*2*20*'RESUMO GERAL APOIO'!$G40),6%*'RESUMO GERAL APOIO'!$J40,(VLOOKUP(A40,VT!A:D,4,0)*2*20*'RESUMO GERAL APOIO'!$G40))</f>
        <v>96</v>
      </c>
      <c r="AG40" s="212">
        <f>IF((VLOOKUP($C40,PARAMETROS!$A:$I,5,0))&gt;1,((VLOOKUP($C40,PARAMETROS!$A:$I,5,0))*20-1)*'RESUMO GERAL APOIO'!$G40,0)</f>
        <v>1469.3999999999999</v>
      </c>
      <c r="AH40" s="212">
        <f>IF(VLOOKUP($C40,PARAMETROS!$A:$I,6,0)&gt;0,VLOOKUP($C40,PARAMETROS!$A:$I,6,0)*G40,0)</f>
        <v>0</v>
      </c>
      <c r="AI40" s="212">
        <f>VLOOKUP($C40,PARAMETROS!$A:$I,2,0)*'RESUMO GERAL APOIO'!$G40</f>
        <v>122.69999999999999</v>
      </c>
      <c r="AJ40" s="212">
        <f>VLOOKUP('RESUMO GERAL APOIO'!$C40,PARAMETROS!$A:$I,3,0)*'RESUMO GERAL APOIO'!$G40</f>
        <v>0</v>
      </c>
      <c r="AK40" s="212">
        <f>VLOOKUP('RESUMO GERAL APOIO'!$C40,PARAMETROS!$A:$I,4,0)*'RESUMO GERAL APOIO'!$G40</f>
        <v>0</v>
      </c>
      <c r="AL40" s="212">
        <f t="shared" si="32"/>
        <v>121.10999999999999</v>
      </c>
      <c r="AM40" s="212">
        <f>VLOOKUP(D40,CCT!D:R,12,0)*G40</f>
        <v>296.04000000000002</v>
      </c>
      <c r="AN40" s="212">
        <f t="shared" si="74"/>
        <v>2105.25</v>
      </c>
      <c r="AO40" s="212">
        <f t="shared" si="75"/>
        <v>7330.5166666666664</v>
      </c>
      <c r="AP40" s="212">
        <f t="shared" si="33"/>
        <v>59.015509259259261</v>
      </c>
      <c r="AQ40" s="212">
        <f t="shared" si="10"/>
        <v>4.7212407407407415</v>
      </c>
      <c r="AR40" s="212">
        <f t="shared" si="34"/>
        <v>1.8884962962962966</v>
      </c>
      <c r="AS40" s="212">
        <f t="shared" si="35"/>
        <v>26.133333333333336</v>
      </c>
      <c r="AT40" s="212">
        <f t="shared" si="36"/>
        <v>9.3557333333333368</v>
      </c>
      <c r="AU40" s="212">
        <f t="shared" si="37"/>
        <v>256.8533333333333</v>
      </c>
      <c r="AV40" s="212">
        <f t="shared" si="38"/>
        <v>7.0000000000000009</v>
      </c>
      <c r="AW40" s="212">
        <f t="shared" si="76"/>
        <v>364.96764629629627</v>
      </c>
      <c r="AX40" s="212">
        <f t="shared" si="39"/>
        <v>70.933333333333323</v>
      </c>
      <c r="AY40" s="212">
        <f t="shared" si="40"/>
        <v>17.033333333333331</v>
      </c>
      <c r="AZ40" s="212">
        <f t="shared" si="41"/>
        <v>1.4350000000000001</v>
      </c>
      <c r="BA40" s="212">
        <f t="shared" si="42"/>
        <v>1.7500000000000002</v>
      </c>
      <c r="BB40" s="212">
        <f t="shared" si="43"/>
        <v>10.888888888888889</v>
      </c>
      <c r="BC40" s="212">
        <f t="shared" si="44"/>
        <v>36.530518888888899</v>
      </c>
      <c r="BD40" s="212">
        <f t="shared" si="77"/>
        <v>138.57107444444443</v>
      </c>
      <c r="BE40" s="212">
        <v>0</v>
      </c>
      <c r="BF40" s="212">
        <f t="shared" si="24"/>
        <v>0</v>
      </c>
      <c r="BG40" s="212">
        <f t="shared" si="25"/>
        <v>0</v>
      </c>
      <c r="BH40" s="212">
        <f t="shared" si="26"/>
        <v>0</v>
      </c>
      <c r="BI40" s="212">
        <f t="shared" si="27"/>
        <v>138.57107444444443</v>
      </c>
      <c r="BJ40" s="212">
        <f>VLOOKUP($B40,Uniforme!$A:$L,12,0)*$G40</f>
        <v>263.86250000000007</v>
      </c>
      <c r="BK40" s="212">
        <v>0</v>
      </c>
      <c r="BL40" s="212">
        <v>0</v>
      </c>
      <c r="BM40" s="327">
        <v>0</v>
      </c>
      <c r="BN40" s="212"/>
      <c r="BO40" s="212">
        <f t="shared" si="78"/>
        <v>263.86250000000007</v>
      </c>
      <c r="BP40" s="212">
        <f t="shared" si="79"/>
        <v>16497.917887407406</v>
      </c>
      <c r="BQ40" s="212">
        <f t="shared" si="28"/>
        <v>990.90305665870619</v>
      </c>
      <c r="BR40" s="212">
        <f t="shared" si="29"/>
        <v>700.23816003881905</v>
      </c>
      <c r="BS40" s="55">
        <f t="shared" si="45"/>
        <v>8.8629737609329435</v>
      </c>
      <c r="BT40" s="55">
        <f t="shared" si="15"/>
        <v>1.9241982507288626</v>
      </c>
      <c r="BU40" s="245">
        <f>VLOOKUP(A40,ISS!A:C,2,0)*100</f>
        <v>5</v>
      </c>
      <c r="BV40" s="55">
        <f t="shared" si="80"/>
        <v>5.8309037900874632</v>
      </c>
      <c r="BW40" s="55">
        <f t="shared" si="81"/>
        <v>14.25</v>
      </c>
      <c r="BX40" s="55">
        <f t="shared" si="82"/>
        <v>16.618075801749271</v>
      </c>
      <c r="BY40" s="212">
        <f t="shared" si="83"/>
        <v>3022.6716295451338</v>
      </c>
      <c r="BZ40" s="212">
        <f t="shared" si="84"/>
        <v>4713.8128462426594</v>
      </c>
      <c r="CA40" s="212">
        <f t="shared" si="85"/>
        <v>21211.730733650067</v>
      </c>
      <c r="CB40" s="212">
        <f t="shared" si="86"/>
        <v>254540.76880380081</v>
      </c>
      <c r="CC40" s="316">
        <f>VLOOKUP($C40,PARAMETROS!$A:$I,7,0)</f>
        <v>44562</v>
      </c>
      <c r="CD40" s="194">
        <f>VLOOKUP($C40,PARAMETROS!$A:$I,8,0)</f>
        <v>0</v>
      </c>
      <c r="CE40" s="194">
        <f>VLOOKUP($C40,PARAMETROS!$A:$I,9,0)</f>
        <v>0</v>
      </c>
      <c r="CH40" s="3"/>
      <c r="CJ40" s="3"/>
      <c r="CK40" s="3"/>
    </row>
    <row r="41" spans="1:89">
      <c r="A41" s="193" t="str">
        <f>CCT!A39</f>
        <v>Dores Do Indaia</v>
      </c>
      <c r="B41" s="193" t="str">
        <f>CCT!B39</f>
        <v>Assistente Administrativo - 200 h</v>
      </c>
      <c r="C41" s="193" t="str">
        <f>CCT!C39</f>
        <v>Regiao de Divinopolis¹*</v>
      </c>
      <c r="D41" s="199" t="str">
        <f t="shared" si="69"/>
        <v>Dores Do IndaiaAssistente Administrativo - 200 hPGJ</v>
      </c>
      <c r="E41" s="195" t="s">
        <v>327</v>
      </c>
      <c r="F41" s="195" t="s">
        <v>328</v>
      </c>
      <c r="G41" s="195">
        <f>VLOOKUP(D41,CCT!D:R,4,0)</f>
        <v>1</v>
      </c>
      <c r="H41" s="195">
        <f>VLOOKUP(D41,CCT!D:S,16,0)</f>
        <v>0</v>
      </c>
      <c r="I41" s="244">
        <f>VLOOKUP(D41,CCT!D:R,5,0)</f>
        <v>2800</v>
      </c>
      <c r="J41" s="212">
        <f t="shared" si="70"/>
        <v>2800</v>
      </c>
      <c r="K41" s="212">
        <v>0</v>
      </c>
      <c r="L41" s="212">
        <v>0</v>
      </c>
      <c r="M41" s="212">
        <v>0</v>
      </c>
      <c r="N41" s="212">
        <v>0</v>
      </c>
      <c r="O41" s="212">
        <v>0</v>
      </c>
      <c r="P41" s="212">
        <v>0</v>
      </c>
      <c r="Q41" s="212">
        <v>0</v>
      </c>
      <c r="R41" s="212">
        <f t="shared" si="71"/>
        <v>2800</v>
      </c>
      <c r="S41" s="212">
        <f t="shared" si="30"/>
        <v>560</v>
      </c>
      <c r="T41" s="212">
        <f t="shared" si="113"/>
        <v>42</v>
      </c>
      <c r="U41" s="212">
        <f t="shared" si="113"/>
        <v>28</v>
      </c>
      <c r="V41" s="212">
        <f t="shared" si="113"/>
        <v>5.6000000000000005</v>
      </c>
      <c r="W41" s="212">
        <f t="shared" si="113"/>
        <v>70</v>
      </c>
      <c r="X41" s="212">
        <f t="shared" si="113"/>
        <v>224</v>
      </c>
      <c r="Y41" s="212">
        <f t="shared" si="113"/>
        <v>56</v>
      </c>
      <c r="Z41" s="212">
        <f t="shared" si="113"/>
        <v>16.8</v>
      </c>
      <c r="AA41" s="212">
        <f t="shared" si="112"/>
        <v>1002.4</v>
      </c>
      <c r="AB41" s="212">
        <f t="shared" si="72"/>
        <v>233.33333333333331</v>
      </c>
      <c r="AC41" s="212">
        <f t="shared" si="31"/>
        <v>311.11111111111109</v>
      </c>
      <c r="AD41" s="212">
        <f t="shared" si="31"/>
        <v>194.91111111111115</v>
      </c>
      <c r="AE41" s="212">
        <f t="shared" si="73"/>
        <v>739.3555555555555</v>
      </c>
      <c r="AF41" s="212">
        <f>(VLOOKUP(A41,VT!A:D,4,0)*2*20*'RESUMO GERAL APOIO'!$G41)-IF(6%*'RESUMO GERAL APOIO'!$J41&lt;=(VLOOKUP(A41,VT!A:D,4,0)*2*20*'RESUMO GERAL APOIO'!$G41),6%*'RESUMO GERAL APOIO'!$J41,(VLOOKUP(A41,VT!A:D,4,0)*2*20*'RESUMO GERAL APOIO'!$G41))</f>
        <v>32</v>
      </c>
      <c r="AG41" s="212">
        <f>IF((VLOOKUP($C41,PARAMETROS!$A:$I,5,0))&gt;1,((VLOOKUP($C41,PARAMETROS!$A:$I,5,0))*20-1)*'RESUMO GERAL APOIO'!$G41,0)</f>
        <v>489.79999999999995</v>
      </c>
      <c r="AH41" s="212">
        <f>IF(VLOOKUP($C41,PARAMETROS!$A:$I,6,0)&gt;0,VLOOKUP($C41,PARAMETROS!$A:$I,6,0)*G41,0)</f>
        <v>0</v>
      </c>
      <c r="AI41" s="212">
        <f>VLOOKUP($C41,PARAMETROS!$A:$I,2,0)*'RESUMO GERAL APOIO'!$G41</f>
        <v>0</v>
      </c>
      <c r="AJ41" s="212">
        <f>VLOOKUP('RESUMO GERAL APOIO'!$C41,PARAMETROS!$A:$I,3,0)*'RESUMO GERAL APOIO'!$G41</f>
        <v>0</v>
      </c>
      <c r="AK41" s="212">
        <f>VLOOKUP('RESUMO GERAL APOIO'!$C41,PARAMETROS!$A:$I,4,0)*'RESUMO GERAL APOIO'!$G41</f>
        <v>0</v>
      </c>
      <c r="AL41" s="212">
        <f t="shared" si="32"/>
        <v>40.369999999999997</v>
      </c>
      <c r="AM41" s="212">
        <f>VLOOKUP(D41,CCT!D:R,12,0)*G41</f>
        <v>98.68</v>
      </c>
      <c r="AN41" s="212">
        <f t="shared" si="74"/>
        <v>660.84999999999991</v>
      </c>
      <c r="AO41" s="212">
        <f t="shared" si="75"/>
        <v>2402.6055555555554</v>
      </c>
      <c r="AP41" s="212">
        <f t="shared" si="33"/>
        <v>19.671836419753085</v>
      </c>
      <c r="AQ41" s="212">
        <f t="shared" si="10"/>
        <v>1.5737469135802471</v>
      </c>
      <c r="AR41" s="212">
        <f t="shared" si="34"/>
        <v>0.62949876543209882</v>
      </c>
      <c r="AS41" s="212">
        <f t="shared" si="35"/>
        <v>8.7111111111111121</v>
      </c>
      <c r="AT41" s="212">
        <f t="shared" si="36"/>
        <v>3.1185777777777788</v>
      </c>
      <c r="AU41" s="212">
        <f t="shared" si="37"/>
        <v>85.617777777777761</v>
      </c>
      <c r="AV41" s="212">
        <f t="shared" si="38"/>
        <v>2.3333333333333335</v>
      </c>
      <c r="AW41" s="212">
        <f t="shared" si="76"/>
        <v>121.65588209876542</v>
      </c>
      <c r="AX41" s="212">
        <f t="shared" si="39"/>
        <v>23.644444444444442</v>
      </c>
      <c r="AY41" s="212">
        <f t="shared" si="40"/>
        <v>5.6777777777777771</v>
      </c>
      <c r="AZ41" s="212">
        <f t="shared" si="41"/>
        <v>0.47833333333333333</v>
      </c>
      <c r="BA41" s="212">
        <f t="shared" si="42"/>
        <v>0.58333333333333337</v>
      </c>
      <c r="BB41" s="212">
        <f t="shared" si="43"/>
        <v>3.6296296296296293</v>
      </c>
      <c r="BC41" s="212">
        <f t="shared" si="44"/>
        <v>12.176839629629633</v>
      </c>
      <c r="BD41" s="212">
        <f t="shared" si="77"/>
        <v>46.190358148148142</v>
      </c>
      <c r="BE41" s="212">
        <v>0</v>
      </c>
      <c r="BF41" s="212">
        <f t="shared" si="24"/>
        <v>0</v>
      </c>
      <c r="BG41" s="212">
        <f t="shared" si="25"/>
        <v>0</v>
      </c>
      <c r="BH41" s="212">
        <f t="shared" si="26"/>
        <v>0</v>
      </c>
      <c r="BI41" s="212">
        <f t="shared" si="27"/>
        <v>46.190358148148142</v>
      </c>
      <c r="BJ41" s="212">
        <f>VLOOKUP($B41,Uniforme!$A:$L,12,0)*$G41</f>
        <v>87.95416666666668</v>
      </c>
      <c r="BK41" s="212">
        <v>0</v>
      </c>
      <c r="BL41" s="212">
        <v>0</v>
      </c>
      <c r="BM41" s="327">
        <v>0</v>
      </c>
      <c r="BN41" s="212"/>
      <c r="BO41" s="212">
        <f t="shared" si="78"/>
        <v>87.95416666666668</v>
      </c>
      <c r="BP41" s="212">
        <f t="shared" si="79"/>
        <v>5458.4059624691363</v>
      </c>
      <c r="BQ41" s="212">
        <f t="shared" si="28"/>
        <v>330.3010188862354</v>
      </c>
      <c r="BR41" s="212">
        <f t="shared" si="29"/>
        <v>233.41272001293967</v>
      </c>
      <c r="BS41" s="55">
        <f t="shared" si="45"/>
        <v>8.5633802816901436</v>
      </c>
      <c r="BT41" s="55">
        <f t="shared" si="15"/>
        <v>1.8591549295774654</v>
      </c>
      <c r="BU41" s="245">
        <f>VLOOKUP(A41,ISS!A:C,2,0)*100</f>
        <v>2</v>
      </c>
      <c r="BV41" s="55">
        <f t="shared" si="80"/>
        <v>2.2535211267605644</v>
      </c>
      <c r="BW41" s="55">
        <f t="shared" si="81"/>
        <v>11.25</v>
      </c>
      <c r="BX41" s="55">
        <f t="shared" si="82"/>
        <v>12.676056338028173</v>
      </c>
      <c r="BY41" s="212">
        <f t="shared" si="83"/>
        <v>763.36728608894123</v>
      </c>
      <c r="BZ41" s="212">
        <f t="shared" si="84"/>
        <v>1327.0810249881163</v>
      </c>
      <c r="CA41" s="212">
        <f t="shared" si="85"/>
        <v>6785.4869874572523</v>
      </c>
      <c r="CB41" s="212">
        <f t="shared" si="86"/>
        <v>81425.843849487021</v>
      </c>
      <c r="CC41" s="316">
        <f>VLOOKUP($C41,PARAMETROS!$A:$I,7,0)</f>
        <v>44562</v>
      </c>
      <c r="CD41" s="194">
        <f>VLOOKUP($C41,PARAMETROS!$A:$I,8,0)</f>
        <v>0</v>
      </c>
      <c r="CE41" s="194">
        <f>VLOOKUP($C41,PARAMETROS!$A:$I,9,0)</f>
        <v>0</v>
      </c>
      <c r="CH41" s="3"/>
      <c r="CJ41" s="3"/>
      <c r="CK41" s="3"/>
    </row>
    <row r="42" spans="1:89">
      <c r="A42" s="193" t="str">
        <f>CCT!A40</f>
        <v>Ervalia</v>
      </c>
      <c r="B42" s="193" t="str">
        <f>CCT!B40</f>
        <v>Assistente Administrativo - 200 h</v>
      </c>
      <c r="C42" s="193" t="str">
        <f>CCT!C40</f>
        <v>Vicosa e Regiao¹*</v>
      </c>
      <c r="D42" s="199" t="str">
        <f t="shared" si="69"/>
        <v>ErvaliaAssistente Administrativo - 200 hPGJ</v>
      </c>
      <c r="E42" s="195" t="s">
        <v>327</v>
      </c>
      <c r="F42" s="195" t="s">
        <v>328</v>
      </c>
      <c r="G42" s="195">
        <f>VLOOKUP(D42,CCT!D:R,4,0)</f>
        <v>1</v>
      </c>
      <c r="H42" s="195">
        <f>VLOOKUP(D42,CCT!D:S,16,0)</f>
        <v>0</v>
      </c>
      <c r="I42" s="244">
        <f>VLOOKUP(D42,CCT!D:R,5,0)</f>
        <v>2800</v>
      </c>
      <c r="J42" s="212">
        <f t="shared" si="70"/>
        <v>2800</v>
      </c>
      <c r="K42" s="212">
        <v>0</v>
      </c>
      <c r="L42" s="212">
        <v>0</v>
      </c>
      <c r="M42" s="212">
        <v>0</v>
      </c>
      <c r="N42" s="212">
        <v>0</v>
      </c>
      <c r="O42" s="212">
        <v>0</v>
      </c>
      <c r="P42" s="212">
        <v>0</v>
      </c>
      <c r="Q42" s="212">
        <v>0</v>
      </c>
      <c r="R42" s="212">
        <f t="shared" si="71"/>
        <v>2800</v>
      </c>
      <c r="S42" s="212">
        <f t="shared" si="30"/>
        <v>560</v>
      </c>
      <c r="T42" s="212">
        <f t="shared" si="113"/>
        <v>42</v>
      </c>
      <c r="U42" s="212">
        <f t="shared" si="113"/>
        <v>28</v>
      </c>
      <c r="V42" s="212">
        <f t="shared" si="113"/>
        <v>5.6000000000000005</v>
      </c>
      <c r="W42" s="212">
        <f t="shared" si="113"/>
        <v>70</v>
      </c>
      <c r="X42" s="212">
        <f t="shared" si="113"/>
        <v>224</v>
      </c>
      <c r="Y42" s="212">
        <f t="shared" si="113"/>
        <v>56</v>
      </c>
      <c r="Z42" s="212">
        <f t="shared" si="113"/>
        <v>16.8</v>
      </c>
      <c r="AA42" s="212">
        <f t="shared" si="112"/>
        <v>1002.4</v>
      </c>
      <c r="AB42" s="212">
        <f t="shared" si="72"/>
        <v>233.33333333333331</v>
      </c>
      <c r="AC42" s="212">
        <f t="shared" si="31"/>
        <v>311.11111111111109</v>
      </c>
      <c r="AD42" s="212">
        <f t="shared" si="31"/>
        <v>194.91111111111115</v>
      </c>
      <c r="AE42" s="212">
        <f t="shared" si="73"/>
        <v>739.3555555555555</v>
      </c>
      <c r="AF42" s="212">
        <f>(VLOOKUP(A42,VT!A:D,4,0)*2*20*'RESUMO GERAL APOIO'!$G42)-IF(6%*'RESUMO GERAL APOIO'!$J42&lt;=(VLOOKUP(A42,VT!A:D,4,0)*2*20*'RESUMO GERAL APOIO'!$G42),6%*'RESUMO GERAL APOIO'!$J42,(VLOOKUP(A42,VT!A:D,4,0)*2*20*'RESUMO GERAL APOIO'!$G42))</f>
        <v>32</v>
      </c>
      <c r="AG42" s="212">
        <f>IF((VLOOKUP($C42,PARAMETROS!$A:$I,5,0))&gt;1,((VLOOKUP($C42,PARAMETROS!$A:$I,5,0))*20-1)*'RESUMO GERAL APOIO'!$G42,0)</f>
        <v>444.6</v>
      </c>
      <c r="AH42" s="212">
        <f>IF(VLOOKUP($C42,PARAMETROS!$A:$I,6,0)&gt;0,VLOOKUP($C42,PARAMETROS!$A:$I,6,0)*G42,0)</f>
        <v>0</v>
      </c>
      <c r="AI42" s="212">
        <f>VLOOKUP($C42,PARAMETROS!$A:$I,2,0)*'RESUMO GERAL APOIO'!$G42</f>
        <v>0</v>
      </c>
      <c r="AJ42" s="212">
        <f>VLOOKUP('RESUMO GERAL APOIO'!$C42,PARAMETROS!$A:$I,3,0)*'RESUMO GERAL APOIO'!$G42</f>
        <v>0</v>
      </c>
      <c r="AK42" s="212">
        <f>VLOOKUP('RESUMO GERAL APOIO'!$C42,PARAMETROS!$A:$I,4,0)*'RESUMO GERAL APOIO'!$G42</f>
        <v>0</v>
      </c>
      <c r="AL42" s="212">
        <f t="shared" si="32"/>
        <v>40.369999999999997</v>
      </c>
      <c r="AM42" s="212">
        <f>VLOOKUP(D42,CCT!D:R,12,0)*G42</f>
        <v>98.68</v>
      </c>
      <c r="AN42" s="212">
        <f t="shared" si="74"/>
        <v>615.65000000000009</v>
      </c>
      <c r="AO42" s="212">
        <f t="shared" si="75"/>
        <v>2357.4055555555556</v>
      </c>
      <c r="AP42" s="212">
        <f t="shared" si="33"/>
        <v>19.671836419753085</v>
      </c>
      <c r="AQ42" s="212">
        <f t="shared" si="10"/>
        <v>1.5737469135802471</v>
      </c>
      <c r="AR42" s="212">
        <f t="shared" si="34"/>
        <v>0.62949876543209882</v>
      </c>
      <c r="AS42" s="212">
        <f t="shared" si="35"/>
        <v>8.7111111111111121</v>
      </c>
      <c r="AT42" s="212">
        <f t="shared" si="36"/>
        <v>3.1185777777777788</v>
      </c>
      <c r="AU42" s="212">
        <f t="shared" si="37"/>
        <v>85.617777777777761</v>
      </c>
      <c r="AV42" s="212">
        <f t="shared" si="38"/>
        <v>2.3333333333333335</v>
      </c>
      <c r="AW42" s="212">
        <f t="shared" si="76"/>
        <v>121.65588209876542</v>
      </c>
      <c r="AX42" s="212">
        <f t="shared" si="39"/>
        <v>23.644444444444442</v>
      </c>
      <c r="AY42" s="212">
        <f t="shared" si="40"/>
        <v>5.6777777777777771</v>
      </c>
      <c r="AZ42" s="212">
        <f t="shared" si="41"/>
        <v>0.47833333333333333</v>
      </c>
      <c r="BA42" s="212">
        <f t="shared" si="42"/>
        <v>0.58333333333333337</v>
      </c>
      <c r="BB42" s="212">
        <f t="shared" si="43"/>
        <v>3.6296296296296293</v>
      </c>
      <c r="BC42" s="212">
        <f t="shared" si="44"/>
        <v>12.176839629629633</v>
      </c>
      <c r="BD42" s="212">
        <f t="shared" si="77"/>
        <v>46.190358148148142</v>
      </c>
      <c r="BE42" s="212">
        <v>0</v>
      </c>
      <c r="BF42" s="212">
        <f t="shared" si="24"/>
        <v>0</v>
      </c>
      <c r="BG42" s="212">
        <f t="shared" si="25"/>
        <v>0</v>
      </c>
      <c r="BH42" s="212">
        <f t="shared" si="26"/>
        <v>0</v>
      </c>
      <c r="BI42" s="212">
        <f t="shared" si="27"/>
        <v>46.190358148148142</v>
      </c>
      <c r="BJ42" s="212">
        <f>VLOOKUP($B42,Uniforme!$A:$L,12,0)*$G42</f>
        <v>87.95416666666668</v>
      </c>
      <c r="BK42" s="212">
        <v>0</v>
      </c>
      <c r="BL42" s="212">
        <v>0</v>
      </c>
      <c r="BM42" s="327">
        <v>0</v>
      </c>
      <c r="BN42" s="212"/>
      <c r="BO42" s="212">
        <f t="shared" si="78"/>
        <v>87.95416666666668</v>
      </c>
      <c r="BP42" s="212">
        <f t="shared" si="79"/>
        <v>5413.2059624691356</v>
      </c>
      <c r="BQ42" s="212">
        <f t="shared" si="28"/>
        <v>330.3010188862354</v>
      </c>
      <c r="BR42" s="212">
        <f t="shared" si="29"/>
        <v>233.41272001293967</v>
      </c>
      <c r="BS42" s="55">
        <f t="shared" si="45"/>
        <v>8.6609686609686669</v>
      </c>
      <c r="BT42" s="55">
        <f t="shared" si="15"/>
        <v>1.8803418803418819</v>
      </c>
      <c r="BU42" s="245">
        <f>VLOOKUP(A42,ISS!A:C,2,0)*100</f>
        <v>3</v>
      </c>
      <c r="BV42" s="55">
        <f t="shared" si="80"/>
        <v>3.4188034188034218</v>
      </c>
      <c r="BW42" s="55">
        <f t="shared" si="81"/>
        <v>12.25</v>
      </c>
      <c r="BX42" s="55">
        <f t="shared" si="82"/>
        <v>13.960113960113972</v>
      </c>
      <c r="BY42" s="212">
        <f t="shared" si="83"/>
        <v>834.38480161551979</v>
      </c>
      <c r="BZ42" s="212">
        <f t="shared" si="84"/>
        <v>1398.0985405146948</v>
      </c>
      <c r="CA42" s="212">
        <f t="shared" si="85"/>
        <v>6811.3045029838304</v>
      </c>
      <c r="CB42" s="212">
        <f t="shared" si="86"/>
        <v>81735.654035805957</v>
      </c>
      <c r="CC42" s="308">
        <f>VLOOKUP($C42,PARAMETROS!$A:$I,7,0)</f>
        <v>44197</v>
      </c>
      <c r="CD42" s="194">
        <f>VLOOKUP($C42,PARAMETROS!$A:$I,8,0)</f>
        <v>0</v>
      </c>
      <c r="CE42" s="194">
        <f>VLOOKUP($C42,PARAMETROS!$A:$I,9,0)</f>
        <v>0</v>
      </c>
      <c r="CH42" s="3"/>
      <c r="CJ42" s="3"/>
      <c r="CK42" s="3"/>
    </row>
    <row r="43" spans="1:89">
      <c r="A43" s="193" t="str">
        <f>CCT!A41</f>
        <v>Espera Feliz</v>
      </c>
      <c r="B43" s="193" t="str">
        <f>CCT!B41</f>
        <v>Assistente Administrativo - 200 h</v>
      </c>
      <c r="C43" s="193" t="str">
        <f>CCT!C41</f>
        <v>Regiao de Juiz de Fora</v>
      </c>
      <c r="D43" s="199" t="str">
        <f t="shared" si="69"/>
        <v>Espera FelizAssistente Administrativo - 200 hPGJ</v>
      </c>
      <c r="E43" s="195" t="s">
        <v>327</v>
      </c>
      <c r="F43" s="195" t="s">
        <v>328</v>
      </c>
      <c r="G43" s="195">
        <f>VLOOKUP(D43,CCT!D:R,4,0)</f>
        <v>1</v>
      </c>
      <c r="H43" s="195">
        <f>VLOOKUP(D43,CCT!D:S,16,0)</f>
        <v>0</v>
      </c>
      <c r="I43" s="244">
        <f>VLOOKUP(D43,CCT!D:R,5,0)</f>
        <v>2800</v>
      </c>
      <c r="J43" s="212">
        <f t="shared" si="70"/>
        <v>2800</v>
      </c>
      <c r="K43" s="212">
        <v>0</v>
      </c>
      <c r="L43" s="212">
        <v>0</v>
      </c>
      <c r="M43" s="212">
        <v>0</v>
      </c>
      <c r="N43" s="212">
        <v>0</v>
      </c>
      <c r="O43" s="212">
        <v>0</v>
      </c>
      <c r="P43" s="212">
        <v>0</v>
      </c>
      <c r="Q43" s="212">
        <v>0</v>
      </c>
      <c r="R43" s="212">
        <f t="shared" si="71"/>
        <v>2800</v>
      </c>
      <c r="S43" s="212">
        <f t="shared" si="30"/>
        <v>560</v>
      </c>
      <c r="T43" s="212">
        <f t="shared" si="113"/>
        <v>42</v>
      </c>
      <c r="U43" s="212">
        <f t="shared" si="113"/>
        <v>28</v>
      </c>
      <c r="V43" s="212">
        <f t="shared" si="113"/>
        <v>5.6000000000000005</v>
      </c>
      <c r="W43" s="212">
        <f t="shared" si="113"/>
        <v>70</v>
      </c>
      <c r="X43" s="212">
        <f t="shared" si="113"/>
        <v>224</v>
      </c>
      <c r="Y43" s="212">
        <f t="shared" si="113"/>
        <v>56</v>
      </c>
      <c r="Z43" s="212">
        <f t="shared" si="113"/>
        <v>16.8</v>
      </c>
      <c r="AA43" s="212">
        <f t="shared" si="112"/>
        <v>1002.4</v>
      </c>
      <c r="AB43" s="212">
        <f t="shared" si="72"/>
        <v>233.33333333333331</v>
      </c>
      <c r="AC43" s="212">
        <f t="shared" si="31"/>
        <v>311.11111111111109</v>
      </c>
      <c r="AD43" s="212">
        <f t="shared" si="31"/>
        <v>194.91111111111115</v>
      </c>
      <c r="AE43" s="212">
        <f t="shared" si="73"/>
        <v>739.3555555555555</v>
      </c>
      <c r="AF43" s="212">
        <f>(VLOOKUP(A43,VT!A:D,4,0)*2*20*'RESUMO GERAL APOIO'!$G43)-IF(6%*'RESUMO GERAL APOIO'!$J43&lt;=(VLOOKUP(A43,VT!A:D,4,0)*2*20*'RESUMO GERAL APOIO'!$G43),6%*'RESUMO GERAL APOIO'!$J43,(VLOOKUP(A43,VT!A:D,4,0)*2*20*'RESUMO GERAL APOIO'!$G43))</f>
        <v>32</v>
      </c>
      <c r="AG43" s="212">
        <f>IF((VLOOKUP($C43,PARAMETROS!$A:$I,5,0))&gt;1,((VLOOKUP($C43,PARAMETROS!$A:$I,5,0))*20-1)*'RESUMO GERAL APOIO'!$G43,0)</f>
        <v>489.79999999999995</v>
      </c>
      <c r="AH43" s="212">
        <f>IF(VLOOKUP($C43,PARAMETROS!$A:$I,6,0)&gt;0,VLOOKUP($C43,PARAMETROS!$A:$I,6,0)*G43,0)</f>
        <v>0</v>
      </c>
      <c r="AI43" s="212">
        <f>VLOOKUP($C43,PARAMETROS!$A:$I,2,0)*'RESUMO GERAL APOIO'!$G43</f>
        <v>41</v>
      </c>
      <c r="AJ43" s="212">
        <f>VLOOKUP('RESUMO GERAL APOIO'!$C43,PARAMETROS!$A:$I,3,0)*'RESUMO GERAL APOIO'!$G43</f>
        <v>0</v>
      </c>
      <c r="AK43" s="212">
        <f>VLOOKUP('RESUMO GERAL APOIO'!$C43,PARAMETROS!$A:$I,4,0)*'RESUMO GERAL APOIO'!$G43</f>
        <v>0</v>
      </c>
      <c r="AL43" s="212">
        <f t="shared" si="32"/>
        <v>40.369999999999997</v>
      </c>
      <c r="AM43" s="212">
        <f>VLOOKUP(D43,CCT!D:R,12,0)*G43</f>
        <v>98.68</v>
      </c>
      <c r="AN43" s="212">
        <f t="shared" si="74"/>
        <v>701.84999999999991</v>
      </c>
      <c r="AO43" s="212">
        <f t="shared" si="75"/>
        <v>2443.6055555555554</v>
      </c>
      <c r="AP43" s="212">
        <f t="shared" si="33"/>
        <v>19.671836419753085</v>
      </c>
      <c r="AQ43" s="212">
        <f t="shared" si="10"/>
        <v>1.5737469135802471</v>
      </c>
      <c r="AR43" s="212">
        <f t="shared" si="34"/>
        <v>0.62949876543209882</v>
      </c>
      <c r="AS43" s="212">
        <f t="shared" si="35"/>
        <v>8.7111111111111121</v>
      </c>
      <c r="AT43" s="212">
        <f t="shared" si="36"/>
        <v>3.1185777777777788</v>
      </c>
      <c r="AU43" s="212">
        <f t="shared" si="37"/>
        <v>85.617777777777761</v>
      </c>
      <c r="AV43" s="212">
        <f t="shared" si="38"/>
        <v>2.3333333333333335</v>
      </c>
      <c r="AW43" s="212">
        <f t="shared" si="76"/>
        <v>121.65588209876542</v>
      </c>
      <c r="AX43" s="212">
        <f t="shared" si="39"/>
        <v>23.644444444444442</v>
      </c>
      <c r="AY43" s="212">
        <f t="shared" si="40"/>
        <v>5.6777777777777771</v>
      </c>
      <c r="AZ43" s="212">
        <f t="shared" si="41"/>
        <v>0.47833333333333333</v>
      </c>
      <c r="BA43" s="212">
        <f t="shared" si="42"/>
        <v>0.58333333333333337</v>
      </c>
      <c r="BB43" s="212">
        <f t="shared" si="43"/>
        <v>3.6296296296296293</v>
      </c>
      <c r="BC43" s="212">
        <f t="shared" si="44"/>
        <v>12.176839629629633</v>
      </c>
      <c r="BD43" s="212">
        <f t="shared" si="77"/>
        <v>46.190358148148142</v>
      </c>
      <c r="BE43" s="212">
        <v>0</v>
      </c>
      <c r="BF43" s="212">
        <f t="shared" si="24"/>
        <v>0</v>
      </c>
      <c r="BG43" s="212">
        <f t="shared" si="25"/>
        <v>0</v>
      </c>
      <c r="BH43" s="212">
        <f t="shared" si="26"/>
        <v>0</v>
      </c>
      <c r="BI43" s="212">
        <f t="shared" si="27"/>
        <v>46.190358148148142</v>
      </c>
      <c r="BJ43" s="212">
        <f>VLOOKUP($B43,Uniforme!$A:$L,12,0)*$G43</f>
        <v>87.95416666666668</v>
      </c>
      <c r="BK43" s="212">
        <v>0</v>
      </c>
      <c r="BL43" s="212">
        <v>0</v>
      </c>
      <c r="BM43" s="327">
        <v>0</v>
      </c>
      <c r="BN43" s="212"/>
      <c r="BO43" s="212">
        <f t="shared" si="78"/>
        <v>87.95416666666668</v>
      </c>
      <c r="BP43" s="212">
        <f t="shared" si="79"/>
        <v>5499.4059624691363</v>
      </c>
      <c r="BQ43" s="212">
        <f t="shared" si="28"/>
        <v>330.3010188862354</v>
      </c>
      <c r="BR43" s="212">
        <f t="shared" si="29"/>
        <v>233.41272001293967</v>
      </c>
      <c r="BS43" s="55">
        <f t="shared" si="45"/>
        <v>8.6609686609686669</v>
      </c>
      <c r="BT43" s="55">
        <f t="shared" si="15"/>
        <v>1.8803418803418819</v>
      </c>
      <c r="BU43" s="245">
        <f>VLOOKUP(A43,ISS!A:C,2,0)*100</f>
        <v>3</v>
      </c>
      <c r="BV43" s="55">
        <f t="shared" si="80"/>
        <v>3.4188034188034218</v>
      </c>
      <c r="BW43" s="55">
        <f t="shared" si="81"/>
        <v>12.25</v>
      </c>
      <c r="BX43" s="55">
        <f t="shared" si="82"/>
        <v>13.960113960113972</v>
      </c>
      <c r="BY43" s="212">
        <f t="shared" si="83"/>
        <v>846.4184198491381</v>
      </c>
      <c r="BZ43" s="212">
        <f t="shared" si="84"/>
        <v>1410.132158748313</v>
      </c>
      <c r="CA43" s="212">
        <f t="shared" si="85"/>
        <v>6909.5381212174489</v>
      </c>
      <c r="CB43" s="212">
        <f t="shared" si="86"/>
        <v>82914.457454609394</v>
      </c>
      <c r="CC43" s="316">
        <f>VLOOKUP($C43,PARAMETROS!$A:$I,7,0)</f>
        <v>44562</v>
      </c>
      <c r="CD43" s="194">
        <f>VLOOKUP($C43,PARAMETROS!$A:$I,8,0)</f>
        <v>0</v>
      </c>
      <c r="CE43" s="194">
        <f>VLOOKUP($C43,PARAMETROS!$A:$I,9,0)</f>
        <v>0</v>
      </c>
      <c r="CH43" s="3"/>
      <c r="CJ43" s="3"/>
      <c r="CK43" s="3"/>
    </row>
    <row r="44" spans="1:89">
      <c r="A44" s="193" t="str">
        <f>CCT!A42</f>
        <v>Estrela Do Sul</v>
      </c>
      <c r="B44" s="193" t="str">
        <f>CCT!B42</f>
        <v>Assistente Administrativo - 200 h</v>
      </c>
      <c r="C44" s="193" t="str">
        <f>CCT!C42</f>
        <v>Alto Paranaiba</v>
      </c>
      <c r="D44" s="199" t="str">
        <f t="shared" si="69"/>
        <v>Estrela Do SulAssistente Administrativo - 200 hPGJ</v>
      </c>
      <c r="E44" s="195" t="s">
        <v>327</v>
      </c>
      <c r="F44" s="195" t="s">
        <v>328</v>
      </c>
      <c r="G44" s="195">
        <f>VLOOKUP(D44,CCT!D:R,4,0)</f>
        <v>1</v>
      </c>
      <c r="H44" s="195">
        <f>VLOOKUP(D44,CCT!D:S,16,0)</f>
        <v>0</v>
      </c>
      <c r="I44" s="244">
        <f>VLOOKUP(D44,CCT!D:R,5,0)</f>
        <v>2800</v>
      </c>
      <c r="J44" s="212">
        <f t="shared" si="70"/>
        <v>2800</v>
      </c>
      <c r="K44" s="212">
        <v>0</v>
      </c>
      <c r="L44" s="212">
        <v>0</v>
      </c>
      <c r="M44" s="212">
        <v>0</v>
      </c>
      <c r="N44" s="212">
        <v>0</v>
      </c>
      <c r="O44" s="212">
        <v>0</v>
      </c>
      <c r="P44" s="212">
        <v>0</v>
      </c>
      <c r="Q44" s="212">
        <v>0</v>
      </c>
      <c r="R44" s="212">
        <f t="shared" si="71"/>
        <v>2800</v>
      </c>
      <c r="S44" s="212">
        <f t="shared" si="30"/>
        <v>560</v>
      </c>
      <c r="T44" s="212">
        <f t="shared" si="113"/>
        <v>42</v>
      </c>
      <c r="U44" s="212">
        <f t="shared" si="113"/>
        <v>28</v>
      </c>
      <c r="V44" s="212">
        <f t="shared" si="113"/>
        <v>5.6000000000000005</v>
      </c>
      <c r="W44" s="212">
        <f t="shared" si="113"/>
        <v>70</v>
      </c>
      <c r="X44" s="212">
        <f t="shared" si="113"/>
        <v>224</v>
      </c>
      <c r="Y44" s="212">
        <f t="shared" si="113"/>
        <v>56</v>
      </c>
      <c r="Z44" s="212">
        <f t="shared" si="113"/>
        <v>16.8</v>
      </c>
      <c r="AA44" s="212">
        <f t="shared" si="112"/>
        <v>1002.4</v>
      </c>
      <c r="AB44" s="212">
        <f t="shared" si="72"/>
        <v>233.33333333333331</v>
      </c>
      <c r="AC44" s="212">
        <f t="shared" si="31"/>
        <v>311.11111111111109</v>
      </c>
      <c r="AD44" s="212">
        <f t="shared" si="31"/>
        <v>194.91111111111115</v>
      </c>
      <c r="AE44" s="212">
        <f t="shared" si="73"/>
        <v>739.3555555555555</v>
      </c>
      <c r="AF44" s="212">
        <f>(VLOOKUP(A44,VT!A:D,4,0)*2*20*'RESUMO GERAL APOIO'!$G44)-IF(6%*'RESUMO GERAL APOIO'!$J44&lt;=(VLOOKUP(A44,VT!A:D,4,0)*2*20*'RESUMO GERAL APOIO'!$G44),6%*'RESUMO GERAL APOIO'!$J44,(VLOOKUP(A44,VT!A:D,4,0)*2*20*'RESUMO GERAL APOIO'!$G44))</f>
        <v>32</v>
      </c>
      <c r="AG44" s="212">
        <f>IF((VLOOKUP($C44,PARAMETROS!$A:$I,5,0))&gt;1,((VLOOKUP($C44,PARAMETROS!$A:$I,5,0))*20-1)*'RESUMO GERAL APOIO'!$G44,0)</f>
        <v>0</v>
      </c>
      <c r="AH44" s="212">
        <f>IF(VLOOKUP($C44,PARAMETROS!$A:$I,6,0)&gt;0,VLOOKUP($C44,PARAMETROS!$A:$I,6,0)*G44,0)</f>
        <v>326.58</v>
      </c>
      <c r="AI44" s="212">
        <f>VLOOKUP($C44,PARAMETROS!$A:$I,2,0)*'RESUMO GERAL APOIO'!$G44</f>
        <v>33.96</v>
      </c>
      <c r="AJ44" s="212">
        <f>VLOOKUP('RESUMO GERAL APOIO'!$C44,PARAMETROS!$A:$I,3,0)*'RESUMO GERAL APOIO'!$G44</f>
        <v>0</v>
      </c>
      <c r="AK44" s="212">
        <f>VLOOKUP('RESUMO GERAL APOIO'!$C44,PARAMETROS!$A:$I,4,0)*'RESUMO GERAL APOIO'!$G44</f>
        <v>0</v>
      </c>
      <c r="AL44" s="212">
        <f t="shared" si="32"/>
        <v>40.369999999999997</v>
      </c>
      <c r="AM44" s="212">
        <f>VLOOKUP(D44,CCT!D:R,12,0)*G44</f>
        <v>98.68</v>
      </c>
      <c r="AN44" s="212">
        <f t="shared" si="74"/>
        <v>531.58999999999992</v>
      </c>
      <c r="AO44" s="212">
        <f t="shared" si="75"/>
        <v>2273.3455555555556</v>
      </c>
      <c r="AP44" s="212">
        <f t="shared" si="33"/>
        <v>19.671836419753085</v>
      </c>
      <c r="AQ44" s="212">
        <f t="shared" si="10"/>
        <v>1.5737469135802471</v>
      </c>
      <c r="AR44" s="212">
        <f t="shared" si="34"/>
        <v>0.62949876543209882</v>
      </c>
      <c r="AS44" s="212">
        <f t="shared" si="35"/>
        <v>8.7111111111111121</v>
      </c>
      <c r="AT44" s="212">
        <f t="shared" si="36"/>
        <v>3.1185777777777788</v>
      </c>
      <c r="AU44" s="212">
        <f t="shared" si="37"/>
        <v>85.617777777777761</v>
      </c>
      <c r="AV44" s="212">
        <f t="shared" si="38"/>
        <v>2.3333333333333335</v>
      </c>
      <c r="AW44" s="212">
        <f t="shared" si="76"/>
        <v>121.65588209876542</v>
      </c>
      <c r="AX44" s="212">
        <f t="shared" si="39"/>
        <v>23.644444444444442</v>
      </c>
      <c r="AY44" s="212">
        <f t="shared" si="40"/>
        <v>5.6777777777777771</v>
      </c>
      <c r="AZ44" s="212">
        <f t="shared" si="41"/>
        <v>0.47833333333333333</v>
      </c>
      <c r="BA44" s="212">
        <f t="shared" si="42"/>
        <v>0.58333333333333337</v>
      </c>
      <c r="BB44" s="212">
        <f t="shared" si="43"/>
        <v>3.6296296296296293</v>
      </c>
      <c r="BC44" s="212">
        <f t="shared" si="44"/>
        <v>12.176839629629633</v>
      </c>
      <c r="BD44" s="212">
        <f t="shared" si="77"/>
        <v>46.190358148148142</v>
      </c>
      <c r="BE44" s="212">
        <v>0</v>
      </c>
      <c r="BF44" s="212">
        <f t="shared" si="24"/>
        <v>0</v>
      </c>
      <c r="BG44" s="212">
        <f t="shared" si="25"/>
        <v>0</v>
      </c>
      <c r="BH44" s="212">
        <f t="shared" si="26"/>
        <v>0</v>
      </c>
      <c r="BI44" s="212">
        <f t="shared" si="27"/>
        <v>46.190358148148142</v>
      </c>
      <c r="BJ44" s="212">
        <f>VLOOKUP($B44,Uniforme!$A:$L,12,0)*$G44</f>
        <v>87.95416666666668</v>
      </c>
      <c r="BK44" s="212">
        <v>0</v>
      </c>
      <c r="BL44" s="212">
        <v>0</v>
      </c>
      <c r="BM44" s="327">
        <v>0</v>
      </c>
      <c r="BN44" s="212"/>
      <c r="BO44" s="212">
        <f t="shared" si="78"/>
        <v>87.95416666666668</v>
      </c>
      <c r="BP44" s="212">
        <f t="shared" si="79"/>
        <v>5329.1459624691361</v>
      </c>
      <c r="BQ44" s="212">
        <f t="shared" si="28"/>
        <v>330.3010188862354</v>
      </c>
      <c r="BR44" s="212">
        <f t="shared" si="29"/>
        <v>233.41272001293967</v>
      </c>
      <c r="BS44" s="55">
        <f t="shared" si="45"/>
        <v>8.5633802816901436</v>
      </c>
      <c r="BT44" s="55">
        <f t="shared" si="15"/>
        <v>1.8591549295774654</v>
      </c>
      <c r="BU44" s="245">
        <f>VLOOKUP(A44,ISS!A:C,2,0)*100</f>
        <v>2</v>
      </c>
      <c r="BV44" s="55">
        <f t="shared" si="80"/>
        <v>2.2535211267605644</v>
      </c>
      <c r="BW44" s="55">
        <f t="shared" si="81"/>
        <v>11.25</v>
      </c>
      <c r="BX44" s="55">
        <f t="shared" si="82"/>
        <v>12.676056338028173</v>
      </c>
      <c r="BY44" s="212">
        <f t="shared" si="83"/>
        <v>746.98221566640586</v>
      </c>
      <c r="BZ44" s="212">
        <f t="shared" si="84"/>
        <v>1310.6959545655809</v>
      </c>
      <c r="CA44" s="212">
        <f t="shared" si="85"/>
        <v>6639.841917034717</v>
      </c>
      <c r="CB44" s="212">
        <f t="shared" si="86"/>
        <v>79678.103004416596</v>
      </c>
      <c r="CC44" s="316">
        <f>VLOOKUP($C44,PARAMETROS!$A:$I,7,0)</f>
        <v>44562</v>
      </c>
      <c r="CD44" s="194">
        <f>VLOOKUP($C44,PARAMETROS!$A:$I,8,0)</f>
        <v>0</v>
      </c>
      <c r="CE44" s="194">
        <f>VLOOKUP($C44,PARAMETROS!$A:$I,9,0)</f>
        <v>0</v>
      </c>
      <c r="CH44" s="3"/>
      <c r="CJ44" s="3"/>
      <c r="CK44" s="3"/>
    </row>
    <row r="45" spans="1:89">
      <c r="A45" s="193" t="str">
        <f>CCT!A43</f>
        <v>Extrema</v>
      </c>
      <c r="B45" s="193" t="str">
        <f>CCT!B43</f>
        <v>Assistente Administrativo - 200 h</v>
      </c>
      <c r="C45" s="193" t="str">
        <f>CCT!C43</f>
        <v>Regiao de Sao Lourenco¹*</v>
      </c>
      <c r="D45" s="199" t="str">
        <f t="shared" si="69"/>
        <v>ExtremaAssistente Administrativo - 200 hPGJ</v>
      </c>
      <c r="E45" s="195" t="s">
        <v>327</v>
      </c>
      <c r="F45" s="195" t="s">
        <v>328</v>
      </c>
      <c r="G45" s="195">
        <f>VLOOKUP(D45,CCT!D:R,4,0)</f>
        <v>1</v>
      </c>
      <c r="H45" s="195">
        <f>VLOOKUP(D45,CCT!D:S,16,0)</f>
        <v>0</v>
      </c>
      <c r="I45" s="244">
        <f>VLOOKUP(D45,CCT!D:R,5,0)</f>
        <v>2800</v>
      </c>
      <c r="J45" s="212">
        <f t="shared" si="70"/>
        <v>2800</v>
      </c>
      <c r="K45" s="212">
        <v>0</v>
      </c>
      <c r="L45" s="212">
        <v>0</v>
      </c>
      <c r="M45" s="212">
        <v>0</v>
      </c>
      <c r="N45" s="212">
        <v>0</v>
      </c>
      <c r="O45" s="212">
        <v>0</v>
      </c>
      <c r="P45" s="212">
        <v>0</v>
      </c>
      <c r="Q45" s="212">
        <v>0</v>
      </c>
      <c r="R45" s="212">
        <f t="shared" si="71"/>
        <v>2800</v>
      </c>
      <c r="S45" s="212">
        <f t="shared" si="30"/>
        <v>560</v>
      </c>
      <c r="T45" s="212">
        <f t="shared" si="113"/>
        <v>42</v>
      </c>
      <c r="U45" s="212">
        <f t="shared" si="113"/>
        <v>28</v>
      </c>
      <c r="V45" s="212">
        <f t="shared" si="113"/>
        <v>5.6000000000000005</v>
      </c>
      <c r="W45" s="212">
        <f t="shared" si="113"/>
        <v>70</v>
      </c>
      <c r="X45" s="212">
        <f t="shared" si="113"/>
        <v>224</v>
      </c>
      <c r="Y45" s="212">
        <f t="shared" si="113"/>
        <v>56</v>
      </c>
      <c r="Z45" s="212">
        <f t="shared" si="113"/>
        <v>16.8</v>
      </c>
      <c r="AA45" s="212">
        <f t="shared" si="112"/>
        <v>1002.4</v>
      </c>
      <c r="AB45" s="212">
        <f t="shared" si="72"/>
        <v>233.33333333333331</v>
      </c>
      <c r="AC45" s="212">
        <f t="shared" si="31"/>
        <v>311.11111111111109</v>
      </c>
      <c r="AD45" s="212">
        <f t="shared" si="31"/>
        <v>194.91111111111115</v>
      </c>
      <c r="AE45" s="212">
        <f t="shared" si="73"/>
        <v>739.3555555555555</v>
      </c>
      <c r="AF45" s="212">
        <f>(VLOOKUP(A45,VT!A:D,4,0)*2*20*'RESUMO GERAL APOIO'!$G45)-IF(6%*'RESUMO GERAL APOIO'!$J45&lt;=(VLOOKUP(A45,VT!A:D,4,0)*2*20*'RESUMO GERAL APOIO'!$G45),6%*'RESUMO GERAL APOIO'!$J45,(VLOOKUP(A45,VT!A:D,4,0)*2*20*'RESUMO GERAL APOIO'!$G45))</f>
        <v>32</v>
      </c>
      <c r="AG45" s="212">
        <f>IF((VLOOKUP($C45,PARAMETROS!$A:$I,5,0))&gt;1,((VLOOKUP($C45,PARAMETROS!$A:$I,5,0))*20-1)*'RESUMO GERAL APOIO'!$G45,0)</f>
        <v>489.79999999999995</v>
      </c>
      <c r="AH45" s="212">
        <f>IF(VLOOKUP($C45,PARAMETROS!$A:$I,6,0)&gt;0,VLOOKUP($C45,PARAMETROS!$A:$I,6,0)*G45,0)</f>
        <v>0</v>
      </c>
      <c r="AI45" s="212">
        <f>VLOOKUP($C45,PARAMETROS!$A:$I,2,0)*'RESUMO GERAL APOIO'!$G45</f>
        <v>0</v>
      </c>
      <c r="AJ45" s="212">
        <f>VLOOKUP('RESUMO GERAL APOIO'!$C45,PARAMETROS!$A:$I,3,0)*'RESUMO GERAL APOIO'!$G45</f>
        <v>0</v>
      </c>
      <c r="AK45" s="212">
        <f>VLOOKUP('RESUMO GERAL APOIO'!$C45,PARAMETROS!$A:$I,4,0)*'RESUMO GERAL APOIO'!$G45</f>
        <v>0</v>
      </c>
      <c r="AL45" s="212">
        <f t="shared" si="32"/>
        <v>40.369999999999997</v>
      </c>
      <c r="AM45" s="212">
        <f>VLOOKUP(D45,CCT!D:R,12,0)*G45</f>
        <v>98.68</v>
      </c>
      <c r="AN45" s="212">
        <f t="shared" si="74"/>
        <v>660.84999999999991</v>
      </c>
      <c r="AO45" s="212">
        <f t="shared" si="75"/>
        <v>2402.6055555555554</v>
      </c>
      <c r="AP45" s="212">
        <f t="shared" si="33"/>
        <v>19.671836419753085</v>
      </c>
      <c r="AQ45" s="212">
        <f t="shared" si="10"/>
        <v>1.5737469135802471</v>
      </c>
      <c r="AR45" s="212">
        <f t="shared" si="34"/>
        <v>0.62949876543209882</v>
      </c>
      <c r="AS45" s="212">
        <f t="shared" si="35"/>
        <v>8.7111111111111121</v>
      </c>
      <c r="AT45" s="212">
        <f t="shared" si="36"/>
        <v>3.1185777777777788</v>
      </c>
      <c r="AU45" s="212">
        <f t="shared" si="37"/>
        <v>85.617777777777761</v>
      </c>
      <c r="AV45" s="212">
        <f t="shared" si="38"/>
        <v>2.3333333333333335</v>
      </c>
      <c r="AW45" s="212">
        <f t="shared" si="76"/>
        <v>121.65588209876542</v>
      </c>
      <c r="AX45" s="212">
        <f t="shared" si="39"/>
        <v>23.644444444444442</v>
      </c>
      <c r="AY45" s="212">
        <f t="shared" si="40"/>
        <v>5.6777777777777771</v>
      </c>
      <c r="AZ45" s="212">
        <f t="shared" si="41"/>
        <v>0.47833333333333333</v>
      </c>
      <c r="BA45" s="212">
        <f t="shared" si="42"/>
        <v>0.58333333333333337</v>
      </c>
      <c r="BB45" s="212">
        <f t="shared" si="43"/>
        <v>3.6296296296296293</v>
      </c>
      <c r="BC45" s="212">
        <f t="shared" si="44"/>
        <v>12.176839629629633</v>
      </c>
      <c r="BD45" s="212">
        <f t="shared" si="77"/>
        <v>46.190358148148142</v>
      </c>
      <c r="BE45" s="212">
        <v>0</v>
      </c>
      <c r="BF45" s="212">
        <f t="shared" si="24"/>
        <v>0</v>
      </c>
      <c r="BG45" s="212">
        <f t="shared" si="25"/>
        <v>0</v>
      </c>
      <c r="BH45" s="212">
        <f t="shared" si="26"/>
        <v>0</v>
      </c>
      <c r="BI45" s="212">
        <f t="shared" si="27"/>
        <v>46.190358148148142</v>
      </c>
      <c r="BJ45" s="212">
        <f>VLOOKUP($B45,Uniforme!$A:$L,12,0)*$G45</f>
        <v>87.95416666666668</v>
      </c>
      <c r="BK45" s="212">
        <v>0</v>
      </c>
      <c r="BL45" s="212">
        <v>0</v>
      </c>
      <c r="BM45" s="327">
        <v>0</v>
      </c>
      <c r="BN45" s="212"/>
      <c r="BO45" s="212">
        <f t="shared" si="78"/>
        <v>87.95416666666668</v>
      </c>
      <c r="BP45" s="212">
        <f t="shared" si="79"/>
        <v>5458.4059624691363</v>
      </c>
      <c r="BQ45" s="212">
        <f t="shared" si="28"/>
        <v>330.3010188862354</v>
      </c>
      <c r="BR45" s="212">
        <f t="shared" si="29"/>
        <v>233.41272001293967</v>
      </c>
      <c r="BS45" s="55">
        <f t="shared" si="45"/>
        <v>8.5633802816901436</v>
      </c>
      <c r="BT45" s="55">
        <f t="shared" si="15"/>
        <v>1.8591549295774654</v>
      </c>
      <c r="BU45" s="245">
        <f>VLOOKUP(A45,ISS!A:C,2,0)*100</f>
        <v>2</v>
      </c>
      <c r="BV45" s="55">
        <f t="shared" si="80"/>
        <v>2.2535211267605644</v>
      </c>
      <c r="BW45" s="55">
        <f t="shared" si="81"/>
        <v>11.25</v>
      </c>
      <c r="BX45" s="55">
        <f t="shared" si="82"/>
        <v>12.676056338028173</v>
      </c>
      <c r="BY45" s="212">
        <f t="shared" si="83"/>
        <v>763.36728608894123</v>
      </c>
      <c r="BZ45" s="212">
        <f t="shared" si="84"/>
        <v>1327.0810249881163</v>
      </c>
      <c r="CA45" s="212">
        <f t="shared" si="85"/>
        <v>6785.4869874572523</v>
      </c>
      <c r="CB45" s="212">
        <f t="shared" si="86"/>
        <v>81425.843849487021</v>
      </c>
      <c r="CC45" s="316">
        <f>VLOOKUP($C45,PARAMETROS!$A:$I,7,0)</f>
        <v>44562</v>
      </c>
      <c r="CD45" s="194">
        <f>VLOOKUP($C45,PARAMETROS!$A:$I,8,0)</f>
        <v>0</v>
      </c>
      <c r="CE45" s="194">
        <f>VLOOKUP($C45,PARAMETROS!$A:$I,9,0)</f>
        <v>0</v>
      </c>
      <c r="CH45" s="3"/>
      <c r="CJ45" s="3"/>
      <c r="CK45" s="3"/>
    </row>
    <row r="46" spans="1:89">
      <c r="A46" s="193" t="str">
        <f>CCT!A44</f>
        <v>Formiga</v>
      </c>
      <c r="B46" s="193" t="str">
        <f>CCT!B44</f>
        <v>Assistente Administrativo - 200 h</v>
      </c>
      <c r="C46" s="193" t="str">
        <f>CCT!C44</f>
        <v>Regiao de Sao Lourenco¹*</v>
      </c>
      <c r="D46" s="199" t="str">
        <f t="shared" si="69"/>
        <v>FormigaAssistente Administrativo - 200 hPGJ</v>
      </c>
      <c r="E46" s="195" t="s">
        <v>327</v>
      </c>
      <c r="F46" s="195" t="s">
        <v>328</v>
      </c>
      <c r="G46" s="195">
        <f>VLOOKUP(D46,CCT!D:R,4,0)</f>
        <v>2</v>
      </c>
      <c r="H46" s="195">
        <f>VLOOKUP(D46,CCT!D:S,16,0)</f>
        <v>0</v>
      </c>
      <c r="I46" s="244">
        <f>VLOOKUP(D46,CCT!D:R,5,0)</f>
        <v>2800</v>
      </c>
      <c r="J46" s="212">
        <f t="shared" si="70"/>
        <v>5600</v>
      </c>
      <c r="K46" s="212">
        <v>0</v>
      </c>
      <c r="L46" s="212">
        <v>0</v>
      </c>
      <c r="M46" s="212">
        <v>0</v>
      </c>
      <c r="N46" s="212">
        <v>0</v>
      </c>
      <c r="O46" s="212">
        <v>0</v>
      </c>
      <c r="P46" s="212">
        <v>0</v>
      </c>
      <c r="Q46" s="212">
        <v>0</v>
      </c>
      <c r="R46" s="212">
        <f t="shared" si="71"/>
        <v>5600</v>
      </c>
      <c r="S46" s="212">
        <f t="shared" si="30"/>
        <v>1120</v>
      </c>
      <c r="T46" s="212">
        <f t="shared" si="113"/>
        <v>84</v>
      </c>
      <c r="U46" s="212">
        <f t="shared" si="113"/>
        <v>56</v>
      </c>
      <c r="V46" s="212">
        <f t="shared" si="113"/>
        <v>11.200000000000001</v>
      </c>
      <c r="W46" s="212">
        <f t="shared" si="113"/>
        <v>140</v>
      </c>
      <c r="X46" s="212">
        <f t="shared" si="113"/>
        <v>448</v>
      </c>
      <c r="Y46" s="212">
        <f t="shared" si="113"/>
        <v>112</v>
      </c>
      <c r="Z46" s="212">
        <f t="shared" si="113"/>
        <v>33.6</v>
      </c>
      <c r="AA46" s="212">
        <f t="shared" si="112"/>
        <v>2004.8</v>
      </c>
      <c r="AB46" s="212">
        <f t="shared" si="72"/>
        <v>466.66666666666663</v>
      </c>
      <c r="AC46" s="212">
        <f t="shared" si="31"/>
        <v>622.22222222222217</v>
      </c>
      <c r="AD46" s="212">
        <f t="shared" si="31"/>
        <v>389.82222222222231</v>
      </c>
      <c r="AE46" s="212">
        <f t="shared" si="73"/>
        <v>1478.711111111111</v>
      </c>
      <c r="AF46" s="212">
        <f>(VLOOKUP(A46,VT!A:D,4,0)*2*20*'RESUMO GERAL APOIO'!$G46)-IF(6%*'RESUMO GERAL APOIO'!$J46&lt;=(VLOOKUP(A46,VT!A:D,4,0)*2*20*'RESUMO GERAL APOIO'!$G46),6%*'RESUMO GERAL APOIO'!$J46,(VLOOKUP(A46,VT!A:D,4,0)*2*20*'RESUMO GERAL APOIO'!$G46))</f>
        <v>64</v>
      </c>
      <c r="AG46" s="212">
        <f>IF((VLOOKUP($C46,PARAMETROS!$A:$I,5,0))&gt;1,((VLOOKUP($C46,PARAMETROS!$A:$I,5,0))*20-1)*'RESUMO GERAL APOIO'!$G46,0)</f>
        <v>979.59999999999991</v>
      </c>
      <c r="AH46" s="212">
        <f>IF(VLOOKUP($C46,PARAMETROS!$A:$I,6,0)&gt;0,VLOOKUP($C46,PARAMETROS!$A:$I,6,0)*G46,0)</f>
        <v>0</v>
      </c>
      <c r="AI46" s="212">
        <f>VLOOKUP($C46,PARAMETROS!$A:$I,2,0)*'RESUMO GERAL APOIO'!$G46</f>
        <v>0</v>
      </c>
      <c r="AJ46" s="212">
        <f>VLOOKUP('RESUMO GERAL APOIO'!$C46,PARAMETROS!$A:$I,3,0)*'RESUMO GERAL APOIO'!$G46</f>
        <v>0</v>
      </c>
      <c r="AK46" s="212">
        <f>VLOOKUP('RESUMO GERAL APOIO'!$C46,PARAMETROS!$A:$I,4,0)*'RESUMO GERAL APOIO'!$G46</f>
        <v>0</v>
      </c>
      <c r="AL46" s="212">
        <f t="shared" si="32"/>
        <v>80.739999999999995</v>
      </c>
      <c r="AM46" s="212">
        <f>VLOOKUP(D46,CCT!D:R,12,0)*G46</f>
        <v>197.36</v>
      </c>
      <c r="AN46" s="212">
        <f t="shared" si="74"/>
        <v>1321.6999999999998</v>
      </c>
      <c r="AO46" s="212">
        <f t="shared" si="75"/>
        <v>4805.2111111111108</v>
      </c>
      <c r="AP46" s="212">
        <f t="shared" si="33"/>
        <v>39.343672839506169</v>
      </c>
      <c r="AQ46" s="212">
        <f t="shared" si="10"/>
        <v>3.1474938271604942</v>
      </c>
      <c r="AR46" s="212">
        <f t="shared" si="34"/>
        <v>1.2589975308641976</v>
      </c>
      <c r="AS46" s="212">
        <f t="shared" si="35"/>
        <v>17.422222222222224</v>
      </c>
      <c r="AT46" s="212">
        <f t="shared" si="36"/>
        <v>6.2371555555555576</v>
      </c>
      <c r="AU46" s="212">
        <f t="shared" si="37"/>
        <v>171.23555555555552</v>
      </c>
      <c r="AV46" s="212">
        <f t="shared" si="38"/>
        <v>4.666666666666667</v>
      </c>
      <c r="AW46" s="212">
        <f t="shared" si="76"/>
        <v>243.31176419753083</v>
      </c>
      <c r="AX46" s="212">
        <f t="shared" si="39"/>
        <v>47.288888888888884</v>
      </c>
      <c r="AY46" s="212">
        <f t="shared" si="40"/>
        <v>11.355555555555554</v>
      </c>
      <c r="AZ46" s="212">
        <f t="shared" si="41"/>
        <v>0.95666666666666667</v>
      </c>
      <c r="BA46" s="212">
        <f t="shared" si="42"/>
        <v>1.1666666666666667</v>
      </c>
      <c r="BB46" s="212">
        <f t="shared" si="43"/>
        <v>7.2592592592592586</v>
      </c>
      <c r="BC46" s="212">
        <f t="shared" si="44"/>
        <v>24.353679259259266</v>
      </c>
      <c r="BD46" s="212">
        <f t="shared" si="77"/>
        <v>92.380716296296285</v>
      </c>
      <c r="BE46" s="212">
        <v>0</v>
      </c>
      <c r="BF46" s="212">
        <f>BE46</f>
        <v>0</v>
      </c>
      <c r="BG46" s="212">
        <f>IF(G46&gt;0,(R46*30%+SUM(AG46:AL46))/G46*H46,0)</f>
        <v>0</v>
      </c>
      <c r="BH46" s="212">
        <f>BG46</f>
        <v>0</v>
      </c>
      <c r="BI46" s="212">
        <f>BD46+BF46+BH46</f>
        <v>92.380716296296285</v>
      </c>
      <c r="BJ46" s="212">
        <f>VLOOKUP($B46,Uniforme!$A:$L,12,0)*$G46</f>
        <v>175.90833333333336</v>
      </c>
      <c r="BK46" s="212">
        <v>0</v>
      </c>
      <c r="BL46" s="212">
        <v>0</v>
      </c>
      <c r="BM46" s="327">
        <v>0</v>
      </c>
      <c r="BN46" s="212"/>
      <c r="BO46" s="212">
        <f t="shared" si="78"/>
        <v>175.90833333333336</v>
      </c>
      <c r="BP46" s="212">
        <f>R46+AO46+AW46+BI46+BO46</f>
        <v>10916.811924938273</v>
      </c>
      <c r="BQ46" s="212">
        <f>$BQ$5*G46</f>
        <v>660.60203777247079</v>
      </c>
      <c r="BR46" s="212">
        <f>$BR$5*G46</f>
        <v>466.82544002587935</v>
      </c>
      <c r="BS46" s="55">
        <f t="shared" si="45"/>
        <v>8.5633802816901436</v>
      </c>
      <c r="BT46" s="55">
        <f t="shared" si="15"/>
        <v>1.8591549295774654</v>
      </c>
      <c r="BU46" s="245">
        <f>VLOOKUP(A46,ISS!A:C,2,0)*100</f>
        <v>2</v>
      </c>
      <c r="BV46" s="55">
        <f t="shared" si="80"/>
        <v>2.2535211267605644</v>
      </c>
      <c r="BW46" s="55">
        <f t="shared" si="81"/>
        <v>11.25</v>
      </c>
      <c r="BX46" s="55">
        <f t="shared" si="82"/>
        <v>12.676056338028173</v>
      </c>
      <c r="BY46" s="212">
        <f t="shared" si="83"/>
        <v>1526.7345721778825</v>
      </c>
      <c r="BZ46" s="212">
        <f t="shared" si="84"/>
        <v>2654.1620499762325</v>
      </c>
      <c r="CA46" s="212">
        <f t="shared" si="85"/>
        <v>13570.973974914505</v>
      </c>
      <c r="CB46" s="212">
        <f t="shared" si="86"/>
        <v>162851.68769897404</v>
      </c>
      <c r="CC46" s="316">
        <f>VLOOKUP($C46,PARAMETROS!$A:$I,7,0)</f>
        <v>44562</v>
      </c>
      <c r="CD46" s="194">
        <f>VLOOKUP($C46,PARAMETROS!$A:$I,8,0)</f>
        <v>0</v>
      </c>
      <c r="CE46" s="194">
        <f>VLOOKUP($C46,PARAMETROS!$A:$I,9,0)</f>
        <v>0</v>
      </c>
      <c r="CH46" s="3"/>
      <c r="CJ46" s="3"/>
      <c r="CK46" s="3"/>
    </row>
    <row r="47" spans="1:89">
      <c r="A47" s="193" t="str">
        <f>CCT!A45</f>
        <v>Francisco Sa</v>
      </c>
      <c r="B47" s="193" t="str">
        <f>CCT!B45</f>
        <v>Assistente Administrativo - 200 h</v>
      </c>
      <c r="C47" s="193" t="str">
        <f>CCT!C45</f>
        <v>Sethac Norte de Minas¹*</v>
      </c>
      <c r="D47" s="199" t="str">
        <f t="shared" ref="D47:D83" si="114">CONCATENATE(A47,B47,F47)</f>
        <v>Francisco SaAssistente Administrativo - 200 hPGJ</v>
      </c>
      <c r="E47" s="195" t="s">
        <v>327</v>
      </c>
      <c r="F47" s="195" t="s">
        <v>328</v>
      </c>
      <c r="G47" s="195">
        <f>VLOOKUP(D47,CCT!D:R,4,0)</f>
        <v>1</v>
      </c>
      <c r="H47" s="195">
        <f>VLOOKUP(D47,CCT!D:S,16,0)</f>
        <v>0</v>
      </c>
      <c r="I47" s="244">
        <f>VLOOKUP(D47,CCT!D:R,5,0)</f>
        <v>2800</v>
      </c>
      <c r="J47" s="212">
        <f t="shared" ref="J47:J80" si="115">G47*I47</f>
        <v>2800</v>
      </c>
      <c r="K47" s="212">
        <v>0</v>
      </c>
      <c r="L47" s="212">
        <v>0</v>
      </c>
      <c r="M47" s="212">
        <v>0</v>
      </c>
      <c r="N47" s="212">
        <v>0</v>
      </c>
      <c r="O47" s="212">
        <v>0</v>
      </c>
      <c r="P47" s="212">
        <v>0</v>
      </c>
      <c r="Q47" s="212">
        <v>0</v>
      </c>
      <c r="R47" s="212">
        <f t="shared" ref="R47:R80" si="116">SUM(J47:Q47)</f>
        <v>2800</v>
      </c>
      <c r="S47" s="212">
        <f t="shared" si="30"/>
        <v>560</v>
      </c>
      <c r="T47" s="212">
        <f t="shared" si="113"/>
        <v>42</v>
      </c>
      <c r="U47" s="212">
        <f t="shared" si="113"/>
        <v>28</v>
      </c>
      <c r="V47" s="212">
        <f t="shared" si="113"/>
        <v>5.6000000000000005</v>
      </c>
      <c r="W47" s="212">
        <f t="shared" si="113"/>
        <v>70</v>
      </c>
      <c r="X47" s="212">
        <f t="shared" si="113"/>
        <v>224</v>
      </c>
      <c r="Y47" s="212">
        <f t="shared" si="113"/>
        <v>56</v>
      </c>
      <c r="Z47" s="212">
        <f t="shared" si="113"/>
        <v>16.8</v>
      </c>
      <c r="AA47" s="212">
        <f t="shared" si="112"/>
        <v>1002.4</v>
      </c>
      <c r="AB47" s="212">
        <f t="shared" ref="AB47:AB83" si="117">$AB$5*R47</f>
        <v>233.33333333333331</v>
      </c>
      <c r="AC47" s="212">
        <f t="shared" si="31"/>
        <v>311.11111111111109</v>
      </c>
      <c r="AD47" s="212">
        <f t="shared" si="31"/>
        <v>194.91111111111115</v>
      </c>
      <c r="AE47" s="212">
        <f t="shared" ref="AE47:AE80" si="118">SUM(AB47:AD47)</f>
        <v>739.3555555555555</v>
      </c>
      <c r="AF47" s="212">
        <f>(VLOOKUP(A47,VT!A:D,4,0)*2*20*'RESUMO GERAL APOIO'!$G47)-IF(6%*'RESUMO GERAL APOIO'!$J47&lt;=(VLOOKUP(A47,VT!A:D,4,0)*2*20*'RESUMO GERAL APOIO'!$G47),6%*'RESUMO GERAL APOIO'!$J47,(VLOOKUP(A47,VT!A:D,4,0)*2*20*'RESUMO GERAL APOIO'!$G47))</f>
        <v>32</v>
      </c>
      <c r="AG47" s="212">
        <f>IF((VLOOKUP($C47,PARAMETROS!$A:$I,5,0))&gt;1,((VLOOKUP($C47,PARAMETROS!$A:$I,5,0))*20-1)*'RESUMO GERAL APOIO'!$G47,0)</f>
        <v>489.79999999999995</v>
      </c>
      <c r="AH47" s="212">
        <f>IF(VLOOKUP($C47,PARAMETROS!$A:$I,6,0)&gt;0,VLOOKUP($C47,PARAMETROS!$A:$I,6,0)*G47,0)</f>
        <v>0</v>
      </c>
      <c r="AI47" s="212">
        <f>VLOOKUP($C47,PARAMETROS!$A:$I,2,0)*'RESUMO GERAL APOIO'!$G47</f>
        <v>0</v>
      </c>
      <c r="AJ47" s="212">
        <f>VLOOKUP('RESUMO GERAL APOIO'!$C47,PARAMETROS!$A:$I,3,0)*'RESUMO GERAL APOIO'!$G47</f>
        <v>0</v>
      </c>
      <c r="AK47" s="212">
        <f>VLOOKUP('RESUMO GERAL APOIO'!$C47,PARAMETROS!$A:$I,4,0)*'RESUMO GERAL APOIO'!$G47</f>
        <v>0</v>
      </c>
      <c r="AL47" s="212">
        <f t="shared" si="32"/>
        <v>40.369999999999997</v>
      </c>
      <c r="AM47" s="212">
        <f>VLOOKUP(D47,CCT!D:R,12,0)*G47</f>
        <v>98.68</v>
      </c>
      <c r="AN47" s="212">
        <f t="shared" ref="AN47:AN80" si="119">SUM(AF47:AM47)</f>
        <v>660.84999999999991</v>
      </c>
      <c r="AO47" s="212">
        <f t="shared" ref="AO47:AO80" si="120">AN47+AE47+AA47</f>
        <v>2402.6055555555554</v>
      </c>
      <c r="AP47" s="212">
        <f t="shared" si="33"/>
        <v>19.671836419753085</v>
      </c>
      <c r="AQ47" s="212">
        <f t="shared" si="10"/>
        <v>1.5737469135802471</v>
      </c>
      <c r="AR47" s="212">
        <f t="shared" si="34"/>
        <v>0.62949876543209882</v>
      </c>
      <c r="AS47" s="212">
        <f t="shared" si="35"/>
        <v>8.7111111111111121</v>
      </c>
      <c r="AT47" s="212">
        <f t="shared" si="36"/>
        <v>3.1185777777777788</v>
      </c>
      <c r="AU47" s="212">
        <f t="shared" si="37"/>
        <v>85.617777777777761</v>
      </c>
      <c r="AV47" s="212">
        <f t="shared" si="38"/>
        <v>2.3333333333333335</v>
      </c>
      <c r="AW47" s="212">
        <f t="shared" ref="AW47:AW80" si="121">SUM(AP47:AV47)</f>
        <v>121.65588209876542</v>
      </c>
      <c r="AX47" s="212">
        <f t="shared" si="39"/>
        <v>23.644444444444442</v>
      </c>
      <c r="AY47" s="212">
        <f t="shared" si="40"/>
        <v>5.6777777777777771</v>
      </c>
      <c r="AZ47" s="212">
        <f t="shared" si="41"/>
        <v>0.47833333333333333</v>
      </c>
      <c r="BA47" s="212">
        <f t="shared" si="42"/>
        <v>0.58333333333333337</v>
      </c>
      <c r="BB47" s="212">
        <f t="shared" si="43"/>
        <v>3.6296296296296293</v>
      </c>
      <c r="BC47" s="212">
        <f t="shared" si="44"/>
        <v>12.176839629629633</v>
      </c>
      <c r="BD47" s="212">
        <f t="shared" ref="BD47:BD80" si="122">SUM(AX47:BC47)</f>
        <v>46.190358148148142</v>
      </c>
      <c r="BE47" s="212">
        <v>0</v>
      </c>
      <c r="BF47" s="212">
        <f t="shared" si="24"/>
        <v>0</v>
      </c>
      <c r="BG47" s="212">
        <f t="shared" si="25"/>
        <v>0</v>
      </c>
      <c r="BH47" s="212">
        <f t="shared" si="26"/>
        <v>0</v>
      </c>
      <c r="BI47" s="212">
        <f t="shared" si="27"/>
        <v>46.190358148148142</v>
      </c>
      <c r="BJ47" s="212">
        <f>VLOOKUP($B47,Uniforme!$A:$L,12,0)*$G47</f>
        <v>87.95416666666668</v>
      </c>
      <c r="BK47" s="212">
        <v>0</v>
      </c>
      <c r="BL47" s="212">
        <v>0</v>
      </c>
      <c r="BM47" s="327">
        <v>0</v>
      </c>
      <c r="BN47" s="212"/>
      <c r="BO47" s="212">
        <f t="shared" ref="BO47:BO80" si="123">SUM(BJ47:BN47)</f>
        <v>87.95416666666668</v>
      </c>
      <c r="BP47" s="212">
        <f>R47+AO47+AW47+BI47+BO47</f>
        <v>5458.4059624691363</v>
      </c>
      <c r="BQ47" s="212">
        <f>$BQ$5*G47</f>
        <v>330.3010188862354</v>
      </c>
      <c r="BR47" s="212">
        <f>$BR$5*G47</f>
        <v>233.41272001293967</v>
      </c>
      <c r="BS47" s="55">
        <f t="shared" si="45"/>
        <v>8.7608069164265068</v>
      </c>
      <c r="BT47" s="55">
        <f t="shared" si="15"/>
        <v>1.9020172910662811</v>
      </c>
      <c r="BU47" s="245">
        <f>VLOOKUP(A47,ISS!A:C,2,0)*100</f>
        <v>4</v>
      </c>
      <c r="BV47" s="55">
        <f t="shared" ref="BV47:BV80" si="124">((100/((100-$BW47)%)-100)*BU47)/$BW47</f>
        <v>4.6109510086455305</v>
      </c>
      <c r="BW47" s="55">
        <f t="shared" ref="BW47:BW83" si="125">$BS$5+$BT$5+BU47</f>
        <v>13.25</v>
      </c>
      <c r="BX47" s="55">
        <f t="shared" ref="BX47:BX83" si="126">BS47+BT47+BV47</f>
        <v>15.273775216138318</v>
      </c>
      <c r="BY47" s="212">
        <f t="shared" ref="BY47:BY80" si="127">((BR47+BQ47+BP47)*BX47)%</f>
        <v>919.80502643377611</v>
      </c>
      <c r="BZ47" s="212">
        <f t="shared" ref="BZ47:BZ80" si="128">BQ47+BR47+BY47</f>
        <v>1483.5187653329513</v>
      </c>
      <c r="CA47" s="212">
        <f t="shared" ref="CA47:CA80" si="129">BP47+BZ47</f>
        <v>6941.9247278020875</v>
      </c>
      <c r="CB47" s="212">
        <f t="shared" ref="CB47:CB80" si="130">CA47*12</f>
        <v>83303.096733625047</v>
      </c>
      <c r="CC47" s="316">
        <f>VLOOKUP($C47,PARAMETROS!$A:$I,7,0)</f>
        <v>44562</v>
      </c>
      <c r="CD47" s="194">
        <f>VLOOKUP($C47,PARAMETROS!$A:$I,8,0)</f>
        <v>0</v>
      </c>
      <c r="CE47" s="194">
        <f>VLOOKUP($C47,PARAMETROS!$A:$I,9,0)</f>
        <v>0</v>
      </c>
      <c r="CH47" s="3"/>
      <c r="CJ47" s="3"/>
      <c r="CK47" s="3"/>
    </row>
    <row r="48" spans="1:89">
      <c r="A48" s="193" t="str">
        <f>CCT!A46</f>
        <v>Frutal</v>
      </c>
      <c r="B48" s="193" t="str">
        <f>CCT!B46</f>
        <v>Assistente Administrativo - 200 h</v>
      </c>
      <c r="C48" s="193" t="str">
        <f>CCT!C46</f>
        <v>Regiao Uberaba</v>
      </c>
      <c r="D48" s="199" t="str">
        <f t="shared" si="114"/>
        <v>FrutalAssistente Administrativo - 200 hPGJ</v>
      </c>
      <c r="E48" s="195" t="s">
        <v>327</v>
      </c>
      <c r="F48" s="195" t="s">
        <v>328</v>
      </c>
      <c r="G48" s="195">
        <f>VLOOKUP(D48,CCT!D:R,4,0)</f>
        <v>2</v>
      </c>
      <c r="H48" s="195">
        <f>VLOOKUP(D48,CCT!D:S,16,0)</f>
        <v>0</v>
      </c>
      <c r="I48" s="244">
        <f>VLOOKUP(D48,CCT!D:R,5,0)</f>
        <v>2800</v>
      </c>
      <c r="J48" s="212">
        <f t="shared" si="115"/>
        <v>5600</v>
      </c>
      <c r="K48" s="212">
        <v>0</v>
      </c>
      <c r="L48" s="212">
        <v>0</v>
      </c>
      <c r="M48" s="212">
        <v>0</v>
      </c>
      <c r="N48" s="212">
        <v>0</v>
      </c>
      <c r="O48" s="212">
        <v>0</v>
      </c>
      <c r="P48" s="212">
        <v>0</v>
      </c>
      <c r="Q48" s="212">
        <v>0</v>
      </c>
      <c r="R48" s="212">
        <f t="shared" si="116"/>
        <v>5600</v>
      </c>
      <c r="S48" s="212">
        <f t="shared" si="30"/>
        <v>1120</v>
      </c>
      <c r="T48" s="212">
        <f t="shared" si="113"/>
        <v>84</v>
      </c>
      <c r="U48" s="212">
        <f t="shared" si="113"/>
        <v>56</v>
      </c>
      <c r="V48" s="212">
        <f t="shared" si="113"/>
        <v>11.200000000000001</v>
      </c>
      <c r="W48" s="212">
        <f t="shared" si="113"/>
        <v>140</v>
      </c>
      <c r="X48" s="212">
        <f t="shared" si="113"/>
        <v>448</v>
      </c>
      <c r="Y48" s="212">
        <f t="shared" si="113"/>
        <v>112</v>
      </c>
      <c r="Z48" s="212">
        <f t="shared" si="113"/>
        <v>33.6</v>
      </c>
      <c r="AA48" s="212">
        <f t="shared" si="112"/>
        <v>2004.8</v>
      </c>
      <c r="AB48" s="212">
        <f t="shared" si="117"/>
        <v>466.66666666666663</v>
      </c>
      <c r="AC48" s="212">
        <f t="shared" si="31"/>
        <v>622.22222222222217</v>
      </c>
      <c r="AD48" s="212">
        <f t="shared" si="31"/>
        <v>389.82222222222231</v>
      </c>
      <c r="AE48" s="212">
        <f t="shared" si="118"/>
        <v>1478.711111111111</v>
      </c>
      <c r="AF48" s="212">
        <f>(VLOOKUP(A48,VT!A:D,4,0)*2*20*'RESUMO GERAL APOIO'!$G48)-IF(6%*'RESUMO GERAL APOIO'!$J48&lt;=(VLOOKUP(A48,VT!A:D,4,0)*2*20*'RESUMO GERAL APOIO'!$G48),6%*'RESUMO GERAL APOIO'!$J48,(VLOOKUP(A48,VT!A:D,4,0)*2*20*'RESUMO GERAL APOIO'!$G48))</f>
        <v>64</v>
      </c>
      <c r="AG48" s="212">
        <f>IF((VLOOKUP($C48,PARAMETROS!$A:$I,5,0))&gt;1,((VLOOKUP($C48,PARAMETROS!$A:$I,5,0))*20-1)*'RESUMO GERAL APOIO'!$G48,0)</f>
        <v>979.59999999999991</v>
      </c>
      <c r="AH48" s="212">
        <f>IF(VLOOKUP($C48,PARAMETROS!$A:$I,6,0)&gt;0,VLOOKUP($C48,PARAMETROS!$A:$I,6,0)*G48,0)</f>
        <v>0</v>
      </c>
      <c r="AI48" s="212">
        <f>VLOOKUP($C48,PARAMETROS!$A:$I,2,0)*'RESUMO GERAL APOIO'!$G48</f>
        <v>82</v>
      </c>
      <c r="AJ48" s="212">
        <f>VLOOKUP('RESUMO GERAL APOIO'!$C48,PARAMETROS!$A:$I,3,0)*'RESUMO GERAL APOIO'!$G48</f>
        <v>0</v>
      </c>
      <c r="AK48" s="212">
        <f>VLOOKUP('RESUMO GERAL APOIO'!$C48,PARAMETROS!$A:$I,4,0)*'RESUMO GERAL APOIO'!$G48</f>
        <v>0</v>
      </c>
      <c r="AL48" s="212">
        <f t="shared" si="32"/>
        <v>80.739999999999995</v>
      </c>
      <c r="AM48" s="212">
        <f>VLOOKUP(D48,CCT!D:R,12,0)*G48</f>
        <v>197.36</v>
      </c>
      <c r="AN48" s="212">
        <f t="shared" si="119"/>
        <v>1403.6999999999998</v>
      </c>
      <c r="AO48" s="212">
        <f t="shared" si="120"/>
        <v>4887.2111111111108</v>
      </c>
      <c r="AP48" s="212">
        <f t="shared" si="33"/>
        <v>39.343672839506169</v>
      </c>
      <c r="AQ48" s="212">
        <f t="shared" si="10"/>
        <v>3.1474938271604942</v>
      </c>
      <c r="AR48" s="212">
        <f t="shared" si="34"/>
        <v>1.2589975308641976</v>
      </c>
      <c r="AS48" s="212">
        <f t="shared" si="35"/>
        <v>17.422222222222224</v>
      </c>
      <c r="AT48" s="212">
        <f t="shared" si="36"/>
        <v>6.2371555555555576</v>
      </c>
      <c r="AU48" s="212">
        <f t="shared" si="37"/>
        <v>171.23555555555552</v>
      </c>
      <c r="AV48" s="212">
        <f t="shared" si="38"/>
        <v>4.666666666666667</v>
      </c>
      <c r="AW48" s="212">
        <f t="shared" si="121"/>
        <v>243.31176419753083</v>
      </c>
      <c r="AX48" s="212">
        <f t="shared" si="39"/>
        <v>47.288888888888884</v>
      </c>
      <c r="AY48" s="212">
        <f t="shared" si="40"/>
        <v>11.355555555555554</v>
      </c>
      <c r="AZ48" s="212">
        <f t="shared" si="41"/>
        <v>0.95666666666666667</v>
      </c>
      <c r="BA48" s="212">
        <f t="shared" si="42"/>
        <v>1.1666666666666667</v>
      </c>
      <c r="BB48" s="212">
        <f t="shared" si="43"/>
        <v>7.2592592592592586</v>
      </c>
      <c r="BC48" s="212">
        <f t="shared" si="44"/>
        <v>24.353679259259266</v>
      </c>
      <c r="BD48" s="212">
        <f t="shared" si="122"/>
        <v>92.380716296296285</v>
      </c>
      <c r="BE48" s="212">
        <v>0</v>
      </c>
      <c r="BF48" s="212">
        <f t="shared" si="24"/>
        <v>0</v>
      </c>
      <c r="BG48" s="212">
        <f t="shared" si="25"/>
        <v>0</v>
      </c>
      <c r="BH48" s="212">
        <f t="shared" si="26"/>
        <v>0</v>
      </c>
      <c r="BI48" s="212">
        <f t="shared" si="27"/>
        <v>92.380716296296285</v>
      </c>
      <c r="BJ48" s="212">
        <f>VLOOKUP($B48,Uniforme!$A:$L,12,0)*$G48</f>
        <v>175.90833333333336</v>
      </c>
      <c r="BK48" s="212">
        <v>0</v>
      </c>
      <c r="BL48" s="212">
        <v>0</v>
      </c>
      <c r="BM48" s="327">
        <v>0</v>
      </c>
      <c r="BN48" s="212"/>
      <c r="BO48" s="212">
        <f t="shared" si="123"/>
        <v>175.90833333333336</v>
      </c>
      <c r="BP48" s="212">
        <f t="shared" si="79"/>
        <v>10998.811924938273</v>
      </c>
      <c r="BQ48" s="212">
        <f t="shared" si="28"/>
        <v>660.60203777247079</v>
      </c>
      <c r="BR48" s="212">
        <f t="shared" si="29"/>
        <v>466.82544002587935</v>
      </c>
      <c r="BS48" s="55">
        <f t="shared" si="45"/>
        <v>8.5633802816901436</v>
      </c>
      <c r="BT48" s="55">
        <f t="shared" si="15"/>
        <v>1.8591549295774654</v>
      </c>
      <c r="BU48" s="245">
        <f>VLOOKUP(A48,ISS!A:C,2,0)*100</f>
        <v>2</v>
      </c>
      <c r="BV48" s="55">
        <f t="shared" si="124"/>
        <v>2.2535211267605644</v>
      </c>
      <c r="BW48" s="55">
        <f t="shared" si="125"/>
        <v>11.25</v>
      </c>
      <c r="BX48" s="55">
        <f t="shared" si="126"/>
        <v>12.676056338028173</v>
      </c>
      <c r="BY48" s="212">
        <f t="shared" si="127"/>
        <v>1537.1289383750654</v>
      </c>
      <c r="BZ48" s="212">
        <f t="shared" si="128"/>
        <v>2664.5564161734155</v>
      </c>
      <c r="CA48" s="212">
        <f t="shared" si="129"/>
        <v>13663.368341111687</v>
      </c>
      <c r="CB48" s="212">
        <f t="shared" si="130"/>
        <v>163960.42009334025</v>
      </c>
      <c r="CC48" s="316">
        <f>VLOOKUP($C48,PARAMETROS!$A:$I,7,0)</f>
        <v>44562</v>
      </c>
      <c r="CD48" s="194">
        <f>VLOOKUP($C48,PARAMETROS!$A:$I,8,0)</f>
        <v>0</v>
      </c>
      <c r="CE48" s="194">
        <f>VLOOKUP($C48,PARAMETROS!$A:$I,9,0)</f>
        <v>0</v>
      </c>
      <c r="CH48" s="3"/>
      <c r="CJ48" s="3"/>
      <c r="CK48" s="3"/>
    </row>
    <row r="49" spans="1:89">
      <c r="A49" s="193" t="str">
        <f>CCT!A47</f>
        <v>Galileia</v>
      </c>
      <c r="B49" s="193" t="str">
        <f>CCT!B47</f>
        <v>Assistente Administrativo - 200 h</v>
      </c>
      <c r="C49" s="193" t="str">
        <f>CCT!C47</f>
        <v>Fethemg Interior</v>
      </c>
      <c r="D49" s="199" t="str">
        <f t="shared" si="114"/>
        <v>GalileiaAssistente Administrativo - 200 hPGJ</v>
      </c>
      <c r="E49" s="195" t="s">
        <v>327</v>
      </c>
      <c r="F49" s="195" t="s">
        <v>328</v>
      </c>
      <c r="G49" s="195">
        <f>VLOOKUP(D49,CCT!D:R,4,0)</f>
        <v>1</v>
      </c>
      <c r="H49" s="195">
        <f>VLOOKUP(D49,CCT!D:S,16,0)</f>
        <v>0</v>
      </c>
      <c r="I49" s="244">
        <f>VLOOKUP(D49,CCT!D:R,5,0)</f>
        <v>2800</v>
      </c>
      <c r="J49" s="212">
        <f t="shared" si="115"/>
        <v>2800</v>
      </c>
      <c r="K49" s="212">
        <v>0</v>
      </c>
      <c r="L49" s="212">
        <v>0</v>
      </c>
      <c r="M49" s="212">
        <v>0</v>
      </c>
      <c r="N49" s="212">
        <v>0</v>
      </c>
      <c r="O49" s="212">
        <v>0</v>
      </c>
      <c r="P49" s="212">
        <v>0</v>
      </c>
      <c r="Q49" s="212">
        <v>0</v>
      </c>
      <c r="R49" s="212">
        <f t="shared" si="116"/>
        <v>2800</v>
      </c>
      <c r="S49" s="212">
        <f t="shared" si="30"/>
        <v>560</v>
      </c>
      <c r="T49" s="212">
        <f t="shared" si="113"/>
        <v>42</v>
      </c>
      <c r="U49" s="212">
        <f t="shared" si="113"/>
        <v>28</v>
      </c>
      <c r="V49" s="212">
        <f t="shared" si="113"/>
        <v>5.6000000000000005</v>
      </c>
      <c r="W49" s="212">
        <f t="shared" si="113"/>
        <v>70</v>
      </c>
      <c r="X49" s="212">
        <f t="shared" si="113"/>
        <v>224</v>
      </c>
      <c r="Y49" s="212">
        <f t="shared" si="113"/>
        <v>56</v>
      </c>
      <c r="Z49" s="212">
        <f t="shared" si="113"/>
        <v>16.8</v>
      </c>
      <c r="AA49" s="212">
        <f t="shared" si="112"/>
        <v>1002.4</v>
      </c>
      <c r="AB49" s="212">
        <f t="shared" si="117"/>
        <v>233.33333333333331</v>
      </c>
      <c r="AC49" s="212">
        <f t="shared" si="31"/>
        <v>311.11111111111109</v>
      </c>
      <c r="AD49" s="212">
        <f t="shared" si="31"/>
        <v>194.91111111111115</v>
      </c>
      <c r="AE49" s="212">
        <f t="shared" si="118"/>
        <v>739.3555555555555</v>
      </c>
      <c r="AF49" s="212">
        <f>(VLOOKUP(A49,VT!A:D,4,0)*2*20*'RESUMO GERAL APOIO'!$G49)-IF(6%*'RESUMO GERAL APOIO'!$J49&lt;=(VLOOKUP(A49,VT!A:D,4,0)*2*20*'RESUMO GERAL APOIO'!$G49),6%*'RESUMO GERAL APOIO'!$J49,(VLOOKUP(A49,VT!A:D,4,0)*2*20*'RESUMO GERAL APOIO'!$G49))</f>
        <v>32</v>
      </c>
      <c r="AG49" s="212">
        <f>IF((VLOOKUP($C49,PARAMETROS!$A:$I,5,0))&gt;1,((VLOOKUP($C49,PARAMETROS!$A:$I,5,0))*20-1)*'RESUMO GERAL APOIO'!$G49,0)</f>
        <v>489.79999999999995</v>
      </c>
      <c r="AH49" s="212">
        <f>IF(VLOOKUP($C49,PARAMETROS!$A:$I,6,0)&gt;0,VLOOKUP($C49,PARAMETROS!$A:$I,6,0)*G49,0)</f>
        <v>0</v>
      </c>
      <c r="AI49" s="212">
        <f>VLOOKUP($C49,PARAMETROS!$A:$I,2,0)*'RESUMO GERAL APOIO'!$G49</f>
        <v>0</v>
      </c>
      <c r="AJ49" s="212">
        <f>VLOOKUP('RESUMO GERAL APOIO'!$C49,PARAMETROS!$A:$I,3,0)*'RESUMO GERAL APOIO'!$G49</f>
        <v>12.36</v>
      </c>
      <c r="AK49" s="212">
        <f>VLOOKUP('RESUMO GERAL APOIO'!$C49,PARAMETROS!$A:$I,4,0)*'RESUMO GERAL APOIO'!$G49</f>
        <v>0</v>
      </c>
      <c r="AL49" s="212">
        <f t="shared" si="32"/>
        <v>40.369999999999997</v>
      </c>
      <c r="AM49" s="212">
        <f>VLOOKUP(D49,CCT!D:R,12,0)*G49</f>
        <v>98.68</v>
      </c>
      <c r="AN49" s="212">
        <f t="shared" si="119"/>
        <v>673.21</v>
      </c>
      <c r="AO49" s="212">
        <f t="shared" si="120"/>
        <v>2414.9655555555555</v>
      </c>
      <c r="AP49" s="212">
        <f t="shared" si="33"/>
        <v>19.671836419753085</v>
      </c>
      <c r="AQ49" s="212">
        <f t="shared" si="10"/>
        <v>1.5737469135802471</v>
      </c>
      <c r="AR49" s="212">
        <f t="shared" si="34"/>
        <v>0.62949876543209882</v>
      </c>
      <c r="AS49" s="212">
        <f t="shared" si="35"/>
        <v>8.7111111111111121</v>
      </c>
      <c r="AT49" s="212">
        <f t="shared" si="36"/>
        <v>3.1185777777777788</v>
      </c>
      <c r="AU49" s="212">
        <f t="shared" si="37"/>
        <v>85.617777777777761</v>
      </c>
      <c r="AV49" s="212">
        <f t="shared" si="38"/>
        <v>2.3333333333333335</v>
      </c>
      <c r="AW49" s="212">
        <f t="shared" si="121"/>
        <v>121.65588209876542</v>
      </c>
      <c r="AX49" s="212">
        <f t="shared" si="39"/>
        <v>23.644444444444442</v>
      </c>
      <c r="AY49" s="212">
        <f t="shared" si="40"/>
        <v>5.6777777777777771</v>
      </c>
      <c r="AZ49" s="212">
        <f t="shared" si="41"/>
        <v>0.47833333333333333</v>
      </c>
      <c r="BA49" s="212">
        <f t="shared" si="42"/>
        <v>0.58333333333333337</v>
      </c>
      <c r="BB49" s="212">
        <f t="shared" si="43"/>
        <v>3.6296296296296293</v>
      </c>
      <c r="BC49" s="212">
        <f t="shared" si="44"/>
        <v>12.176839629629633</v>
      </c>
      <c r="BD49" s="212">
        <f t="shared" si="122"/>
        <v>46.190358148148142</v>
      </c>
      <c r="BE49" s="212">
        <v>0</v>
      </c>
      <c r="BF49" s="212">
        <f t="shared" si="24"/>
        <v>0</v>
      </c>
      <c r="BG49" s="212">
        <f t="shared" si="25"/>
        <v>0</v>
      </c>
      <c r="BH49" s="212">
        <f t="shared" si="26"/>
        <v>0</v>
      </c>
      <c r="BI49" s="212">
        <f t="shared" si="27"/>
        <v>46.190358148148142</v>
      </c>
      <c r="BJ49" s="212">
        <f>VLOOKUP($B49,Uniforme!$A:$L,12,0)*$G49</f>
        <v>87.95416666666668</v>
      </c>
      <c r="BK49" s="212">
        <v>0</v>
      </c>
      <c r="BL49" s="212">
        <v>0</v>
      </c>
      <c r="BM49" s="327">
        <v>0</v>
      </c>
      <c r="BN49" s="212"/>
      <c r="BO49" s="212">
        <f t="shared" si="123"/>
        <v>87.95416666666668</v>
      </c>
      <c r="BP49" s="212">
        <f t="shared" si="79"/>
        <v>5470.765962469136</v>
      </c>
      <c r="BQ49" s="212">
        <f t="shared" si="28"/>
        <v>330.3010188862354</v>
      </c>
      <c r="BR49" s="212">
        <f t="shared" si="29"/>
        <v>233.41272001293967</v>
      </c>
      <c r="BS49" s="55">
        <f t="shared" si="45"/>
        <v>8.6609686609686669</v>
      </c>
      <c r="BT49" s="55">
        <f t="shared" si="15"/>
        <v>1.8803418803418819</v>
      </c>
      <c r="BU49" s="245">
        <f>VLOOKUP(A49,ISS!A:C,2,0)*100</f>
        <v>3</v>
      </c>
      <c r="BV49" s="55">
        <f t="shared" si="124"/>
        <v>3.4188034188034218</v>
      </c>
      <c r="BW49" s="55">
        <f t="shared" si="125"/>
        <v>12.25</v>
      </c>
      <c r="BX49" s="55">
        <f t="shared" si="126"/>
        <v>13.960113960113972</v>
      </c>
      <c r="BY49" s="212">
        <f t="shared" si="127"/>
        <v>842.42024321096153</v>
      </c>
      <c r="BZ49" s="212">
        <f t="shared" si="128"/>
        <v>1406.1339821101365</v>
      </c>
      <c r="CA49" s="212">
        <f t="shared" si="129"/>
        <v>6876.8999445792724</v>
      </c>
      <c r="CB49" s="212">
        <f t="shared" si="130"/>
        <v>82522.799334951269</v>
      </c>
      <c r="CC49" s="316">
        <f>VLOOKUP($C49,PARAMETROS!$A:$I,7,0)</f>
        <v>44562</v>
      </c>
      <c r="CD49" s="194">
        <f>VLOOKUP($C49,PARAMETROS!$A:$I,8,0)</f>
        <v>0</v>
      </c>
      <c r="CE49" s="194">
        <f>VLOOKUP($C49,PARAMETROS!$A:$I,9,0)</f>
        <v>0</v>
      </c>
      <c r="CH49" s="3"/>
      <c r="CJ49" s="3"/>
      <c r="CK49" s="3"/>
    </row>
    <row r="50" spans="1:89">
      <c r="A50" s="193" t="str">
        <f>CCT!A48</f>
        <v>Guanhaes</v>
      </c>
      <c r="B50" s="193" t="str">
        <f>CCT!B48</f>
        <v>Assistente Administrativo - 200 h</v>
      </c>
      <c r="C50" s="193" t="str">
        <f>CCT!C48</f>
        <v>Seethur¹*</v>
      </c>
      <c r="D50" s="199" t="str">
        <f t="shared" si="114"/>
        <v>GuanhaesAssistente Administrativo - 200 hPGJ</v>
      </c>
      <c r="E50" s="195" t="s">
        <v>327</v>
      </c>
      <c r="F50" s="195" t="s">
        <v>328</v>
      </c>
      <c r="G50" s="195">
        <f>VLOOKUP(D50,CCT!D:R,4,0)</f>
        <v>1</v>
      </c>
      <c r="H50" s="195">
        <f>VLOOKUP(D50,CCT!D:S,16,0)</f>
        <v>0</v>
      </c>
      <c r="I50" s="244">
        <f>VLOOKUP(D50,CCT!D:R,5,0)</f>
        <v>2800</v>
      </c>
      <c r="J50" s="212">
        <f t="shared" si="115"/>
        <v>2800</v>
      </c>
      <c r="K50" s="212">
        <v>0</v>
      </c>
      <c r="L50" s="212">
        <v>0</v>
      </c>
      <c r="M50" s="212">
        <v>0</v>
      </c>
      <c r="N50" s="212">
        <v>0</v>
      </c>
      <c r="O50" s="212">
        <v>0</v>
      </c>
      <c r="P50" s="212">
        <v>0</v>
      </c>
      <c r="Q50" s="212">
        <v>0</v>
      </c>
      <c r="R50" s="212">
        <f t="shared" si="116"/>
        <v>2800</v>
      </c>
      <c r="S50" s="212">
        <f t="shared" si="30"/>
        <v>560</v>
      </c>
      <c r="T50" s="212">
        <f t="shared" si="113"/>
        <v>42</v>
      </c>
      <c r="U50" s="212">
        <f t="shared" si="113"/>
        <v>28</v>
      </c>
      <c r="V50" s="212">
        <f t="shared" si="113"/>
        <v>5.6000000000000005</v>
      </c>
      <c r="W50" s="212">
        <f t="shared" si="113"/>
        <v>70</v>
      </c>
      <c r="X50" s="212">
        <f t="shared" si="113"/>
        <v>224</v>
      </c>
      <c r="Y50" s="212">
        <f t="shared" si="113"/>
        <v>56</v>
      </c>
      <c r="Z50" s="212">
        <f t="shared" si="113"/>
        <v>16.8</v>
      </c>
      <c r="AA50" s="212">
        <f t="shared" ref="AA50:AA83" si="131">SUM(S50:Z50)</f>
        <v>1002.4</v>
      </c>
      <c r="AB50" s="212">
        <f t="shared" si="117"/>
        <v>233.33333333333331</v>
      </c>
      <c r="AC50" s="212">
        <f t="shared" si="31"/>
        <v>311.11111111111109</v>
      </c>
      <c r="AD50" s="212">
        <f t="shared" si="31"/>
        <v>194.91111111111115</v>
      </c>
      <c r="AE50" s="212">
        <f t="shared" si="118"/>
        <v>739.3555555555555</v>
      </c>
      <c r="AF50" s="212">
        <f>(VLOOKUP(A50,VT!A:D,4,0)*2*20*'RESUMO GERAL APOIO'!$G50)-IF(6%*'RESUMO GERAL APOIO'!$J50&lt;=(VLOOKUP(A50,VT!A:D,4,0)*2*20*'RESUMO GERAL APOIO'!$G50),6%*'RESUMO GERAL APOIO'!$J50,(VLOOKUP(A50,VT!A:D,4,0)*2*20*'RESUMO GERAL APOIO'!$G50))</f>
        <v>32</v>
      </c>
      <c r="AG50" s="212">
        <f>IF((VLOOKUP($C50,PARAMETROS!$A:$I,5,0))&gt;1,((VLOOKUP($C50,PARAMETROS!$A:$I,5,0))*20-1)*'RESUMO GERAL APOIO'!$G50,0)</f>
        <v>489.79999999999995</v>
      </c>
      <c r="AH50" s="212">
        <f>IF(VLOOKUP($C50,PARAMETROS!$A:$I,6,0)&gt;0,VLOOKUP($C50,PARAMETROS!$A:$I,6,0)*G50,0)</f>
        <v>0</v>
      </c>
      <c r="AI50" s="212">
        <f>VLOOKUP($C50,PARAMETROS!$A:$I,2,0)*'RESUMO GERAL APOIO'!$G50</f>
        <v>0</v>
      </c>
      <c r="AJ50" s="212">
        <f>VLOOKUP('RESUMO GERAL APOIO'!$C50,PARAMETROS!$A:$I,3,0)*'RESUMO GERAL APOIO'!$G50</f>
        <v>0</v>
      </c>
      <c r="AK50" s="212">
        <f>VLOOKUP('RESUMO GERAL APOIO'!$C50,PARAMETROS!$A:$I,4,0)*'RESUMO GERAL APOIO'!$G50</f>
        <v>0</v>
      </c>
      <c r="AL50" s="212">
        <f t="shared" si="32"/>
        <v>40.369999999999997</v>
      </c>
      <c r="AM50" s="212">
        <f>VLOOKUP(D50,CCT!D:R,12,0)*G50</f>
        <v>98.68</v>
      </c>
      <c r="AN50" s="212">
        <f t="shared" si="119"/>
        <v>660.84999999999991</v>
      </c>
      <c r="AO50" s="212">
        <f t="shared" si="120"/>
        <v>2402.6055555555554</v>
      </c>
      <c r="AP50" s="212">
        <f t="shared" si="33"/>
        <v>19.671836419753085</v>
      </c>
      <c r="AQ50" s="212">
        <f t="shared" si="10"/>
        <v>1.5737469135802471</v>
      </c>
      <c r="AR50" s="212">
        <f t="shared" si="34"/>
        <v>0.62949876543209882</v>
      </c>
      <c r="AS50" s="212">
        <f t="shared" si="35"/>
        <v>8.7111111111111121</v>
      </c>
      <c r="AT50" s="212">
        <f t="shared" si="36"/>
        <v>3.1185777777777788</v>
      </c>
      <c r="AU50" s="212">
        <f t="shared" si="37"/>
        <v>85.617777777777761</v>
      </c>
      <c r="AV50" s="212">
        <f t="shared" si="38"/>
        <v>2.3333333333333335</v>
      </c>
      <c r="AW50" s="212">
        <f t="shared" si="121"/>
        <v>121.65588209876542</v>
      </c>
      <c r="AX50" s="212">
        <f t="shared" si="39"/>
        <v>23.644444444444442</v>
      </c>
      <c r="AY50" s="212">
        <f t="shared" si="40"/>
        <v>5.6777777777777771</v>
      </c>
      <c r="AZ50" s="212">
        <f t="shared" si="41"/>
        <v>0.47833333333333333</v>
      </c>
      <c r="BA50" s="212">
        <f t="shared" si="42"/>
        <v>0.58333333333333337</v>
      </c>
      <c r="BB50" s="212">
        <f t="shared" si="43"/>
        <v>3.6296296296296293</v>
      </c>
      <c r="BC50" s="212">
        <f t="shared" si="44"/>
        <v>12.176839629629633</v>
      </c>
      <c r="BD50" s="212">
        <f t="shared" si="122"/>
        <v>46.190358148148142</v>
      </c>
      <c r="BE50" s="212">
        <v>0</v>
      </c>
      <c r="BF50" s="212">
        <f t="shared" si="24"/>
        <v>0</v>
      </c>
      <c r="BG50" s="212">
        <f t="shared" si="25"/>
        <v>0</v>
      </c>
      <c r="BH50" s="212">
        <f t="shared" si="26"/>
        <v>0</v>
      </c>
      <c r="BI50" s="212">
        <f t="shared" si="27"/>
        <v>46.190358148148142</v>
      </c>
      <c r="BJ50" s="212">
        <f>VLOOKUP($B50,Uniforme!$A:$L,12,0)*$G50</f>
        <v>87.95416666666668</v>
      </c>
      <c r="BK50" s="212">
        <v>0</v>
      </c>
      <c r="BL50" s="212">
        <v>0</v>
      </c>
      <c r="BM50" s="327">
        <v>0</v>
      </c>
      <c r="BN50" s="212"/>
      <c r="BO50" s="212">
        <f t="shared" si="123"/>
        <v>87.95416666666668</v>
      </c>
      <c r="BP50" s="212">
        <f t="shared" si="79"/>
        <v>5458.4059624691363</v>
      </c>
      <c r="BQ50" s="212">
        <f t="shared" si="28"/>
        <v>330.3010188862354</v>
      </c>
      <c r="BR50" s="212">
        <f t="shared" si="29"/>
        <v>233.41272001293967</v>
      </c>
      <c r="BS50" s="55">
        <f t="shared" si="45"/>
        <v>8.7106017191977063</v>
      </c>
      <c r="BT50" s="55">
        <f t="shared" si="15"/>
        <v>1.8911174785100282</v>
      </c>
      <c r="BU50" s="245">
        <f>VLOOKUP(A50,ISS!A:C,2,0)*100</f>
        <v>3.5000000000000004</v>
      </c>
      <c r="BV50" s="55">
        <f t="shared" si="124"/>
        <v>4.0114613180515759</v>
      </c>
      <c r="BW50" s="55">
        <f t="shared" si="125"/>
        <v>12.75</v>
      </c>
      <c r="BX50" s="55">
        <f t="shared" si="126"/>
        <v>14.613180515759311</v>
      </c>
      <c r="BY50" s="212">
        <f t="shared" si="127"/>
        <v>880.02322283605679</v>
      </c>
      <c r="BZ50" s="212">
        <f t="shared" si="128"/>
        <v>1443.7369617352319</v>
      </c>
      <c r="CA50" s="212">
        <f t="shared" si="129"/>
        <v>6902.1429242043687</v>
      </c>
      <c r="CB50" s="212">
        <f t="shared" si="130"/>
        <v>82825.715090452431</v>
      </c>
      <c r="CC50" s="316">
        <f>VLOOKUP($C50,PARAMETROS!$A:$I,7,0)</f>
        <v>44562</v>
      </c>
      <c r="CD50" s="194">
        <f>VLOOKUP($C50,PARAMETROS!$A:$I,8,0)</f>
        <v>0</v>
      </c>
      <c r="CE50" s="194">
        <f>VLOOKUP($C50,PARAMETROS!$A:$I,9,0)</f>
        <v>0</v>
      </c>
      <c r="CH50" s="3"/>
      <c r="CJ50" s="3"/>
      <c r="CK50" s="3"/>
    </row>
    <row r="51" spans="1:89">
      <c r="A51" s="193" t="str">
        <f>CCT!A49</f>
        <v>Guaranesia</v>
      </c>
      <c r="B51" s="193" t="str">
        <f>CCT!B49</f>
        <v>Assistente Administrativo - 200 h</v>
      </c>
      <c r="C51" s="193" t="str">
        <f>CCT!C49</f>
        <v>Regiao de Sao Lourenco¹*</v>
      </c>
      <c r="D51" s="199" t="str">
        <f t="shared" si="114"/>
        <v>GuaranesiaAssistente Administrativo - 200 hPGJ</v>
      </c>
      <c r="E51" s="195" t="s">
        <v>327</v>
      </c>
      <c r="F51" s="195" t="s">
        <v>328</v>
      </c>
      <c r="G51" s="195">
        <f>VLOOKUP(D51,CCT!D:R,4,0)</f>
        <v>1</v>
      </c>
      <c r="H51" s="195">
        <f>VLOOKUP(D51,CCT!D:S,16,0)</f>
        <v>0</v>
      </c>
      <c r="I51" s="244">
        <f>VLOOKUP(D51,CCT!D:R,5,0)</f>
        <v>2800</v>
      </c>
      <c r="J51" s="212">
        <f t="shared" si="115"/>
        <v>2800</v>
      </c>
      <c r="K51" s="212">
        <v>0</v>
      </c>
      <c r="L51" s="212">
        <v>0</v>
      </c>
      <c r="M51" s="212">
        <v>0</v>
      </c>
      <c r="N51" s="212">
        <v>0</v>
      </c>
      <c r="O51" s="212">
        <v>0</v>
      </c>
      <c r="P51" s="212">
        <v>0</v>
      </c>
      <c r="Q51" s="212">
        <v>0</v>
      </c>
      <c r="R51" s="212">
        <f t="shared" si="116"/>
        <v>2800</v>
      </c>
      <c r="S51" s="212">
        <f t="shared" si="30"/>
        <v>560</v>
      </c>
      <c r="T51" s="212">
        <f t="shared" si="113"/>
        <v>42</v>
      </c>
      <c r="U51" s="212">
        <f t="shared" si="113"/>
        <v>28</v>
      </c>
      <c r="V51" s="212">
        <f t="shared" si="113"/>
        <v>5.6000000000000005</v>
      </c>
      <c r="W51" s="212">
        <f t="shared" si="113"/>
        <v>70</v>
      </c>
      <c r="X51" s="212">
        <f t="shared" si="113"/>
        <v>224</v>
      </c>
      <c r="Y51" s="212">
        <f t="shared" si="113"/>
        <v>56</v>
      </c>
      <c r="Z51" s="212">
        <f t="shared" si="113"/>
        <v>16.8</v>
      </c>
      <c r="AA51" s="212">
        <f t="shared" si="131"/>
        <v>1002.4</v>
      </c>
      <c r="AB51" s="212">
        <f t="shared" si="117"/>
        <v>233.33333333333331</v>
      </c>
      <c r="AC51" s="212">
        <f t="shared" si="31"/>
        <v>311.11111111111109</v>
      </c>
      <c r="AD51" s="212">
        <f t="shared" si="31"/>
        <v>194.91111111111115</v>
      </c>
      <c r="AE51" s="212">
        <f t="shared" si="118"/>
        <v>739.3555555555555</v>
      </c>
      <c r="AF51" s="212">
        <f>(VLOOKUP(A51,VT!A:D,4,0)*2*20*'RESUMO GERAL APOIO'!$G51)-IF(6%*'RESUMO GERAL APOIO'!$J51&lt;=(VLOOKUP(A51,VT!A:D,4,0)*2*20*'RESUMO GERAL APOIO'!$G51),6%*'RESUMO GERAL APOIO'!$J51,(VLOOKUP(A51,VT!A:D,4,0)*2*20*'RESUMO GERAL APOIO'!$G51))</f>
        <v>32</v>
      </c>
      <c r="AG51" s="212">
        <f>IF((VLOOKUP($C51,PARAMETROS!$A:$I,5,0))&gt;1,((VLOOKUP($C51,PARAMETROS!$A:$I,5,0))*20-1)*'RESUMO GERAL APOIO'!$G51,0)</f>
        <v>489.79999999999995</v>
      </c>
      <c r="AH51" s="212">
        <f>IF(VLOOKUP($C51,PARAMETROS!$A:$I,6,0)&gt;0,VLOOKUP($C51,PARAMETROS!$A:$I,6,0)*G51,0)</f>
        <v>0</v>
      </c>
      <c r="AI51" s="212">
        <f>VLOOKUP($C51,PARAMETROS!$A:$I,2,0)*'RESUMO GERAL APOIO'!$G51</f>
        <v>0</v>
      </c>
      <c r="AJ51" s="212">
        <f>VLOOKUP('RESUMO GERAL APOIO'!$C51,PARAMETROS!$A:$I,3,0)*'RESUMO GERAL APOIO'!$G51</f>
        <v>0</v>
      </c>
      <c r="AK51" s="212">
        <f>VLOOKUP('RESUMO GERAL APOIO'!$C51,PARAMETROS!$A:$I,4,0)*'RESUMO GERAL APOIO'!$G51</f>
        <v>0</v>
      </c>
      <c r="AL51" s="212">
        <f t="shared" si="32"/>
        <v>40.369999999999997</v>
      </c>
      <c r="AM51" s="212">
        <f>VLOOKUP(D51,CCT!D:R,12,0)*G51</f>
        <v>98.68</v>
      </c>
      <c r="AN51" s="212">
        <f t="shared" si="119"/>
        <v>660.84999999999991</v>
      </c>
      <c r="AO51" s="212">
        <f t="shared" si="120"/>
        <v>2402.6055555555554</v>
      </c>
      <c r="AP51" s="212">
        <f t="shared" si="33"/>
        <v>19.671836419753085</v>
      </c>
      <c r="AQ51" s="212">
        <f t="shared" si="10"/>
        <v>1.5737469135802471</v>
      </c>
      <c r="AR51" s="212">
        <f t="shared" si="34"/>
        <v>0.62949876543209882</v>
      </c>
      <c r="AS51" s="212">
        <f t="shared" si="35"/>
        <v>8.7111111111111121</v>
      </c>
      <c r="AT51" s="212">
        <f t="shared" si="36"/>
        <v>3.1185777777777788</v>
      </c>
      <c r="AU51" s="212">
        <f t="shared" si="37"/>
        <v>85.617777777777761</v>
      </c>
      <c r="AV51" s="212">
        <f t="shared" si="38"/>
        <v>2.3333333333333335</v>
      </c>
      <c r="AW51" s="212">
        <f t="shared" si="121"/>
        <v>121.65588209876542</v>
      </c>
      <c r="AX51" s="212">
        <f t="shared" si="39"/>
        <v>23.644444444444442</v>
      </c>
      <c r="AY51" s="212">
        <f t="shared" si="40"/>
        <v>5.6777777777777771</v>
      </c>
      <c r="AZ51" s="212">
        <f t="shared" si="41"/>
        <v>0.47833333333333333</v>
      </c>
      <c r="BA51" s="212">
        <f t="shared" si="42"/>
        <v>0.58333333333333337</v>
      </c>
      <c r="BB51" s="212">
        <f t="shared" si="43"/>
        <v>3.6296296296296293</v>
      </c>
      <c r="BC51" s="212">
        <f t="shared" si="44"/>
        <v>12.176839629629633</v>
      </c>
      <c r="BD51" s="212">
        <f t="shared" si="122"/>
        <v>46.190358148148142</v>
      </c>
      <c r="BE51" s="212">
        <v>0</v>
      </c>
      <c r="BF51" s="212">
        <f t="shared" si="24"/>
        <v>0</v>
      </c>
      <c r="BG51" s="212">
        <f t="shared" si="25"/>
        <v>0</v>
      </c>
      <c r="BH51" s="212">
        <f t="shared" si="26"/>
        <v>0</v>
      </c>
      <c r="BI51" s="212">
        <f t="shared" si="27"/>
        <v>46.190358148148142</v>
      </c>
      <c r="BJ51" s="212">
        <f>VLOOKUP($B51,Uniforme!$A:$L,12,0)*$G51</f>
        <v>87.95416666666668</v>
      </c>
      <c r="BK51" s="212">
        <v>0</v>
      </c>
      <c r="BL51" s="212">
        <v>0</v>
      </c>
      <c r="BM51" s="327">
        <v>0</v>
      </c>
      <c r="BN51" s="212"/>
      <c r="BO51" s="212">
        <f t="shared" si="123"/>
        <v>87.95416666666668</v>
      </c>
      <c r="BP51" s="212">
        <f t="shared" si="79"/>
        <v>5458.4059624691363</v>
      </c>
      <c r="BQ51" s="212">
        <f t="shared" si="28"/>
        <v>330.3010188862354</v>
      </c>
      <c r="BR51" s="212">
        <f t="shared" si="29"/>
        <v>233.41272001293967</v>
      </c>
      <c r="BS51" s="55">
        <f t="shared" si="45"/>
        <v>8.5633802816901436</v>
      </c>
      <c r="BT51" s="55">
        <f t="shared" si="15"/>
        <v>1.8591549295774654</v>
      </c>
      <c r="BU51" s="245">
        <f>VLOOKUP(A51,ISS!A:C,2,0)*100</f>
        <v>2</v>
      </c>
      <c r="BV51" s="55">
        <f t="shared" si="124"/>
        <v>2.2535211267605644</v>
      </c>
      <c r="BW51" s="55">
        <f t="shared" si="125"/>
        <v>11.25</v>
      </c>
      <c r="BX51" s="55">
        <f t="shared" si="126"/>
        <v>12.676056338028173</v>
      </c>
      <c r="BY51" s="212">
        <f t="shared" si="127"/>
        <v>763.36728608894123</v>
      </c>
      <c r="BZ51" s="212">
        <f t="shared" si="128"/>
        <v>1327.0810249881163</v>
      </c>
      <c r="CA51" s="212">
        <f t="shared" si="129"/>
        <v>6785.4869874572523</v>
      </c>
      <c r="CB51" s="212">
        <f t="shared" si="130"/>
        <v>81425.843849487021</v>
      </c>
      <c r="CC51" s="316">
        <f>VLOOKUP($C51,PARAMETROS!$A:$I,7,0)</f>
        <v>44562</v>
      </c>
      <c r="CD51" s="194">
        <f>VLOOKUP($C51,PARAMETROS!$A:$I,8,0)</f>
        <v>0</v>
      </c>
      <c r="CE51" s="194">
        <f>VLOOKUP($C51,PARAMETROS!$A:$I,9,0)</f>
        <v>0</v>
      </c>
      <c r="CH51" s="3"/>
      <c r="CJ51" s="3"/>
      <c r="CK51" s="3"/>
    </row>
    <row r="52" spans="1:89">
      <c r="A52" s="193" t="str">
        <f>CCT!A50</f>
        <v>Igarape</v>
      </c>
      <c r="B52" s="193" t="str">
        <f>CCT!B50</f>
        <v>Assistente Administrativo - 200 h</v>
      </c>
      <c r="C52" s="193" t="str">
        <f>CCT!C50</f>
        <v>Fethemg RM</v>
      </c>
      <c r="D52" s="199" t="str">
        <f t="shared" si="114"/>
        <v>IgarapeAssistente Administrativo - 200 hPGJ</v>
      </c>
      <c r="E52" s="195" t="s">
        <v>327</v>
      </c>
      <c r="F52" s="195" t="s">
        <v>328</v>
      </c>
      <c r="G52" s="195">
        <f>VLOOKUP(D52,CCT!D:R,4,0)</f>
        <v>1</v>
      </c>
      <c r="H52" s="195">
        <f>VLOOKUP(D52,CCT!D:S,16,0)</f>
        <v>0</v>
      </c>
      <c r="I52" s="244">
        <f>VLOOKUP(D52,CCT!D:R,5,0)</f>
        <v>2800</v>
      </c>
      <c r="J52" s="212">
        <f t="shared" si="115"/>
        <v>2800</v>
      </c>
      <c r="K52" s="212">
        <v>0</v>
      </c>
      <c r="L52" s="212">
        <v>0</v>
      </c>
      <c r="M52" s="212">
        <v>0</v>
      </c>
      <c r="N52" s="212">
        <v>0</v>
      </c>
      <c r="O52" s="212">
        <v>0</v>
      </c>
      <c r="P52" s="212">
        <v>0</v>
      </c>
      <c r="Q52" s="212">
        <v>0</v>
      </c>
      <c r="R52" s="212">
        <f t="shared" si="116"/>
        <v>2800</v>
      </c>
      <c r="S52" s="212">
        <f t="shared" si="30"/>
        <v>560</v>
      </c>
      <c r="T52" s="212">
        <f t="shared" si="113"/>
        <v>42</v>
      </c>
      <c r="U52" s="212">
        <f t="shared" si="113"/>
        <v>28</v>
      </c>
      <c r="V52" s="212">
        <f t="shared" si="113"/>
        <v>5.6000000000000005</v>
      </c>
      <c r="W52" s="212">
        <f t="shared" si="113"/>
        <v>70</v>
      </c>
      <c r="X52" s="212">
        <f t="shared" si="113"/>
        <v>224</v>
      </c>
      <c r="Y52" s="212">
        <f t="shared" si="113"/>
        <v>56</v>
      </c>
      <c r="Z52" s="212">
        <f t="shared" si="113"/>
        <v>16.8</v>
      </c>
      <c r="AA52" s="212">
        <f t="shared" si="131"/>
        <v>1002.4</v>
      </c>
      <c r="AB52" s="212">
        <f t="shared" si="117"/>
        <v>233.33333333333331</v>
      </c>
      <c r="AC52" s="212">
        <f t="shared" si="31"/>
        <v>311.11111111111109</v>
      </c>
      <c r="AD52" s="212">
        <f t="shared" si="31"/>
        <v>194.91111111111115</v>
      </c>
      <c r="AE52" s="212">
        <f t="shared" si="118"/>
        <v>739.3555555555555</v>
      </c>
      <c r="AF52" s="212">
        <f>(VLOOKUP(A52,VT!A:D,4,0)*2*20*'RESUMO GERAL APOIO'!$G52)-IF(6%*'RESUMO GERAL APOIO'!$J52&lt;=(VLOOKUP(A52,VT!A:D,4,0)*2*20*'RESUMO GERAL APOIO'!$G52),6%*'RESUMO GERAL APOIO'!$J52,(VLOOKUP(A52,VT!A:D,4,0)*2*20*'RESUMO GERAL APOIO'!$G52))</f>
        <v>32</v>
      </c>
      <c r="AG52" s="212">
        <f>IF((VLOOKUP($C52,PARAMETROS!$A:$I,5,0))&gt;1,((VLOOKUP($C52,PARAMETROS!$A:$I,5,0))*20-1)*'RESUMO GERAL APOIO'!$G52,0)</f>
        <v>489.79999999999995</v>
      </c>
      <c r="AH52" s="212">
        <f>IF(VLOOKUP($C52,PARAMETROS!$A:$I,6,0)&gt;0,VLOOKUP($C52,PARAMETROS!$A:$I,6,0)*G52,0)</f>
        <v>0</v>
      </c>
      <c r="AI52" s="212">
        <f>VLOOKUP($C52,PARAMETROS!$A:$I,2,0)*'RESUMO GERAL APOIO'!$G52</f>
        <v>0</v>
      </c>
      <c r="AJ52" s="212">
        <f>VLOOKUP('RESUMO GERAL APOIO'!$C52,PARAMETROS!$A:$I,3,0)*'RESUMO GERAL APOIO'!$G52</f>
        <v>12.36</v>
      </c>
      <c r="AK52" s="212">
        <f>VLOOKUP('RESUMO GERAL APOIO'!$C52,PARAMETROS!$A:$I,4,0)*'RESUMO GERAL APOIO'!$G52</f>
        <v>0</v>
      </c>
      <c r="AL52" s="212">
        <f t="shared" si="32"/>
        <v>40.369999999999997</v>
      </c>
      <c r="AM52" s="212">
        <f>VLOOKUP(D52,CCT!D:R,12,0)*G52</f>
        <v>98.68</v>
      </c>
      <c r="AN52" s="212">
        <f t="shared" si="119"/>
        <v>673.21</v>
      </c>
      <c r="AO52" s="212">
        <f t="shared" si="120"/>
        <v>2414.9655555555555</v>
      </c>
      <c r="AP52" s="212">
        <f t="shared" si="33"/>
        <v>19.671836419753085</v>
      </c>
      <c r="AQ52" s="212">
        <f t="shared" si="10"/>
        <v>1.5737469135802471</v>
      </c>
      <c r="AR52" s="212">
        <f t="shared" si="34"/>
        <v>0.62949876543209882</v>
      </c>
      <c r="AS52" s="212">
        <f t="shared" si="35"/>
        <v>8.7111111111111121</v>
      </c>
      <c r="AT52" s="212">
        <f t="shared" si="36"/>
        <v>3.1185777777777788</v>
      </c>
      <c r="AU52" s="212">
        <f t="shared" si="37"/>
        <v>85.617777777777761</v>
      </c>
      <c r="AV52" s="212">
        <f t="shared" si="38"/>
        <v>2.3333333333333335</v>
      </c>
      <c r="AW52" s="212">
        <f t="shared" si="121"/>
        <v>121.65588209876542</v>
      </c>
      <c r="AX52" s="212">
        <f t="shared" si="39"/>
        <v>23.644444444444442</v>
      </c>
      <c r="AY52" s="212">
        <f t="shared" si="40"/>
        <v>5.6777777777777771</v>
      </c>
      <c r="AZ52" s="212">
        <f t="shared" si="41"/>
        <v>0.47833333333333333</v>
      </c>
      <c r="BA52" s="212">
        <f t="shared" si="42"/>
        <v>0.58333333333333337</v>
      </c>
      <c r="BB52" s="212">
        <f t="shared" si="43"/>
        <v>3.6296296296296293</v>
      </c>
      <c r="BC52" s="212">
        <f t="shared" si="44"/>
        <v>12.176839629629633</v>
      </c>
      <c r="BD52" s="212">
        <f t="shared" si="122"/>
        <v>46.190358148148142</v>
      </c>
      <c r="BE52" s="212">
        <v>0</v>
      </c>
      <c r="BF52" s="212">
        <f t="shared" si="24"/>
        <v>0</v>
      </c>
      <c r="BG52" s="212">
        <f t="shared" si="25"/>
        <v>0</v>
      </c>
      <c r="BH52" s="212">
        <f t="shared" si="26"/>
        <v>0</v>
      </c>
      <c r="BI52" s="212">
        <f t="shared" si="27"/>
        <v>46.190358148148142</v>
      </c>
      <c r="BJ52" s="212">
        <f>VLOOKUP($B52,Uniforme!$A:$L,12,0)*$G52</f>
        <v>87.95416666666668</v>
      </c>
      <c r="BK52" s="212">
        <v>0</v>
      </c>
      <c r="BL52" s="212">
        <v>0</v>
      </c>
      <c r="BM52" s="327">
        <v>0</v>
      </c>
      <c r="BN52" s="212"/>
      <c r="BO52" s="212">
        <f t="shared" si="123"/>
        <v>87.95416666666668</v>
      </c>
      <c r="BP52" s="212">
        <f t="shared" si="79"/>
        <v>5470.765962469136</v>
      </c>
      <c r="BQ52" s="212">
        <f t="shared" si="28"/>
        <v>330.3010188862354</v>
      </c>
      <c r="BR52" s="212">
        <f t="shared" si="29"/>
        <v>233.41272001293967</v>
      </c>
      <c r="BS52" s="55">
        <f t="shared" si="45"/>
        <v>8.5633802816901436</v>
      </c>
      <c r="BT52" s="55">
        <f t="shared" si="15"/>
        <v>1.8591549295774654</v>
      </c>
      <c r="BU52" s="245">
        <f>VLOOKUP(A52,ISS!A:C,2,0)*100</f>
        <v>2</v>
      </c>
      <c r="BV52" s="55">
        <f t="shared" si="124"/>
        <v>2.2535211267605644</v>
      </c>
      <c r="BW52" s="55">
        <f t="shared" si="125"/>
        <v>11.25</v>
      </c>
      <c r="BX52" s="55">
        <f t="shared" si="126"/>
        <v>12.676056338028173</v>
      </c>
      <c r="BY52" s="212">
        <f t="shared" si="127"/>
        <v>764.9340466523214</v>
      </c>
      <c r="BZ52" s="212">
        <f t="shared" si="128"/>
        <v>1328.6477855514963</v>
      </c>
      <c r="CA52" s="212">
        <f t="shared" si="129"/>
        <v>6799.4137480206318</v>
      </c>
      <c r="CB52" s="212">
        <f t="shared" si="130"/>
        <v>81592.964976247575</v>
      </c>
      <c r="CC52" s="316">
        <f>VLOOKUP($C52,PARAMETROS!$A:$I,7,0)</f>
        <v>44562</v>
      </c>
      <c r="CD52" s="194">
        <f>VLOOKUP($C52,PARAMETROS!$A:$I,8,0)</f>
        <v>0</v>
      </c>
      <c r="CE52" s="194">
        <f>VLOOKUP($C52,PARAMETROS!$A:$I,9,0)</f>
        <v>0</v>
      </c>
      <c r="CH52" s="3"/>
      <c r="CJ52" s="3"/>
      <c r="CK52" s="3"/>
    </row>
    <row r="53" spans="1:89">
      <c r="A53" s="193" t="str">
        <f>CCT!A51</f>
        <v>Inhapim</v>
      </c>
      <c r="B53" s="193" t="str">
        <f>CCT!B51</f>
        <v>Assistente Administrativo - 200 h</v>
      </c>
      <c r="C53" s="193" t="str">
        <f>CCT!C51</f>
        <v>Seethur</v>
      </c>
      <c r="D53" s="199" t="str">
        <f t="shared" si="114"/>
        <v>InhapimAssistente Administrativo - 200 hPGJ</v>
      </c>
      <c r="E53" s="195" t="s">
        <v>327</v>
      </c>
      <c r="F53" s="195" t="s">
        <v>328</v>
      </c>
      <c r="G53" s="195">
        <f>VLOOKUP(D53,CCT!D:R,4,0)</f>
        <v>1</v>
      </c>
      <c r="H53" s="195">
        <f>VLOOKUP(D53,CCT!D:S,16,0)</f>
        <v>0</v>
      </c>
      <c r="I53" s="244">
        <f>VLOOKUP(D53,CCT!D:R,5,0)</f>
        <v>2800</v>
      </c>
      <c r="J53" s="212">
        <f t="shared" si="115"/>
        <v>2800</v>
      </c>
      <c r="K53" s="212">
        <v>0</v>
      </c>
      <c r="L53" s="212">
        <v>0</v>
      </c>
      <c r="M53" s="212">
        <v>0</v>
      </c>
      <c r="N53" s="212">
        <v>0</v>
      </c>
      <c r="O53" s="212">
        <v>0</v>
      </c>
      <c r="P53" s="212">
        <v>0</v>
      </c>
      <c r="Q53" s="212">
        <v>0</v>
      </c>
      <c r="R53" s="212">
        <f t="shared" si="116"/>
        <v>2800</v>
      </c>
      <c r="S53" s="212">
        <f t="shared" ref="S53:S87" si="132">S$5*$R53</f>
        <v>560</v>
      </c>
      <c r="T53" s="212">
        <f t="shared" si="113"/>
        <v>42</v>
      </c>
      <c r="U53" s="212">
        <f t="shared" si="113"/>
        <v>28</v>
      </c>
      <c r="V53" s="212">
        <f t="shared" si="113"/>
        <v>5.6000000000000005</v>
      </c>
      <c r="W53" s="212">
        <f t="shared" si="113"/>
        <v>70</v>
      </c>
      <c r="X53" s="212">
        <f t="shared" si="113"/>
        <v>224</v>
      </c>
      <c r="Y53" s="212">
        <f t="shared" si="113"/>
        <v>56</v>
      </c>
      <c r="Z53" s="212">
        <f t="shared" si="113"/>
        <v>16.8</v>
      </c>
      <c r="AA53" s="212">
        <f t="shared" si="131"/>
        <v>1002.4</v>
      </c>
      <c r="AB53" s="212">
        <f t="shared" si="117"/>
        <v>233.33333333333331</v>
      </c>
      <c r="AC53" s="212">
        <f t="shared" si="31"/>
        <v>311.11111111111109</v>
      </c>
      <c r="AD53" s="212">
        <f t="shared" si="31"/>
        <v>194.91111111111115</v>
      </c>
      <c r="AE53" s="212">
        <f t="shared" si="118"/>
        <v>739.3555555555555</v>
      </c>
      <c r="AF53" s="212">
        <f>(VLOOKUP(A53,VT!A:D,4,0)*2*20*'RESUMO GERAL APOIO'!$G53)-IF(6%*'RESUMO GERAL APOIO'!$J53&lt;=(VLOOKUP(A53,VT!A:D,4,0)*2*20*'RESUMO GERAL APOIO'!$G53),6%*'RESUMO GERAL APOIO'!$J53,(VLOOKUP(A53,VT!A:D,4,0)*2*20*'RESUMO GERAL APOIO'!$G53))</f>
        <v>32</v>
      </c>
      <c r="AG53" s="212">
        <f>IF((VLOOKUP($C53,PARAMETROS!$A:$I,5,0))&gt;1,((VLOOKUP($C53,PARAMETROS!$A:$I,5,0))*20-1)*'RESUMO GERAL APOIO'!$G53,0)</f>
        <v>489.79999999999995</v>
      </c>
      <c r="AH53" s="212">
        <f>IF(VLOOKUP($C53,PARAMETROS!$A:$I,6,0)&gt;0,VLOOKUP($C53,PARAMETROS!$A:$I,6,0)*G53,0)</f>
        <v>0</v>
      </c>
      <c r="AI53" s="212">
        <f>VLOOKUP($C53,PARAMETROS!$A:$I,2,0)*'RESUMO GERAL APOIO'!$G53</f>
        <v>41</v>
      </c>
      <c r="AJ53" s="212">
        <f>VLOOKUP('RESUMO GERAL APOIO'!$C53,PARAMETROS!$A:$I,3,0)*'RESUMO GERAL APOIO'!$G53</f>
        <v>0</v>
      </c>
      <c r="AK53" s="212">
        <f>VLOOKUP('RESUMO GERAL APOIO'!$C53,PARAMETROS!$A:$I,4,0)*'RESUMO GERAL APOIO'!$G53</f>
        <v>0</v>
      </c>
      <c r="AL53" s="212">
        <f t="shared" si="32"/>
        <v>40.369999999999997</v>
      </c>
      <c r="AM53" s="212">
        <f>VLOOKUP(D53,CCT!D:R,12,0)*G53</f>
        <v>98.68</v>
      </c>
      <c r="AN53" s="212">
        <f t="shared" si="119"/>
        <v>701.84999999999991</v>
      </c>
      <c r="AO53" s="212">
        <f t="shared" si="120"/>
        <v>2443.6055555555554</v>
      </c>
      <c r="AP53" s="212">
        <f t="shared" si="33"/>
        <v>19.671836419753085</v>
      </c>
      <c r="AQ53" s="212">
        <f t="shared" si="10"/>
        <v>1.5737469135802471</v>
      </c>
      <c r="AR53" s="212">
        <f t="shared" si="34"/>
        <v>0.62949876543209882</v>
      </c>
      <c r="AS53" s="212">
        <f t="shared" si="35"/>
        <v>8.7111111111111121</v>
      </c>
      <c r="AT53" s="212">
        <f t="shared" si="36"/>
        <v>3.1185777777777788</v>
      </c>
      <c r="AU53" s="212">
        <f t="shared" si="37"/>
        <v>85.617777777777761</v>
      </c>
      <c r="AV53" s="212">
        <f t="shared" si="38"/>
        <v>2.3333333333333335</v>
      </c>
      <c r="AW53" s="212">
        <f t="shared" si="121"/>
        <v>121.65588209876542</v>
      </c>
      <c r="AX53" s="212">
        <f t="shared" si="39"/>
        <v>23.644444444444442</v>
      </c>
      <c r="AY53" s="212">
        <f t="shared" si="40"/>
        <v>5.6777777777777771</v>
      </c>
      <c r="AZ53" s="212">
        <f t="shared" si="41"/>
        <v>0.47833333333333333</v>
      </c>
      <c r="BA53" s="212">
        <f t="shared" si="42"/>
        <v>0.58333333333333337</v>
      </c>
      <c r="BB53" s="212">
        <f t="shared" si="43"/>
        <v>3.6296296296296293</v>
      </c>
      <c r="BC53" s="212">
        <f t="shared" si="44"/>
        <v>12.176839629629633</v>
      </c>
      <c r="BD53" s="212">
        <f t="shared" si="122"/>
        <v>46.190358148148142</v>
      </c>
      <c r="BE53" s="212">
        <v>0</v>
      </c>
      <c r="BF53" s="212">
        <f t="shared" si="24"/>
        <v>0</v>
      </c>
      <c r="BG53" s="212">
        <f t="shared" si="25"/>
        <v>0</v>
      </c>
      <c r="BH53" s="212">
        <f t="shared" si="26"/>
        <v>0</v>
      </c>
      <c r="BI53" s="212">
        <f t="shared" si="27"/>
        <v>46.190358148148142</v>
      </c>
      <c r="BJ53" s="212">
        <f>VLOOKUP($B53,Uniforme!$A:$L,12,0)*$G53</f>
        <v>87.95416666666668</v>
      </c>
      <c r="BK53" s="212">
        <v>0</v>
      </c>
      <c r="BL53" s="212">
        <v>0</v>
      </c>
      <c r="BM53" s="327">
        <v>0</v>
      </c>
      <c r="BN53" s="212"/>
      <c r="BO53" s="212">
        <f t="shared" si="123"/>
        <v>87.95416666666668</v>
      </c>
      <c r="BP53" s="212">
        <f t="shared" si="79"/>
        <v>5499.4059624691363</v>
      </c>
      <c r="BQ53" s="212">
        <f t="shared" ref="BQ53:BQ83" si="133">$BQ$5*G53</f>
        <v>330.3010188862354</v>
      </c>
      <c r="BR53" s="212">
        <f t="shared" ref="BR53:BR83" si="134">$BR$5*G53</f>
        <v>233.41272001293967</v>
      </c>
      <c r="BS53" s="55">
        <f t="shared" si="45"/>
        <v>8.6609686609686669</v>
      </c>
      <c r="BT53" s="55">
        <f t="shared" si="15"/>
        <v>1.8803418803418819</v>
      </c>
      <c r="BU53" s="245">
        <f>VLOOKUP(A53,ISS!A:C,2,0)*100</f>
        <v>3</v>
      </c>
      <c r="BV53" s="55">
        <f t="shared" si="124"/>
        <v>3.4188034188034218</v>
      </c>
      <c r="BW53" s="55">
        <f t="shared" si="125"/>
        <v>12.25</v>
      </c>
      <c r="BX53" s="55">
        <f t="shared" si="126"/>
        <v>13.960113960113972</v>
      </c>
      <c r="BY53" s="212">
        <f t="shared" si="127"/>
        <v>846.4184198491381</v>
      </c>
      <c r="BZ53" s="212">
        <f t="shared" si="128"/>
        <v>1410.132158748313</v>
      </c>
      <c r="CA53" s="212">
        <f t="shared" si="129"/>
        <v>6909.5381212174489</v>
      </c>
      <c r="CB53" s="212">
        <f t="shared" si="130"/>
        <v>82914.457454609394</v>
      </c>
      <c r="CC53" s="316">
        <f>VLOOKUP($C53,PARAMETROS!$A:$I,7,0)</f>
        <v>44562</v>
      </c>
      <c r="CD53" s="194">
        <f>VLOOKUP($C53,PARAMETROS!$A:$I,8,0)</f>
        <v>0</v>
      </c>
      <c r="CE53" s="194">
        <f>VLOOKUP($C53,PARAMETROS!$A:$I,9,0)</f>
        <v>0</v>
      </c>
      <c r="CH53" s="3"/>
      <c r="CJ53" s="3"/>
      <c r="CK53" s="3"/>
    </row>
    <row r="54" spans="1:89">
      <c r="A54" s="193" t="str">
        <f>CCT!A52</f>
        <v>Ipanema</v>
      </c>
      <c r="B54" s="193" t="str">
        <f>CCT!B52</f>
        <v>Assistente Administrativo - 200 h</v>
      </c>
      <c r="C54" s="193" t="str">
        <f>CCT!C52</f>
        <v>Fethemg Interior</v>
      </c>
      <c r="D54" s="199" t="str">
        <f t="shared" si="114"/>
        <v>IpanemaAssistente Administrativo - 200 hPGJ</v>
      </c>
      <c r="E54" s="195" t="s">
        <v>327</v>
      </c>
      <c r="F54" s="195" t="s">
        <v>328</v>
      </c>
      <c r="G54" s="195">
        <f>VLOOKUP(D54,CCT!D:R,4,0)</f>
        <v>1</v>
      </c>
      <c r="H54" s="195">
        <f>VLOOKUP(D54,CCT!D:S,16,0)</f>
        <v>0</v>
      </c>
      <c r="I54" s="244">
        <f>VLOOKUP(D54,CCT!D:R,5,0)</f>
        <v>2800</v>
      </c>
      <c r="J54" s="212">
        <f t="shared" si="115"/>
        <v>2800</v>
      </c>
      <c r="K54" s="212">
        <v>0</v>
      </c>
      <c r="L54" s="212">
        <v>0</v>
      </c>
      <c r="M54" s="212">
        <v>0</v>
      </c>
      <c r="N54" s="212">
        <v>0</v>
      </c>
      <c r="O54" s="212">
        <v>0</v>
      </c>
      <c r="P54" s="212">
        <v>0</v>
      </c>
      <c r="Q54" s="212">
        <v>0</v>
      </c>
      <c r="R54" s="212">
        <f t="shared" si="116"/>
        <v>2800</v>
      </c>
      <c r="S54" s="212">
        <f t="shared" si="132"/>
        <v>560</v>
      </c>
      <c r="T54" s="212">
        <f t="shared" si="113"/>
        <v>42</v>
      </c>
      <c r="U54" s="212">
        <f t="shared" si="113"/>
        <v>28</v>
      </c>
      <c r="V54" s="212">
        <f t="shared" si="113"/>
        <v>5.6000000000000005</v>
      </c>
      <c r="W54" s="212">
        <f t="shared" si="113"/>
        <v>70</v>
      </c>
      <c r="X54" s="212">
        <f t="shared" si="113"/>
        <v>224</v>
      </c>
      <c r="Y54" s="212">
        <f t="shared" si="113"/>
        <v>56</v>
      </c>
      <c r="Z54" s="212">
        <f t="shared" si="113"/>
        <v>16.8</v>
      </c>
      <c r="AA54" s="212">
        <f t="shared" si="131"/>
        <v>1002.4</v>
      </c>
      <c r="AB54" s="212">
        <f t="shared" si="117"/>
        <v>233.33333333333331</v>
      </c>
      <c r="AC54" s="212">
        <f t="shared" si="31"/>
        <v>311.11111111111109</v>
      </c>
      <c r="AD54" s="212">
        <f t="shared" si="31"/>
        <v>194.91111111111115</v>
      </c>
      <c r="AE54" s="212">
        <f t="shared" si="118"/>
        <v>739.3555555555555</v>
      </c>
      <c r="AF54" s="212">
        <f>(VLOOKUP(A54,VT!A:D,4,0)*2*20*'RESUMO GERAL APOIO'!$G54)-IF(6%*'RESUMO GERAL APOIO'!$J54&lt;=(VLOOKUP(A54,VT!A:D,4,0)*2*20*'RESUMO GERAL APOIO'!$G54),6%*'RESUMO GERAL APOIO'!$J54,(VLOOKUP(A54,VT!A:D,4,0)*2*20*'RESUMO GERAL APOIO'!$G54))</f>
        <v>32</v>
      </c>
      <c r="AG54" s="212">
        <f>IF((VLOOKUP($C54,PARAMETROS!$A:$I,5,0))&gt;1,((VLOOKUP($C54,PARAMETROS!$A:$I,5,0))*20-1)*'RESUMO GERAL APOIO'!$G54,0)</f>
        <v>489.79999999999995</v>
      </c>
      <c r="AH54" s="212">
        <f>IF(VLOOKUP($C54,PARAMETROS!$A:$I,6,0)&gt;0,VLOOKUP($C54,PARAMETROS!$A:$I,6,0)*G54,0)</f>
        <v>0</v>
      </c>
      <c r="AI54" s="212">
        <f>VLOOKUP($C54,PARAMETROS!$A:$I,2,0)*'RESUMO GERAL APOIO'!$G54</f>
        <v>0</v>
      </c>
      <c r="AJ54" s="212">
        <f>VLOOKUP('RESUMO GERAL APOIO'!$C54,PARAMETROS!$A:$I,3,0)*'RESUMO GERAL APOIO'!$G54</f>
        <v>12.36</v>
      </c>
      <c r="AK54" s="212">
        <f>VLOOKUP('RESUMO GERAL APOIO'!$C54,PARAMETROS!$A:$I,4,0)*'RESUMO GERAL APOIO'!$G54</f>
        <v>0</v>
      </c>
      <c r="AL54" s="212">
        <f t="shared" si="32"/>
        <v>40.369999999999997</v>
      </c>
      <c r="AM54" s="212">
        <f>VLOOKUP(D54,CCT!D:R,12,0)*G54</f>
        <v>98.68</v>
      </c>
      <c r="AN54" s="212">
        <f t="shared" si="119"/>
        <v>673.21</v>
      </c>
      <c r="AO54" s="212">
        <f t="shared" si="120"/>
        <v>2414.9655555555555</v>
      </c>
      <c r="AP54" s="212">
        <f t="shared" si="33"/>
        <v>19.671836419753085</v>
      </c>
      <c r="AQ54" s="212">
        <f t="shared" si="10"/>
        <v>1.5737469135802471</v>
      </c>
      <c r="AR54" s="212">
        <f t="shared" si="34"/>
        <v>0.62949876543209882</v>
      </c>
      <c r="AS54" s="212">
        <f t="shared" si="35"/>
        <v>8.7111111111111121</v>
      </c>
      <c r="AT54" s="212">
        <f t="shared" si="36"/>
        <v>3.1185777777777788</v>
      </c>
      <c r="AU54" s="212">
        <f t="shared" si="37"/>
        <v>85.617777777777761</v>
      </c>
      <c r="AV54" s="212">
        <f t="shared" si="38"/>
        <v>2.3333333333333335</v>
      </c>
      <c r="AW54" s="212">
        <f t="shared" si="121"/>
        <v>121.65588209876542</v>
      </c>
      <c r="AX54" s="212">
        <f t="shared" si="39"/>
        <v>23.644444444444442</v>
      </c>
      <c r="AY54" s="212">
        <f t="shared" si="40"/>
        <v>5.6777777777777771</v>
      </c>
      <c r="AZ54" s="212">
        <f t="shared" si="41"/>
        <v>0.47833333333333333</v>
      </c>
      <c r="BA54" s="212">
        <f t="shared" si="42"/>
        <v>0.58333333333333337</v>
      </c>
      <c r="BB54" s="212">
        <f t="shared" si="43"/>
        <v>3.6296296296296293</v>
      </c>
      <c r="BC54" s="212">
        <f t="shared" si="44"/>
        <v>12.176839629629633</v>
      </c>
      <c r="BD54" s="212">
        <f t="shared" si="122"/>
        <v>46.190358148148142</v>
      </c>
      <c r="BE54" s="212">
        <v>0</v>
      </c>
      <c r="BF54" s="212">
        <f t="shared" si="24"/>
        <v>0</v>
      </c>
      <c r="BG54" s="212">
        <f t="shared" si="25"/>
        <v>0</v>
      </c>
      <c r="BH54" s="212">
        <f t="shared" si="26"/>
        <v>0</v>
      </c>
      <c r="BI54" s="212">
        <f t="shared" si="27"/>
        <v>46.190358148148142</v>
      </c>
      <c r="BJ54" s="212">
        <f>VLOOKUP($B54,Uniforme!$A:$L,12,0)*$G54</f>
        <v>87.95416666666668</v>
      </c>
      <c r="BK54" s="212">
        <v>0</v>
      </c>
      <c r="BL54" s="212">
        <v>0</v>
      </c>
      <c r="BM54" s="327">
        <v>0</v>
      </c>
      <c r="BN54" s="212"/>
      <c r="BO54" s="212">
        <f t="shared" si="123"/>
        <v>87.95416666666668</v>
      </c>
      <c r="BP54" s="212">
        <f t="shared" si="79"/>
        <v>5470.765962469136</v>
      </c>
      <c r="BQ54" s="212">
        <f t="shared" si="133"/>
        <v>330.3010188862354</v>
      </c>
      <c r="BR54" s="212">
        <f t="shared" si="134"/>
        <v>233.41272001293967</v>
      </c>
      <c r="BS54" s="55">
        <f t="shared" si="45"/>
        <v>8.8629737609329435</v>
      </c>
      <c r="BT54" s="55">
        <f t="shared" si="15"/>
        <v>1.9241982507288626</v>
      </c>
      <c r="BU54" s="245">
        <f>VLOOKUP(A54,ISS!A:C,2,0)*100</f>
        <v>5</v>
      </c>
      <c r="BV54" s="55">
        <f t="shared" si="124"/>
        <v>5.8309037900874632</v>
      </c>
      <c r="BW54" s="55">
        <f t="shared" si="125"/>
        <v>14.25</v>
      </c>
      <c r="BX54" s="55">
        <f t="shared" si="126"/>
        <v>16.618075801749271</v>
      </c>
      <c r="BY54" s="212">
        <f t="shared" si="127"/>
        <v>1002.814411014559</v>
      </c>
      <c r="BZ54" s="212">
        <f t="shared" si="128"/>
        <v>1566.5281499137341</v>
      </c>
      <c r="CA54" s="212">
        <f t="shared" si="129"/>
        <v>7037.2941123828696</v>
      </c>
      <c r="CB54" s="212">
        <f t="shared" si="130"/>
        <v>84447.529348594428</v>
      </c>
      <c r="CC54" s="316">
        <f>VLOOKUP($C54,PARAMETROS!$A:$I,7,0)</f>
        <v>44562</v>
      </c>
      <c r="CD54" s="194">
        <f>VLOOKUP($C54,PARAMETROS!$A:$I,8,0)</f>
        <v>0</v>
      </c>
      <c r="CE54" s="194">
        <f>VLOOKUP($C54,PARAMETROS!$A:$I,9,0)</f>
        <v>0</v>
      </c>
      <c r="CH54" s="3"/>
      <c r="CJ54" s="3"/>
      <c r="CK54" s="3"/>
    </row>
    <row r="55" spans="1:89">
      <c r="A55" s="193" t="str">
        <f>CCT!A53</f>
        <v>Ipatinga</v>
      </c>
      <c r="B55" s="193" t="str">
        <f>CCT!B53</f>
        <v>Assistente Administrativo - 200 h</v>
      </c>
      <c r="C55" s="193" t="str">
        <f>CCT!C53</f>
        <v>SECI</v>
      </c>
      <c r="D55" s="199" t="str">
        <f t="shared" si="114"/>
        <v>IpatingaAssistente Administrativo - 200 hPGJ</v>
      </c>
      <c r="E55" s="195" t="s">
        <v>327</v>
      </c>
      <c r="F55" s="195" t="s">
        <v>328</v>
      </c>
      <c r="G55" s="195">
        <f>VLOOKUP(D55,CCT!D:R,4,0)</f>
        <v>4</v>
      </c>
      <c r="H55" s="195">
        <f>VLOOKUP(D55,CCT!D:S,16,0)</f>
        <v>0</v>
      </c>
      <c r="I55" s="244">
        <f>VLOOKUP(D55,CCT!D:R,5,0)</f>
        <v>2800</v>
      </c>
      <c r="J55" s="212">
        <f t="shared" si="115"/>
        <v>11200</v>
      </c>
      <c r="K55" s="212">
        <v>0</v>
      </c>
      <c r="L55" s="212">
        <v>0</v>
      </c>
      <c r="M55" s="212">
        <v>0</v>
      </c>
      <c r="N55" s="212">
        <v>0</v>
      </c>
      <c r="O55" s="212">
        <v>0</v>
      </c>
      <c r="P55" s="212">
        <v>0</v>
      </c>
      <c r="Q55" s="212">
        <v>0</v>
      </c>
      <c r="R55" s="212">
        <f t="shared" si="116"/>
        <v>11200</v>
      </c>
      <c r="S55" s="212">
        <f t="shared" si="132"/>
        <v>2240</v>
      </c>
      <c r="T55" s="212">
        <f t="shared" si="113"/>
        <v>168</v>
      </c>
      <c r="U55" s="212">
        <f t="shared" si="113"/>
        <v>112</v>
      </c>
      <c r="V55" s="212">
        <f t="shared" si="113"/>
        <v>22.400000000000002</v>
      </c>
      <c r="W55" s="212">
        <f t="shared" si="113"/>
        <v>280</v>
      </c>
      <c r="X55" s="212">
        <f t="shared" si="113"/>
        <v>896</v>
      </c>
      <c r="Y55" s="212">
        <f t="shared" si="113"/>
        <v>224</v>
      </c>
      <c r="Z55" s="212">
        <f t="shared" si="113"/>
        <v>67.2</v>
      </c>
      <c r="AA55" s="212">
        <f t="shared" si="131"/>
        <v>4009.6</v>
      </c>
      <c r="AB55" s="212">
        <f t="shared" si="117"/>
        <v>933.33333333333326</v>
      </c>
      <c r="AC55" s="212">
        <f t="shared" si="31"/>
        <v>1244.4444444444443</v>
      </c>
      <c r="AD55" s="212">
        <f t="shared" si="31"/>
        <v>779.64444444444462</v>
      </c>
      <c r="AE55" s="212">
        <f t="shared" si="118"/>
        <v>2957.422222222222</v>
      </c>
      <c r="AF55" s="212">
        <f>(VLOOKUP(A55,VT!A:D,4,0)*2*20*'RESUMO GERAL APOIO'!$G55)-IF(6%*'RESUMO GERAL APOIO'!$J55&lt;=(VLOOKUP(A55,VT!A:D,4,0)*2*20*'RESUMO GERAL APOIO'!$G55),6%*'RESUMO GERAL APOIO'!$J55,(VLOOKUP(A55,VT!A:D,4,0)*2*20*'RESUMO GERAL APOIO'!$G55))</f>
        <v>128</v>
      </c>
      <c r="AG55" s="212">
        <f>IF((VLOOKUP($C55,PARAMETROS!$A:$I,5,0))&gt;1,((VLOOKUP($C55,PARAMETROS!$A:$I,5,0))*20-1)*'RESUMO GERAL APOIO'!$G55,0)</f>
        <v>1959.1999999999998</v>
      </c>
      <c r="AH55" s="212">
        <f>IF(VLOOKUP($C55,PARAMETROS!$A:$I,6,0)&gt;0,VLOOKUP($C55,PARAMETROS!$A:$I,6,0)*G55,0)</f>
        <v>0</v>
      </c>
      <c r="AI55" s="212">
        <f>VLOOKUP($C55,PARAMETROS!$A:$I,2,0)*'RESUMO GERAL APOIO'!$G55</f>
        <v>164</v>
      </c>
      <c r="AJ55" s="212">
        <f>VLOOKUP('RESUMO GERAL APOIO'!$C55,PARAMETROS!$A:$I,3,0)*'RESUMO GERAL APOIO'!$G55</f>
        <v>0</v>
      </c>
      <c r="AK55" s="212">
        <f>VLOOKUP('RESUMO GERAL APOIO'!$C55,PARAMETROS!$A:$I,4,0)*'RESUMO GERAL APOIO'!$G55</f>
        <v>0</v>
      </c>
      <c r="AL55" s="212">
        <f t="shared" si="32"/>
        <v>161.47999999999999</v>
      </c>
      <c r="AM55" s="212">
        <f>VLOOKUP(D55,CCT!D:R,12,0)*G55</f>
        <v>394.72</v>
      </c>
      <c r="AN55" s="212">
        <f t="shared" si="119"/>
        <v>2807.3999999999996</v>
      </c>
      <c r="AO55" s="212">
        <f t="shared" si="120"/>
        <v>9774.4222222222215</v>
      </c>
      <c r="AP55" s="212">
        <f t="shared" si="33"/>
        <v>78.687345679012338</v>
      </c>
      <c r="AQ55" s="212">
        <f t="shared" si="10"/>
        <v>6.2949876543209884</v>
      </c>
      <c r="AR55" s="212">
        <f t="shared" si="34"/>
        <v>2.5179950617283953</v>
      </c>
      <c r="AS55" s="212">
        <f t="shared" si="35"/>
        <v>34.844444444444449</v>
      </c>
      <c r="AT55" s="212">
        <f t="shared" si="36"/>
        <v>12.474311111111115</v>
      </c>
      <c r="AU55" s="212">
        <f t="shared" si="37"/>
        <v>342.47111111111104</v>
      </c>
      <c r="AV55" s="212">
        <f t="shared" si="38"/>
        <v>9.3333333333333339</v>
      </c>
      <c r="AW55" s="212">
        <f t="shared" si="121"/>
        <v>486.62352839506167</v>
      </c>
      <c r="AX55" s="212">
        <f t="shared" si="39"/>
        <v>94.577777777777769</v>
      </c>
      <c r="AY55" s="212">
        <f t="shared" si="40"/>
        <v>22.711111111111109</v>
      </c>
      <c r="AZ55" s="212">
        <f t="shared" si="41"/>
        <v>1.9133333333333333</v>
      </c>
      <c r="BA55" s="212">
        <f t="shared" si="42"/>
        <v>2.3333333333333335</v>
      </c>
      <c r="BB55" s="212">
        <f t="shared" si="43"/>
        <v>14.518518518518517</v>
      </c>
      <c r="BC55" s="212">
        <f t="shared" si="44"/>
        <v>48.707358518518532</v>
      </c>
      <c r="BD55" s="212">
        <f t="shared" si="122"/>
        <v>184.76143259259257</v>
      </c>
      <c r="BE55" s="212">
        <v>0</v>
      </c>
      <c r="BF55" s="212">
        <f t="shared" si="24"/>
        <v>0</v>
      </c>
      <c r="BG55" s="212">
        <f t="shared" si="25"/>
        <v>0</v>
      </c>
      <c r="BH55" s="212">
        <f t="shared" si="26"/>
        <v>0</v>
      </c>
      <c r="BI55" s="212">
        <f t="shared" si="27"/>
        <v>184.76143259259257</v>
      </c>
      <c r="BJ55" s="212">
        <f>VLOOKUP($B55,Uniforme!$A:$L,12,0)*$G55</f>
        <v>351.81666666666672</v>
      </c>
      <c r="BK55" s="212">
        <v>0</v>
      </c>
      <c r="BL55" s="212">
        <v>0</v>
      </c>
      <c r="BM55" s="327">
        <v>0</v>
      </c>
      <c r="BN55" s="212"/>
      <c r="BO55" s="212">
        <f t="shared" si="123"/>
        <v>351.81666666666672</v>
      </c>
      <c r="BP55" s="212">
        <f t="shared" si="79"/>
        <v>21997.623849876545</v>
      </c>
      <c r="BQ55" s="212">
        <f t="shared" si="133"/>
        <v>1321.2040755449416</v>
      </c>
      <c r="BR55" s="212">
        <f t="shared" si="134"/>
        <v>933.65088005175869</v>
      </c>
      <c r="BS55" s="55">
        <f t="shared" si="45"/>
        <v>8.6609686609686669</v>
      </c>
      <c r="BT55" s="55">
        <f t="shared" si="15"/>
        <v>1.8803418803418819</v>
      </c>
      <c r="BU55" s="245">
        <f>VLOOKUP(A55,ISS!A:C,2,0)*100</f>
        <v>3</v>
      </c>
      <c r="BV55" s="55">
        <f t="shared" si="124"/>
        <v>3.4188034188034218</v>
      </c>
      <c r="BW55" s="55">
        <f t="shared" si="125"/>
        <v>12.25</v>
      </c>
      <c r="BX55" s="55">
        <f t="shared" si="126"/>
        <v>13.960113960113972</v>
      </c>
      <c r="BY55" s="212">
        <f t="shared" si="127"/>
        <v>3385.6736793965524</v>
      </c>
      <c r="BZ55" s="212">
        <f t="shared" si="128"/>
        <v>5640.5286349932521</v>
      </c>
      <c r="CA55" s="212">
        <f t="shared" si="129"/>
        <v>27638.152484869795</v>
      </c>
      <c r="CB55" s="212">
        <f t="shared" si="130"/>
        <v>331657.82981843757</v>
      </c>
      <c r="CC55" s="316">
        <f>VLOOKUP($C55,PARAMETROS!$A:$I,7,0)</f>
        <v>44562</v>
      </c>
      <c r="CD55" s="194">
        <f>VLOOKUP($C55,PARAMETROS!$A:$I,8,0)</f>
        <v>0</v>
      </c>
      <c r="CE55" s="194">
        <f>VLOOKUP($C55,PARAMETROS!$A:$I,9,0)</f>
        <v>0</v>
      </c>
      <c r="CH55" s="3"/>
      <c r="CJ55" s="3"/>
      <c r="CK55" s="3"/>
    </row>
    <row r="56" spans="1:89">
      <c r="A56" s="193" t="str">
        <f>CCT!A54</f>
        <v>Itabira</v>
      </c>
      <c r="B56" s="193" t="str">
        <f>CCT!B54</f>
        <v>Assistente Administrativo - 200 h</v>
      </c>
      <c r="C56" s="193" t="str">
        <f>CCT!C54</f>
        <v>Itabira</v>
      </c>
      <c r="D56" s="199" t="str">
        <f t="shared" si="114"/>
        <v>ItabiraAssistente Administrativo - 200 hPGJ</v>
      </c>
      <c r="E56" s="195" t="s">
        <v>327</v>
      </c>
      <c r="F56" s="195" t="s">
        <v>328</v>
      </c>
      <c r="G56" s="195">
        <f>VLOOKUP(D56,CCT!D:R,4,0)</f>
        <v>2</v>
      </c>
      <c r="H56" s="195">
        <f>VLOOKUP(D56,CCT!D:S,16,0)</f>
        <v>0</v>
      </c>
      <c r="I56" s="244">
        <f>VLOOKUP(D56,CCT!D:R,5,0)</f>
        <v>2800</v>
      </c>
      <c r="J56" s="212">
        <f t="shared" si="115"/>
        <v>5600</v>
      </c>
      <c r="K56" s="212">
        <v>0</v>
      </c>
      <c r="L56" s="212">
        <v>0</v>
      </c>
      <c r="M56" s="212">
        <v>0</v>
      </c>
      <c r="N56" s="212">
        <v>0</v>
      </c>
      <c r="O56" s="212">
        <v>0</v>
      </c>
      <c r="P56" s="212">
        <v>0</v>
      </c>
      <c r="Q56" s="212">
        <v>0</v>
      </c>
      <c r="R56" s="212">
        <f t="shared" si="116"/>
        <v>5600</v>
      </c>
      <c r="S56" s="212">
        <f t="shared" si="132"/>
        <v>1120</v>
      </c>
      <c r="T56" s="212">
        <f t="shared" si="113"/>
        <v>84</v>
      </c>
      <c r="U56" s="212">
        <f t="shared" si="113"/>
        <v>56</v>
      </c>
      <c r="V56" s="212">
        <f t="shared" si="113"/>
        <v>11.200000000000001</v>
      </c>
      <c r="W56" s="212">
        <f t="shared" si="113"/>
        <v>140</v>
      </c>
      <c r="X56" s="212">
        <f t="shared" si="113"/>
        <v>448</v>
      </c>
      <c r="Y56" s="212">
        <f t="shared" si="113"/>
        <v>112</v>
      </c>
      <c r="Z56" s="212">
        <f t="shared" si="113"/>
        <v>33.6</v>
      </c>
      <c r="AA56" s="212">
        <f t="shared" si="131"/>
        <v>2004.8</v>
      </c>
      <c r="AB56" s="212">
        <f t="shared" si="117"/>
        <v>466.66666666666663</v>
      </c>
      <c r="AC56" s="212">
        <f t="shared" si="31"/>
        <v>622.22222222222217</v>
      </c>
      <c r="AD56" s="212">
        <f t="shared" si="31"/>
        <v>389.82222222222231</v>
      </c>
      <c r="AE56" s="212">
        <f t="shared" si="118"/>
        <v>1478.711111111111</v>
      </c>
      <c r="AF56" s="212">
        <f>(VLOOKUP(A56,VT!A:D,4,0)*2*20*'RESUMO GERAL APOIO'!$G56)-IF(6%*'RESUMO GERAL APOIO'!$J56&lt;=(VLOOKUP(A56,VT!A:D,4,0)*2*20*'RESUMO GERAL APOIO'!$G56),6%*'RESUMO GERAL APOIO'!$J56,(VLOOKUP(A56,VT!A:D,4,0)*2*20*'RESUMO GERAL APOIO'!$G56))</f>
        <v>64</v>
      </c>
      <c r="AG56" s="212">
        <f>IF((VLOOKUP($C56,PARAMETROS!$A:$I,5,0))&gt;1,((VLOOKUP($C56,PARAMETROS!$A:$I,5,0))*20-1)*'RESUMO GERAL APOIO'!$G56,0)</f>
        <v>979.59999999999991</v>
      </c>
      <c r="AH56" s="212">
        <f>IF(VLOOKUP($C56,PARAMETROS!$A:$I,6,0)&gt;0,VLOOKUP($C56,PARAMETROS!$A:$I,6,0)*G56,0)</f>
        <v>0</v>
      </c>
      <c r="AI56" s="212">
        <f>VLOOKUP($C56,PARAMETROS!$A:$I,2,0)*'RESUMO GERAL APOIO'!$G56</f>
        <v>82</v>
      </c>
      <c r="AJ56" s="212">
        <f>VLOOKUP('RESUMO GERAL APOIO'!$C56,PARAMETROS!$A:$I,3,0)*'RESUMO GERAL APOIO'!$G56</f>
        <v>0</v>
      </c>
      <c r="AK56" s="212">
        <f>VLOOKUP('RESUMO GERAL APOIO'!$C56,PARAMETROS!$A:$I,4,0)*'RESUMO GERAL APOIO'!$G56</f>
        <v>0</v>
      </c>
      <c r="AL56" s="212">
        <f t="shared" si="32"/>
        <v>80.739999999999995</v>
      </c>
      <c r="AM56" s="212">
        <f>VLOOKUP(D56,CCT!D:R,12,0)*G56</f>
        <v>197.36</v>
      </c>
      <c r="AN56" s="212">
        <f t="shared" si="119"/>
        <v>1403.6999999999998</v>
      </c>
      <c r="AO56" s="212">
        <f t="shared" si="120"/>
        <v>4887.2111111111108</v>
      </c>
      <c r="AP56" s="212">
        <f t="shared" si="33"/>
        <v>39.343672839506169</v>
      </c>
      <c r="AQ56" s="212">
        <f t="shared" si="10"/>
        <v>3.1474938271604942</v>
      </c>
      <c r="AR56" s="212">
        <f t="shared" si="34"/>
        <v>1.2589975308641976</v>
      </c>
      <c r="AS56" s="212">
        <f t="shared" si="35"/>
        <v>17.422222222222224</v>
      </c>
      <c r="AT56" s="212">
        <f t="shared" si="36"/>
        <v>6.2371555555555576</v>
      </c>
      <c r="AU56" s="212">
        <f t="shared" si="37"/>
        <v>171.23555555555552</v>
      </c>
      <c r="AV56" s="212">
        <f t="shared" si="38"/>
        <v>4.666666666666667</v>
      </c>
      <c r="AW56" s="212">
        <f t="shared" si="121"/>
        <v>243.31176419753083</v>
      </c>
      <c r="AX56" s="212">
        <f t="shared" si="39"/>
        <v>47.288888888888884</v>
      </c>
      <c r="AY56" s="212">
        <f t="shared" si="40"/>
        <v>11.355555555555554</v>
      </c>
      <c r="AZ56" s="212">
        <f t="shared" si="41"/>
        <v>0.95666666666666667</v>
      </c>
      <c r="BA56" s="212">
        <f t="shared" si="42"/>
        <v>1.1666666666666667</v>
      </c>
      <c r="BB56" s="212">
        <f t="shared" si="43"/>
        <v>7.2592592592592586</v>
      </c>
      <c r="BC56" s="212">
        <f t="shared" si="44"/>
        <v>24.353679259259266</v>
      </c>
      <c r="BD56" s="212">
        <f t="shared" si="122"/>
        <v>92.380716296296285</v>
      </c>
      <c r="BE56" s="212">
        <v>0</v>
      </c>
      <c r="BF56" s="212">
        <f t="shared" si="24"/>
        <v>0</v>
      </c>
      <c r="BG56" s="212">
        <f t="shared" si="25"/>
        <v>0</v>
      </c>
      <c r="BH56" s="212">
        <f t="shared" si="26"/>
        <v>0</v>
      </c>
      <c r="BI56" s="212">
        <f t="shared" si="27"/>
        <v>92.380716296296285</v>
      </c>
      <c r="BJ56" s="212">
        <f>VLOOKUP($B56,Uniforme!$A:$L,12,0)*$G56</f>
        <v>175.90833333333336</v>
      </c>
      <c r="BK56" s="212">
        <v>0</v>
      </c>
      <c r="BL56" s="212">
        <v>0</v>
      </c>
      <c r="BM56" s="327">
        <v>0</v>
      </c>
      <c r="BN56" s="212"/>
      <c r="BO56" s="212">
        <f t="shared" si="123"/>
        <v>175.90833333333336</v>
      </c>
      <c r="BP56" s="212">
        <f t="shared" si="79"/>
        <v>10998.811924938273</v>
      </c>
      <c r="BQ56" s="212">
        <f t="shared" si="133"/>
        <v>660.60203777247079</v>
      </c>
      <c r="BR56" s="212">
        <f t="shared" si="134"/>
        <v>466.82544002587935</v>
      </c>
      <c r="BS56" s="55">
        <f t="shared" si="45"/>
        <v>8.6609686609686669</v>
      </c>
      <c r="BT56" s="55">
        <f t="shared" si="15"/>
        <v>1.8803418803418819</v>
      </c>
      <c r="BU56" s="245">
        <f>VLOOKUP(A56,ISS!A:C,2,0)*100</f>
        <v>3</v>
      </c>
      <c r="BV56" s="55">
        <f t="shared" si="124"/>
        <v>3.4188034188034218</v>
      </c>
      <c r="BW56" s="55">
        <f t="shared" si="125"/>
        <v>12.25</v>
      </c>
      <c r="BX56" s="55">
        <f t="shared" si="126"/>
        <v>13.960113960113972</v>
      </c>
      <c r="BY56" s="212">
        <f t="shared" si="127"/>
        <v>1692.8368396982762</v>
      </c>
      <c r="BZ56" s="212">
        <f t="shared" si="128"/>
        <v>2820.2643174966261</v>
      </c>
      <c r="CA56" s="212">
        <f t="shared" si="129"/>
        <v>13819.076242434898</v>
      </c>
      <c r="CB56" s="212">
        <f t="shared" si="130"/>
        <v>165828.91490921879</v>
      </c>
      <c r="CC56" s="316">
        <f>VLOOKUP($C56,PARAMETROS!$A:$I,7,0)</f>
        <v>44562</v>
      </c>
      <c r="CD56" s="194">
        <f>VLOOKUP($C56,PARAMETROS!$A:$I,8,0)</f>
        <v>0</v>
      </c>
      <c r="CE56" s="194">
        <f>VLOOKUP($C56,PARAMETROS!$A:$I,9,0)</f>
        <v>0</v>
      </c>
      <c r="CH56" s="3"/>
      <c r="CJ56" s="3"/>
      <c r="CK56" s="3"/>
    </row>
    <row r="57" spans="1:89">
      <c r="A57" s="193" t="str">
        <f>CCT!A55</f>
        <v>Itabirito</v>
      </c>
      <c r="B57" s="193" t="str">
        <f>CCT!B55</f>
        <v>Assistente Administrativo - 200 h</v>
      </c>
      <c r="C57" s="193" t="str">
        <f>CCT!C55</f>
        <v>Fethemg Interior</v>
      </c>
      <c r="D57" s="199" t="str">
        <f t="shared" si="114"/>
        <v>ItabiritoAssistente Administrativo - 200 hPGJ</v>
      </c>
      <c r="E57" s="195" t="s">
        <v>327</v>
      </c>
      <c r="F57" s="195" t="s">
        <v>328</v>
      </c>
      <c r="G57" s="195">
        <f>VLOOKUP(D57,CCT!D:R,4,0)</f>
        <v>1</v>
      </c>
      <c r="H57" s="195">
        <f>VLOOKUP(D57,CCT!D:S,16,0)</f>
        <v>0</v>
      </c>
      <c r="I57" s="244">
        <f>VLOOKUP(D57,CCT!D:R,5,0)</f>
        <v>2800</v>
      </c>
      <c r="J57" s="212">
        <f t="shared" si="115"/>
        <v>2800</v>
      </c>
      <c r="K57" s="212">
        <v>0</v>
      </c>
      <c r="L57" s="212">
        <v>0</v>
      </c>
      <c r="M57" s="212">
        <v>0</v>
      </c>
      <c r="N57" s="212">
        <v>0</v>
      </c>
      <c r="O57" s="212">
        <v>0</v>
      </c>
      <c r="P57" s="212">
        <v>0</v>
      </c>
      <c r="Q57" s="212">
        <v>0</v>
      </c>
      <c r="R57" s="212">
        <f t="shared" si="116"/>
        <v>2800</v>
      </c>
      <c r="S57" s="212">
        <f t="shared" si="132"/>
        <v>560</v>
      </c>
      <c r="T57" s="212">
        <f t="shared" si="113"/>
        <v>42</v>
      </c>
      <c r="U57" s="212">
        <f t="shared" si="113"/>
        <v>28</v>
      </c>
      <c r="V57" s="212">
        <f t="shared" si="113"/>
        <v>5.6000000000000005</v>
      </c>
      <c r="W57" s="212">
        <f t="shared" si="113"/>
        <v>70</v>
      </c>
      <c r="X57" s="212">
        <f t="shared" si="113"/>
        <v>224</v>
      </c>
      <c r="Y57" s="212">
        <f t="shared" si="113"/>
        <v>56</v>
      </c>
      <c r="Z57" s="212">
        <f t="shared" si="113"/>
        <v>16.8</v>
      </c>
      <c r="AA57" s="212">
        <f t="shared" si="131"/>
        <v>1002.4</v>
      </c>
      <c r="AB57" s="212">
        <f t="shared" si="117"/>
        <v>233.33333333333331</v>
      </c>
      <c r="AC57" s="212">
        <f t="shared" si="31"/>
        <v>311.11111111111109</v>
      </c>
      <c r="AD57" s="212">
        <f t="shared" si="31"/>
        <v>194.91111111111115</v>
      </c>
      <c r="AE57" s="212">
        <f t="shared" si="118"/>
        <v>739.3555555555555</v>
      </c>
      <c r="AF57" s="212">
        <f>(VLOOKUP(A57,VT!A:D,4,0)*2*20*'RESUMO GERAL APOIO'!$G57)-IF(6%*'RESUMO GERAL APOIO'!$J57&lt;=(VLOOKUP(A57,VT!A:D,4,0)*2*20*'RESUMO GERAL APOIO'!$G57),6%*'RESUMO GERAL APOIO'!$J57,(VLOOKUP(A57,VT!A:D,4,0)*2*20*'RESUMO GERAL APOIO'!$G57))</f>
        <v>32</v>
      </c>
      <c r="AG57" s="212">
        <f>IF((VLOOKUP($C57,PARAMETROS!$A:$I,5,0))&gt;1,((VLOOKUP($C57,PARAMETROS!$A:$I,5,0))*20-1)*'RESUMO GERAL APOIO'!$G57,0)</f>
        <v>489.79999999999995</v>
      </c>
      <c r="AH57" s="212">
        <f>IF(VLOOKUP($C57,PARAMETROS!$A:$I,6,0)&gt;0,VLOOKUP($C57,PARAMETROS!$A:$I,6,0)*G57,0)</f>
        <v>0</v>
      </c>
      <c r="AI57" s="212">
        <f>VLOOKUP($C57,PARAMETROS!$A:$I,2,0)*'RESUMO GERAL APOIO'!$G57</f>
        <v>0</v>
      </c>
      <c r="AJ57" s="212">
        <f>VLOOKUP('RESUMO GERAL APOIO'!$C57,PARAMETROS!$A:$I,3,0)*'RESUMO GERAL APOIO'!$G57</f>
        <v>12.36</v>
      </c>
      <c r="AK57" s="212">
        <f>VLOOKUP('RESUMO GERAL APOIO'!$C57,PARAMETROS!$A:$I,4,0)*'RESUMO GERAL APOIO'!$G57</f>
        <v>0</v>
      </c>
      <c r="AL57" s="212">
        <f t="shared" si="32"/>
        <v>40.369999999999997</v>
      </c>
      <c r="AM57" s="212">
        <f>VLOOKUP(D57,CCT!D:R,12,0)*G57</f>
        <v>98.68</v>
      </c>
      <c r="AN57" s="212">
        <f t="shared" si="119"/>
        <v>673.21</v>
      </c>
      <c r="AO57" s="212">
        <f t="shared" si="120"/>
        <v>2414.9655555555555</v>
      </c>
      <c r="AP57" s="212">
        <f t="shared" si="33"/>
        <v>19.671836419753085</v>
      </c>
      <c r="AQ57" s="212">
        <f t="shared" si="10"/>
        <v>1.5737469135802471</v>
      </c>
      <c r="AR57" s="212">
        <f t="shared" si="34"/>
        <v>0.62949876543209882</v>
      </c>
      <c r="AS57" s="212">
        <f t="shared" si="35"/>
        <v>8.7111111111111121</v>
      </c>
      <c r="AT57" s="212">
        <f t="shared" si="36"/>
        <v>3.1185777777777788</v>
      </c>
      <c r="AU57" s="212">
        <f t="shared" si="37"/>
        <v>85.617777777777761</v>
      </c>
      <c r="AV57" s="212">
        <f t="shared" si="38"/>
        <v>2.3333333333333335</v>
      </c>
      <c r="AW57" s="212">
        <f t="shared" si="121"/>
        <v>121.65588209876542</v>
      </c>
      <c r="AX57" s="212">
        <f t="shared" si="39"/>
        <v>23.644444444444442</v>
      </c>
      <c r="AY57" s="212">
        <f t="shared" si="40"/>
        <v>5.6777777777777771</v>
      </c>
      <c r="AZ57" s="212">
        <f t="shared" si="41"/>
        <v>0.47833333333333333</v>
      </c>
      <c r="BA57" s="212">
        <f t="shared" si="42"/>
        <v>0.58333333333333337</v>
      </c>
      <c r="BB57" s="212">
        <f t="shared" si="43"/>
        <v>3.6296296296296293</v>
      </c>
      <c r="BC57" s="212">
        <f t="shared" si="44"/>
        <v>12.176839629629633</v>
      </c>
      <c r="BD57" s="212">
        <f t="shared" si="122"/>
        <v>46.190358148148142</v>
      </c>
      <c r="BE57" s="212">
        <v>0</v>
      </c>
      <c r="BF57" s="212">
        <f t="shared" si="24"/>
        <v>0</v>
      </c>
      <c r="BG57" s="212">
        <f t="shared" si="25"/>
        <v>0</v>
      </c>
      <c r="BH57" s="212">
        <f t="shared" si="26"/>
        <v>0</v>
      </c>
      <c r="BI57" s="212">
        <f t="shared" si="27"/>
        <v>46.190358148148142</v>
      </c>
      <c r="BJ57" s="212">
        <f>VLOOKUP($B57,Uniforme!$A:$L,12,0)*$G57</f>
        <v>87.95416666666668</v>
      </c>
      <c r="BK57" s="212">
        <v>0</v>
      </c>
      <c r="BL57" s="212">
        <v>0</v>
      </c>
      <c r="BM57" s="327">
        <v>0</v>
      </c>
      <c r="BN57" s="212"/>
      <c r="BO57" s="212">
        <f t="shared" si="123"/>
        <v>87.95416666666668</v>
      </c>
      <c r="BP57" s="212">
        <f t="shared" si="79"/>
        <v>5470.765962469136</v>
      </c>
      <c r="BQ57" s="212">
        <f t="shared" si="133"/>
        <v>330.3010188862354</v>
      </c>
      <c r="BR57" s="212">
        <f t="shared" si="134"/>
        <v>233.41272001293967</v>
      </c>
      <c r="BS57" s="55">
        <f t="shared" si="45"/>
        <v>8.7608069164265068</v>
      </c>
      <c r="BT57" s="55">
        <f t="shared" si="15"/>
        <v>1.9020172910662811</v>
      </c>
      <c r="BU57" s="245">
        <f>VLOOKUP(A57,ISS!A:C,2,0)*100</f>
        <v>4</v>
      </c>
      <c r="BV57" s="55">
        <f t="shared" si="124"/>
        <v>4.6109510086455305</v>
      </c>
      <c r="BW57" s="55">
        <f t="shared" si="125"/>
        <v>13.25</v>
      </c>
      <c r="BX57" s="55">
        <f t="shared" si="126"/>
        <v>15.273775216138318</v>
      </c>
      <c r="BY57" s="212">
        <f t="shared" si="127"/>
        <v>921.6928650504907</v>
      </c>
      <c r="BZ57" s="212">
        <f t="shared" si="128"/>
        <v>1485.4066039496656</v>
      </c>
      <c r="CA57" s="212">
        <f t="shared" si="129"/>
        <v>6956.1725664188016</v>
      </c>
      <c r="CB57" s="212">
        <f t="shared" si="130"/>
        <v>83474.070797025619</v>
      </c>
      <c r="CC57" s="316">
        <f>VLOOKUP($C57,PARAMETROS!$A:$I,7,0)</f>
        <v>44562</v>
      </c>
      <c r="CD57" s="194">
        <f>VLOOKUP($C57,PARAMETROS!$A:$I,8,0)</f>
        <v>0</v>
      </c>
      <c r="CE57" s="194">
        <f>VLOOKUP($C57,PARAMETROS!$A:$I,9,0)</f>
        <v>0</v>
      </c>
      <c r="CH57" s="3"/>
      <c r="CJ57" s="3"/>
      <c r="CK57" s="3"/>
    </row>
    <row r="58" spans="1:89">
      <c r="A58" s="193" t="str">
        <f>CCT!A56</f>
        <v>Itamarandiba</v>
      </c>
      <c r="B58" s="193" t="str">
        <f>CCT!B56</f>
        <v>Assistente Administrativo - 200 h</v>
      </c>
      <c r="C58" s="193" t="str">
        <f>CCT!C56</f>
        <v>Fethemg Interior</v>
      </c>
      <c r="D58" s="199" t="str">
        <f t="shared" si="114"/>
        <v>ItamarandibaAssistente Administrativo - 200 hPGJ</v>
      </c>
      <c r="E58" s="195" t="s">
        <v>327</v>
      </c>
      <c r="F58" s="195" t="s">
        <v>328</v>
      </c>
      <c r="G58" s="195">
        <f>VLOOKUP(D58,CCT!D:R,4,0)</f>
        <v>1</v>
      </c>
      <c r="H58" s="195">
        <f>VLOOKUP(D58,CCT!D:S,16,0)</f>
        <v>0</v>
      </c>
      <c r="I58" s="244">
        <f>VLOOKUP(D58,CCT!D:R,5,0)</f>
        <v>2800</v>
      </c>
      <c r="J58" s="212">
        <f t="shared" si="115"/>
        <v>2800</v>
      </c>
      <c r="K58" s="212">
        <v>0</v>
      </c>
      <c r="L58" s="212">
        <v>0</v>
      </c>
      <c r="M58" s="212">
        <v>0</v>
      </c>
      <c r="N58" s="212">
        <v>0</v>
      </c>
      <c r="O58" s="212">
        <v>0</v>
      </c>
      <c r="P58" s="212">
        <v>0</v>
      </c>
      <c r="Q58" s="212">
        <v>0</v>
      </c>
      <c r="R58" s="212">
        <f t="shared" si="116"/>
        <v>2800</v>
      </c>
      <c r="S58" s="212">
        <f t="shared" si="132"/>
        <v>560</v>
      </c>
      <c r="T58" s="212">
        <f t="shared" si="113"/>
        <v>42</v>
      </c>
      <c r="U58" s="212">
        <f t="shared" si="113"/>
        <v>28</v>
      </c>
      <c r="V58" s="212">
        <f t="shared" si="113"/>
        <v>5.6000000000000005</v>
      </c>
      <c r="W58" s="212">
        <f t="shared" si="113"/>
        <v>70</v>
      </c>
      <c r="X58" s="212">
        <f t="shared" si="113"/>
        <v>224</v>
      </c>
      <c r="Y58" s="212">
        <f t="shared" si="113"/>
        <v>56</v>
      </c>
      <c r="Z58" s="212">
        <f t="shared" si="113"/>
        <v>16.8</v>
      </c>
      <c r="AA58" s="212">
        <f t="shared" si="131"/>
        <v>1002.4</v>
      </c>
      <c r="AB58" s="212">
        <f t="shared" si="117"/>
        <v>233.33333333333331</v>
      </c>
      <c r="AC58" s="212">
        <f t="shared" si="31"/>
        <v>311.11111111111109</v>
      </c>
      <c r="AD58" s="212">
        <f t="shared" si="31"/>
        <v>194.91111111111115</v>
      </c>
      <c r="AE58" s="212">
        <f t="shared" si="118"/>
        <v>739.3555555555555</v>
      </c>
      <c r="AF58" s="212">
        <f>(VLOOKUP(A58,VT!A:D,4,0)*2*20*'RESUMO GERAL APOIO'!$G58)-IF(6%*'RESUMO GERAL APOIO'!$J58&lt;=(VLOOKUP(A58,VT!A:D,4,0)*2*20*'RESUMO GERAL APOIO'!$G58),6%*'RESUMO GERAL APOIO'!$J58,(VLOOKUP(A58,VT!A:D,4,0)*2*20*'RESUMO GERAL APOIO'!$G58))</f>
        <v>32</v>
      </c>
      <c r="AG58" s="212">
        <f>IF((VLOOKUP($C58,PARAMETROS!$A:$I,5,0))&gt;1,((VLOOKUP($C58,PARAMETROS!$A:$I,5,0))*20-1)*'RESUMO GERAL APOIO'!$G58,0)</f>
        <v>489.79999999999995</v>
      </c>
      <c r="AH58" s="212">
        <f>IF(VLOOKUP($C58,PARAMETROS!$A:$I,6,0)&gt;0,VLOOKUP($C58,PARAMETROS!$A:$I,6,0)*G58,0)</f>
        <v>0</v>
      </c>
      <c r="AI58" s="212">
        <f>VLOOKUP($C58,PARAMETROS!$A:$I,2,0)*'RESUMO GERAL APOIO'!$G58</f>
        <v>0</v>
      </c>
      <c r="AJ58" s="212">
        <f>VLOOKUP('RESUMO GERAL APOIO'!$C58,PARAMETROS!$A:$I,3,0)*'RESUMO GERAL APOIO'!$G58</f>
        <v>12.36</v>
      </c>
      <c r="AK58" s="212">
        <f>VLOOKUP('RESUMO GERAL APOIO'!$C58,PARAMETROS!$A:$I,4,0)*'RESUMO GERAL APOIO'!$G58</f>
        <v>0</v>
      </c>
      <c r="AL58" s="212">
        <f t="shared" si="32"/>
        <v>40.369999999999997</v>
      </c>
      <c r="AM58" s="212">
        <f>VLOOKUP(D58,CCT!D:R,12,0)*G58</f>
        <v>98.68</v>
      </c>
      <c r="AN58" s="212">
        <f t="shared" si="119"/>
        <v>673.21</v>
      </c>
      <c r="AO58" s="212">
        <f t="shared" si="120"/>
        <v>2414.9655555555555</v>
      </c>
      <c r="AP58" s="212">
        <f t="shared" si="33"/>
        <v>19.671836419753085</v>
      </c>
      <c r="AQ58" s="212">
        <f t="shared" si="10"/>
        <v>1.5737469135802471</v>
      </c>
      <c r="AR58" s="212">
        <f t="shared" si="34"/>
        <v>0.62949876543209882</v>
      </c>
      <c r="AS58" s="212">
        <f t="shared" si="35"/>
        <v>8.7111111111111121</v>
      </c>
      <c r="AT58" s="212">
        <f t="shared" si="36"/>
        <v>3.1185777777777788</v>
      </c>
      <c r="AU58" s="212">
        <f t="shared" si="37"/>
        <v>85.617777777777761</v>
      </c>
      <c r="AV58" s="212">
        <f t="shared" si="38"/>
        <v>2.3333333333333335</v>
      </c>
      <c r="AW58" s="212">
        <f t="shared" si="121"/>
        <v>121.65588209876542</v>
      </c>
      <c r="AX58" s="212">
        <f t="shared" si="39"/>
        <v>23.644444444444442</v>
      </c>
      <c r="AY58" s="212">
        <f t="shared" si="40"/>
        <v>5.6777777777777771</v>
      </c>
      <c r="AZ58" s="212">
        <f t="shared" si="41"/>
        <v>0.47833333333333333</v>
      </c>
      <c r="BA58" s="212">
        <f t="shared" si="42"/>
        <v>0.58333333333333337</v>
      </c>
      <c r="BB58" s="212">
        <f t="shared" si="43"/>
        <v>3.6296296296296293</v>
      </c>
      <c r="BC58" s="212">
        <f t="shared" si="44"/>
        <v>12.176839629629633</v>
      </c>
      <c r="BD58" s="212">
        <f t="shared" si="122"/>
        <v>46.190358148148142</v>
      </c>
      <c r="BE58" s="212">
        <v>0</v>
      </c>
      <c r="BF58" s="212">
        <f t="shared" si="24"/>
        <v>0</v>
      </c>
      <c r="BG58" s="212">
        <f t="shared" si="25"/>
        <v>0</v>
      </c>
      <c r="BH58" s="212">
        <f t="shared" si="26"/>
        <v>0</v>
      </c>
      <c r="BI58" s="212">
        <f t="shared" si="27"/>
        <v>46.190358148148142</v>
      </c>
      <c r="BJ58" s="212">
        <f>VLOOKUP($B58,Uniforme!$A:$L,12,0)*$G58</f>
        <v>87.95416666666668</v>
      </c>
      <c r="BK58" s="212">
        <v>0</v>
      </c>
      <c r="BL58" s="212">
        <v>0</v>
      </c>
      <c r="BM58" s="327">
        <v>0</v>
      </c>
      <c r="BN58" s="212"/>
      <c r="BO58" s="212">
        <f t="shared" si="123"/>
        <v>87.95416666666668</v>
      </c>
      <c r="BP58" s="212">
        <f t="shared" si="79"/>
        <v>5470.765962469136</v>
      </c>
      <c r="BQ58" s="212">
        <f t="shared" si="133"/>
        <v>330.3010188862354</v>
      </c>
      <c r="BR58" s="212">
        <f t="shared" si="134"/>
        <v>233.41272001293967</v>
      </c>
      <c r="BS58" s="55">
        <f t="shared" si="45"/>
        <v>8.8629737609329435</v>
      </c>
      <c r="BT58" s="55">
        <f t="shared" si="15"/>
        <v>1.9241982507288626</v>
      </c>
      <c r="BU58" s="245">
        <f>VLOOKUP(A58,ISS!A:C,2,0)*100</f>
        <v>5</v>
      </c>
      <c r="BV58" s="55">
        <f t="shared" si="124"/>
        <v>5.8309037900874632</v>
      </c>
      <c r="BW58" s="55">
        <f t="shared" si="125"/>
        <v>14.25</v>
      </c>
      <c r="BX58" s="55">
        <f t="shared" si="126"/>
        <v>16.618075801749271</v>
      </c>
      <c r="BY58" s="212">
        <f t="shared" si="127"/>
        <v>1002.814411014559</v>
      </c>
      <c r="BZ58" s="212">
        <f t="shared" si="128"/>
        <v>1566.5281499137341</v>
      </c>
      <c r="CA58" s="212">
        <f t="shared" si="129"/>
        <v>7037.2941123828696</v>
      </c>
      <c r="CB58" s="212">
        <f t="shared" si="130"/>
        <v>84447.529348594428</v>
      </c>
      <c r="CC58" s="316">
        <f>VLOOKUP($C58,PARAMETROS!$A:$I,7,0)</f>
        <v>44562</v>
      </c>
      <c r="CD58" s="194">
        <f>VLOOKUP($C58,PARAMETROS!$A:$I,8,0)</f>
        <v>0</v>
      </c>
      <c r="CE58" s="194">
        <f>VLOOKUP($C58,PARAMETROS!$A:$I,9,0)</f>
        <v>0</v>
      </c>
      <c r="CH58" s="3"/>
      <c r="CJ58" s="3"/>
      <c r="CK58" s="3"/>
    </row>
    <row r="59" spans="1:89">
      <c r="A59" s="193" t="str">
        <f>CCT!A57</f>
        <v>Itambacuri</v>
      </c>
      <c r="B59" s="193" t="str">
        <f>CCT!B57</f>
        <v>Assistente Administrativo - 200 h</v>
      </c>
      <c r="C59" s="193" t="str">
        <f>CCT!C57</f>
        <v>Regiao de Teofilo Otoni</v>
      </c>
      <c r="D59" s="199" t="str">
        <f t="shared" si="114"/>
        <v>ItambacuriAssistente Administrativo - 200 hPGJ</v>
      </c>
      <c r="E59" s="195" t="s">
        <v>327</v>
      </c>
      <c r="F59" s="195" t="s">
        <v>328</v>
      </c>
      <c r="G59" s="195">
        <f>VLOOKUP(D59,CCT!D:R,4,0)</f>
        <v>1</v>
      </c>
      <c r="H59" s="195">
        <f>VLOOKUP(D59,CCT!D:S,16,0)</f>
        <v>0</v>
      </c>
      <c r="I59" s="244">
        <f>VLOOKUP(D59,CCT!D:R,5,0)</f>
        <v>2800</v>
      </c>
      <c r="J59" s="212">
        <f t="shared" si="115"/>
        <v>2800</v>
      </c>
      <c r="K59" s="212">
        <v>0</v>
      </c>
      <c r="L59" s="212">
        <v>0</v>
      </c>
      <c r="M59" s="212">
        <v>0</v>
      </c>
      <c r="N59" s="212">
        <v>0</v>
      </c>
      <c r="O59" s="212">
        <v>0</v>
      </c>
      <c r="P59" s="212">
        <v>0</v>
      </c>
      <c r="Q59" s="212">
        <v>0</v>
      </c>
      <c r="R59" s="212">
        <f t="shared" si="116"/>
        <v>2800</v>
      </c>
      <c r="S59" s="212">
        <f t="shared" si="132"/>
        <v>560</v>
      </c>
      <c r="T59" s="212">
        <f t="shared" si="113"/>
        <v>42</v>
      </c>
      <c r="U59" s="212">
        <f t="shared" si="113"/>
        <v>28</v>
      </c>
      <c r="V59" s="212">
        <f t="shared" si="113"/>
        <v>5.6000000000000005</v>
      </c>
      <c r="W59" s="212">
        <f t="shared" si="113"/>
        <v>70</v>
      </c>
      <c r="X59" s="212">
        <f t="shared" si="113"/>
        <v>224</v>
      </c>
      <c r="Y59" s="212">
        <f t="shared" si="113"/>
        <v>56</v>
      </c>
      <c r="Z59" s="212">
        <f t="shared" si="113"/>
        <v>16.8</v>
      </c>
      <c r="AA59" s="212">
        <f t="shared" si="131"/>
        <v>1002.4</v>
      </c>
      <c r="AB59" s="212">
        <f t="shared" si="117"/>
        <v>233.33333333333331</v>
      </c>
      <c r="AC59" s="212">
        <f t="shared" si="31"/>
        <v>311.11111111111109</v>
      </c>
      <c r="AD59" s="212">
        <f t="shared" si="31"/>
        <v>194.91111111111115</v>
      </c>
      <c r="AE59" s="212">
        <f t="shared" si="118"/>
        <v>739.3555555555555</v>
      </c>
      <c r="AF59" s="212">
        <f>(VLOOKUP(A59,VT!A:D,4,0)*2*20*'RESUMO GERAL APOIO'!$G59)-IF(6%*'RESUMO GERAL APOIO'!$J59&lt;=(VLOOKUP(A59,VT!A:D,4,0)*2*20*'RESUMO GERAL APOIO'!$G59),6%*'RESUMO GERAL APOIO'!$J59,(VLOOKUP(A59,VT!A:D,4,0)*2*20*'RESUMO GERAL APOIO'!$G59))</f>
        <v>32</v>
      </c>
      <c r="AG59" s="212">
        <f>IF((VLOOKUP($C59,PARAMETROS!$A:$I,5,0))&gt;1,((VLOOKUP($C59,PARAMETROS!$A:$I,5,0))*20-1)*'RESUMO GERAL APOIO'!$G59,0)</f>
        <v>489.79999999999995</v>
      </c>
      <c r="AH59" s="212">
        <f>IF(VLOOKUP($C59,PARAMETROS!$A:$I,6,0)&gt;0,VLOOKUP($C59,PARAMETROS!$A:$I,6,0)*G59,0)</f>
        <v>0</v>
      </c>
      <c r="AI59" s="212">
        <f>VLOOKUP($C59,PARAMETROS!$A:$I,2,0)*'RESUMO GERAL APOIO'!$G59</f>
        <v>0</v>
      </c>
      <c r="AJ59" s="212">
        <f>VLOOKUP('RESUMO GERAL APOIO'!$C59,PARAMETROS!$A:$I,3,0)*'RESUMO GERAL APOIO'!$G59</f>
        <v>12.36</v>
      </c>
      <c r="AK59" s="212">
        <f>VLOOKUP('RESUMO GERAL APOIO'!$C59,PARAMETROS!$A:$I,4,0)*'RESUMO GERAL APOIO'!$G59</f>
        <v>0</v>
      </c>
      <c r="AL59" s="212">
        <f t="shared" si="32"/>
        <v>40.369999999999997</v>
      </c>
      <c r="AM59" s="212">
        <f>VLOOKUP(D59,CCT!D:R,12,0)*G59</f>
        <v>98.68</v>
      </c>
      <c r="AN59" s="212">
        <f t="shared" si="119"/>
        <v>673.21</v>
      </c>
      <c r="AO59" s="212">
        <f t="shared" si="120"/>
        <v>2414.9655555555555</v>
      </c>
      <c r="AP59" s="212">
        <f t="shared" si="33"/>
        <v>19.671836419753085</v>
      </c>
      <c r="AQ59" s="212">
        <f t="shared" si="10"/>
        <v>1.5737469135802471</v>
      </c>
      <c r="AR59" s="212">
        <f t="shared" si="34"/>
        <v>0.62949876543209882</v>
      </c>
      <c r="AS59" s="212">
        <f t="shared" si="35"/>
        <v>8.7111111111111121</v>
      </c>
      <c r="AT59" s="212">
        <f t="shared" si="36"/>
        <v>3.1185777777777788</v>
      </c>
      <c r="AU59" s="212">
        <f t="shared" si="37"/>
        <v>85.617777777777761</v>
      </c>
      <c r="AV59" s="212">
        <f t="shared" si="38"/>
        <v>2.3333333333333335</v>
      </c>
      <c r="AW59" s="212">
        <f t="shared" si="121"/>
        <v>121.65588209876542</v>
      </c>
      <c r="AX59" s="212">
        <f t="shared" si="39"/>
        <v>23.644444444444442</v>
      </c>
      <c r="AY59" s="212">
        <f t="shared" si="40"/>
        <v>5.6777777777777771</v>
      </c>
      <c r="AZ59" s="212">
        <f t="shared" si="41"/>
        <v>0.47833333333333333</v>
      </c>
      <c r="BA59" s="212">
        <f t="shared" si="42"/>
        <v>0.58333333333333337</v>
      </c>
      <c r="BB59" s="212">
        <f t="shared" si="43"/>
        <v>3.6296296296296293</v>
      </c>
      <c r="BC59" s="212">
        <f t="shared" si="44"/>
        <v>12.176839629629633</v>
      </c>
      <c r="BD59" s="212">
        <f t="shared" si="122"/>
        <v>46.190358148148142</v>
      </c>
      <c r="BE59" s="212">
        <v>0</v>
      </c>
      <c r="BF59" s="212">
        <f t="shared" si="24"/>
        <v>0</v>
      </c>
      <c r="BG59" s="212">
        <f t="shared" si="25"/>
        <v>0</v>
      </c>
      <c r="BH59" s="212">
        <f t="shared" si="26"/>
        <v>0</v>
      </c>
      <c r="BI59" s="212">
        <f t="shared" si="27"/>
        <v>46.190358148148142</v>
      </c>
      <c r="BJ59" s="212">
        <f>VLOOKUP($B59,Uniforme!$A:$L,12,0)*$G59</f>
        <v>87.95416666666668</v>
      </c>
      <c r="BK59" s="212">
        <v>0</v>
      </c>
      <c r="BL59" s="212">
        <v>0</v>
      </c>
      <c r="BM59" s="327">
        <v>0</v>
      </c>
      <c r="BN59" s="212"/>
      <c r="BO59" s="212">
        <f t="shared" si="123"/>
        <v>87.95416666666668</v>
      </c>
      <c r="BP59" s="212">
        <f t="shared" si="79"/>
        <v>5470.765962469136</v>
      </c>
      <c r="BQ59" s="212">
        <f t="shared" si="133"/>
        <v>330.3010188862354</v>
      </c>
      <c r="BR59" s="212">
        <f t="shared" si="134"/>
        <v>233.41272001293967</v>
      </c>
      <c r="BS59" s="55">
        <f t="shared" si="45"/>
        <v>8.6609686609686669</v>
      </c>
      <c r="BT59" s="55">
        <f t="shared" si="15"/>
        <v>1.8803418803418819</v>
      </c>
      <c r="BU59" s="245">
        <f>VLOOKUP(A59,ISS!A:C,2,0)*100</f>
        <v>3</v>
      </c>
      <c r="BV59" s="55">
        <f t="shared" si="124"/>
        <v>3.4188034188034218</v>
      </c>
      <c r="BW59" s="55">
        <f t="shared" si="125"/>
        <v>12.25</v>
      </c>
      <c r="BX59" s="55">
        <f t="shared" si="126"/>
        <v>13.960113960113972</v>
      </c>
      <c r="BY59" s="212">
        <f t="shared" si="127"/>
        <v>842.42024321096153</v>
      </c>
      <c r="BZ59" s="212">
        <f t="shared" si="128"/>
        <v>1406.1339821101365</v>
      </c>
      <c r="CA59" s="212">
        <f t="shared" si="129"/>
        <v>6876.8999445792724</v>
      </c>
      <c r="CB59" s="212">
        <f t="shared" si="130"/>
        <v>82522.799334951269</v>
      </c>
      <c r="CC59" s="316">
        <f>VLOOKUP($C59,PARAMETROS!$A:$I,7,0)</f>
        <v>44562</v>
      </c>
      <c r="CD59" s="194">
        <f>VLOOKUP($C59,PARAMETROS!$A:$I,8,0)</f>
        <v>0</v>
      </c>
      <c r="CE59" s="194">
        <f>VLOOKUP($C59,PARAMETROS!$A:$I,9,0)</f>
        <v>0</v>
      </c>
      <c r="CH59" s="3"/>
      <c r="CJ59" s="3"/>
      <c r="CK59" s="3"/>
    </row>
    <row r="60" spans="1:89">
      <c r="A60" s="193" t="str">
        <f>CCT!A58</f>
        <v>Itamonte</v>
      </c>
      <c r="B60" s="193" t="str">
        <f>CCT!B58</f>
        <v>Assistente Administrativo - 200 h</v>
      </c>
      <c r="C60" s="193" t="str">
        <f>CCT!C58</f>
        <v>Regiao de Sao Lourenco¹*</v>
      </c>
      <c r="D60" s="199" t="str">
        <f t="shared" si="114"/>
        <v>ItamonteAssistente Administrativo - 200 hPGJ</v>
      </c>
      <c r="E60" s="195" t="s">
        <v>327</v>
      </c>
      <c r="F60" s="195" t="s">
        <v>328</v>
      </c>
      <c r="G60" s="195">
        <f>VLOOKUP(D60,CCT!D:R,4,0)</f>
        <v>1</v>
      </c>
      <c r="H60" s="195">
        <f>VLOOKUP(D60,CCT!D:S,16,0)</f>
        <v>0</v>
      </c>
      <c r="I60" s="244">
        <f>VLOOKUP(D60,CCT!D:R,5,0)</f>
        <v>2800</v>
      </c>
      <c r="J60" s="212">
        <f t="shared" si="115"/>
        <v>2800</v>
      </c>
      <c r="K60" s="212">
        <v>0</v>
      </c>
      <c r="L60" s="212">
        <v>0</v>
      </c>
      <c r="M60" s="212">
        <v>0</v>
      </c>
      <c r="N60" s="212">
        <v>0</v>
      </c>
      <c r="O60" s="212">
        <v>0</v>
      </c>
      <c r="P60" s="212">
        <v>0</v>
      </c>
      <c r="Q60" s="212">
        <v>0</v>
      </c>
      <c r="R60" s="212">
        <f t="shared" si="116"/>
        <v>2800</v>
      </c>
      <c r="S60" s="212">
        <f t="shared" si="132"/>
        <v>560</v>
      </c>
      <c r="T60" s="212">
        <f t="shared" si="113"/>
        <v>42</v>
      </c>
      <c r="U60" s="212">
        <f t="shared" si="113"/>
        <v>28</v>
      </c>
      <c r="V60" s="212">
        <f t="shared" si="113"/>
        <v>5.6000000000000005</v>
      </c>
      <c r="W60" s="212">
        <f t="shared" si="113"/>
        <v>70</v>
      </c>
      <c r="X60" s="212">
        <f t="shared" si="113"/>
        <v>224</v>
      </c>
      <c r="Y60" s="212">
        <f t="shared" si="113"/>
        <v>56</v>
      </c>
      <c r="Z60" s="212">
        <f t="shared" si="113"/>
        <v>16.8</v>
      </c>
      <c r="AA60" s="212">
        <f t="shared" si="131"/>
        <v>1002.4</v>
      </c>
      <c r="AB60" s="212">
        <f t="shared" si="117"/>
        <v>233.33333333333331</v>
      </c>
      <c r="AC60" s="212">
        <f t="shared" si="31"/>
        <v>311.11111111111109</v>
      </c>
      <c r="AD60" s="212">
        <f t="shared" si="31"/>
        <v>194.91111111111115</v>
      </c>
      <c r="AE60" s="212">
        <f t="shared" si="118"/>
        <v>739.3555555555555</v>
      </c>
      <c r="AF60" s="212">
        <f>(VLOOKUP(A60,VT!A:D,4,0)*2*20*'RESUMO GERAL APOIO'!$G60)-IF(6%*'RESUMO GERAL APOIO'!$J60&lt;=(VLOOKUP(A60,VT!A:D,4,0)*2*20*'RESUMO GERAL APOIO'!$G60),6%*'RESUMO GERAL APOIO'!$J60,(VLOOKUP(A60,VT!A:D,4,0)*2*20*'RESUMO GERAL APOIO'!$G60))</f>
        <v>32</v>
      </c>
      <c r="AG60" s="212">
        <f>IF((VLOOKUP($C60,PARAMETROS!$A:$I,5,0))&gt;1,((VLOOKUP($C60,PARAMETROS!$A:$I,5,0))*20-1)*'RESUMO GERAL APOIO'!$G60,0)</f>
        <v>489.79999999999995</v>
      </c>
      <c r="AH60" s="212">
        <f>IF(VLOOKUP($C60,PARAMETROS!$A:$I,6,0)&gt;0,VLOOKUP($C60,PARAMETROS!$A:$I,6,0)*G60,0)</f>
        <v>0</v>
      </c>
      <c r="AI60" s="212">
        <f>VLOOKUP($C60,PARAMETROS!$A:$I,2,0)*'RESUMO GERAL APOIO'!$G60</f>
        <v>0</v>
      </c>
      <c r="AJ60" s="212">
        <f>VLOOKUP('RESUMO GERAL APOIO'!$C60,PARAMETROS!$A:$I,3,0)*'RESUMO GERAL APOIO'!$G60</f>
        <v>0</v>
      </c>
      <c r="AK60" s="212">
        <f>VLOOKUP('RESUMO GERAL APOIO'!$C60,PARAMETROS!$A:$I,4,0)*'RESUMO GERAL APOIO'!$G60</f>
        <v>0</v>
      </c>
      <c r="AL60" s="212">
        <f t="shared" si="32"/>
        <v>40.369999999999997</v>
      </c>
      <c r="AM60" s="212">
        <f>VLOOKUP(D60,CCT!D:R,12,0)*G60</f>
        <v>98.68</v>
      </c>
      <c r="AN60" s="212">
        <f t="shared" si="119"/>
        <v>660.84999999999991</v>
      </c>
      <c r="AO60" s="212">
        <f t="shared" si="120"/>
        <v>2402.6055555555554</v>
      </c>
      <c r="AP60" s="212">
        <f t="shared" si="33"/>
        <v>19.671836419753085</v>
      </c>
      <c r="AQ60" s="212">
        <f t="shared" si="10"/>
        <v>1.5737469135802471</v>
      </c>
      <c r="AR60" s="212">
        <f t="shared" si="34"/>
        <v>0.62949876543209882</v>
      </c>
      <c r="AS60" s="212">
        <f t="shared" si="35"/>
        <v>8.7111111111111121</v>
      </c>
      <c r="AT60" s="212">
        <f t="shared" si="36"/>
        <v>3.1185777777777788</v>
      </c>
      <c r="AU60" s="212">
        <f t="shared" si="37"/>
        <v>85.617777777777761</v>
      </c>
      <c r="AV60" s="212">
        <f t="shared" si="38"/>
        <v>2.3333333333333335</v>
      </c>
      <c r="AW60" s="212">
        <f t="shared" si="121"/>
        <v>121.65588209876542</v>
      </c>
      <c r="AX60" s="212">
        <f t="shared" si="39"/>
        <v>23.644444444444442</v>
      </c>
      <c r="AY60" s="212">
        <f t="shared" si="40"/>
        <v>5.6777777777777771</v>
      </c>
      <c r="AZ60" s="212">
        <f t="shared" si="41"/>
        <v>0.47833333333333333</v>
      </c>
      <c r="BA60" s="212">
        <f t="shared" si="42"/>
        <v>0.58333333333333337</v>
      </c>
      <c r="BB60" s="212">
        <f t="shared" si="43"/>
        <v>3.6296296296296293</v>
      </c>
      <c r="BC60" s="212">
        <f t="shared" si="44"/>
        <v>12.176839629629633</v>
      </c>
      <c r="BD60" s="212">
        <f t="shared" si="122"/>
        <v>46.190358148148142</v>
      </c>
      <c r="BE60" s="212">
        <v>0</v>
      </c>
      <c r="BF60" s="212">
        <f t="shared" si="24"/>
        <v>0</v>
      </c>
      <c r="BG60" s="212">
        <f t="shared" si="25"/>
        <v>0</v>
      </c>
      <c r="BH60" s="212">
        <f t="shared" si="26"/>
        <v>0</v>
      </c>
      <c r="BI60" s="212">
        <f t="shared" si="27"/>
        <v>46.190358148148142</v>
      </c>
      <c r="BJ60" s="212">
        <f>VLOOKUP($B60,Uniforme!$A:$L,12,0)*$G60</f>
        <v>87.95416666666668</v>
      </c>
      <c r="BK60" s="212">
        <v>0</v>
      </c>
      <c r="BL60" s="212">
        <v>0</v>
      </c>
      <c r="BM60" s="327">
        <v>0</v>
      </c>
      <c r="BN60" s="212"/>
      <c r="BO60" s="212">
        <f t="shared" si="123"/>
        <v>87.95416666666668</v>
      </c>
      <c r="BP60" s="212">
        <f t="shared" si="79"/>
        <v>5458.4059624691363</v>
      </c>
      <c r="BQ60" s="212">
        <f t="shared" si="133"/>
        <v>330.3010188862354</v>
      </c>
      <c r="BR60" s="212">
        <f t="shared" si="134"/>
        <v>233.41272001293967</v>
      </c>
      <c r="BS60" s="55">
        <f t="shared" si="45"/>
        <v>8.6609686609686669</v>
      </c>
      <c r="BT60" s="55">
        <f t="shared" si="15"/>
        <v>1.8803418803418819</v>
      </c>
      <c r="BU60" s="245">
        <f>VLOOKUP(A60,ISS!A:C,2,0)*100</f>
        <v>3</v>
      </c>
      <c r="BV60" s="55">
        <f t="shared" si="124"/>
        <v>3.4188034188034218</v>
      </c>
      <c r="BW60" s="55">
        <f t="shared" si="125"/>
        <v>12.25</v>
      </c>
      <c r="BX60" s="55">
        <f t="shared" si="126"/>
        <v>13.960113960113972</v>
      </c>
      <c r="BY60" s="212">
        <f t="shared" si="127"/>
        <v>840.69477312549145</v>
      </c>
      <c r="BZ60" s="212">
        <f t="shared" si="128"/>
        <v>1404.4085120246664</v>
      </c>
      <c r="CA60" s="212">
        <f t="shared" si="129"/>
        <v>6862.8144744938027</v>
      </c>
      <c r="CB60" s="212">
        <f t="shared" si="130"/>
        <v>82353.773693925628</v>
      </c>
      <c r="CC60" s="316">
        <f>VLOOKUP($C60,PARAMETROS!$A:$I,7,0)</f>
        <v>44562</v>
      </c>
      <c r="CD60" s="194">
        <f>VLOOKUP($C60,PARAMETROS!$A:$I,8,0)</f>
        <v>0</v>
      </c>
      <c r="CE60" s="194">
        <f>VLOOKUP($C60,PARAMETROS!$A:$I,9,0)</f>
        <v>0</v>
      </c>
      <c r="CH60" s="3"/>
      <c r="CJ60" s="3"/>
      <c r="CK60" s="3"/>
    </row>
    <row r="61" spans="1:89">
      <c r="A61" s="193" t="str">
        <f>CCT!A59</f>
        <v>Itanhandu</v>
      </c>
      <c r="B61" s="193" t="str">
        <f>CCT!B59</f>
        <v>Assistente Administrativo - 200 h</v>
      </c>
      <c r="C61" s="193" t="str">
        <f>CCT!C59</f>
        <v>Regiao de Sao Lourenco¹*</v>
      </c>
      <c r="D61" s="199" t="str">
        <f t="shared" si="114"/>
        <v>ItanhanduAssistente Administrativo - 200 hPGJ</v>
      </c>
      <c r="E61" s="195" t="s">
        <v>327</v>
      </c>
      <c r="F61" s="195" t="s">
        <v>328</v>
      </c>
      <c r="G61" s="195">
        <f>VLOOKUP(D61,CCT!D:R,4,0)</f>
        <v>1</v>
      </c>
      <c r="H61" s="195">
        <f>VLOOKUP(D61,CCT!D:S,16,0)</f>
        <v>0</v>
      </c>
      <c r="I61" s="244">
        <f>VLOOKUP(D61,CCT!D:R,5,0)</f>
        <v>2800</v>
      </c>
      <c r="J61" s="212">
        <f t="shared" si="115"/>
        <v>2800</v>
      </c>
      <c r="K61" s="212">
        <v>0</v>
      </c>
      <c r="L61" s="212">
        <v>0</v>
      </c>
      <c r="M61" s="212">
        <v>0</v>
      </c>
      <c r="N61" s="212">
        <v>0</v>
      </c>
      <c r="O61" s="212">
        <v>0</v>
      </c>
      <c r="P61" s="212">
        <v>0</v>
      </c>
      <c r="Q61" s="212">
        <v>0</v>
      </c>
      <c r="R61" s="212">
        <f t="shared" si="116"/>
        <v>2800</v>
      </c>
      <c r="S61" s="212">
        <f t="shared" si="132"/>
        <v>560</v>
      </c>
      <c r="T61" s="212">
        <f t="shared" si="113"/>
        <v>42</v>
      </c>
      <c r="U61" s="212">
        <f t="shared" si="113"/>
        <v>28</v>
      </c>
      <c r="V61" s="212">
        <f t="shared" si="113"/>
        <v>5.6000000000000005</v>
      </c>
      <c r="W61" s="212">
        <f t="shared" si="113"/>
        <v>70</v>
      </c>
      <c r="X61" s="212">
        <f t="shared" si="113"/>
        <v>224</v>
      </c>
      <c r="Y61" s="212">
        <f t="shared" si="113"/>
        <v>56</v>
      </c>
      <c r="Z61" s="212">
        <f t="shared" si="113"/>
        <v>16.8</v>
      </c>
      <c r="AA61" s="212">
        <f t="shared" si="131"/>
        <v>1002.4</v>
      </c>
      <c r="AB61" s="212">
        <f t="shared" si="117"/>
        <v>233.33333333333331</v>
      </c>
      <c r="AC61" s="212">
        <f t="shared" si="31"/>
        <v>311.11111111111109</v>
      </c>
      <c r="AD61" s="212">
        <f t="shared" si="31"/>
        <v>194.91111111111115</v>
      </c>
      <c r="AE61" s="212">
        <f t="shared" si="118"/>
        <v>739.3555555555555</v>
      </c>
      <c r="AF61" s="212">
        <f>(VLOOKUP(A61,VT!A:D,4,0)*2*20*'RESUMO GERAL APOIO'!$G61)-IF(6%*'RESUMO GERAL APOIO'!$J61&lt;=(VLOOKUP(A61,VT!A:D,4,0)*2*20*'RESUMO GERAL APOIO'!$G61),6%*'RESUMO GERAL APOIO'!$J61,(VLOOKUP(A61,VT!A:D,4,0)*2*20*'RESUMO GERAL APOIO'!$G61))</f>
        <v>32</v>
      </c>
      <c r="AG61" s="212">
        <f>IF((VLOOKUP($C61,PARAMETROS!$A:$I,5,0))&gt;1,((VLOOKUP($C61,PARAMETROS!$A:$I,5,0))*20-1)*'RESUMO GERAL APOIO'!$G61,0)</f>
        <v>489.79999999999995</v>
      </c>
      <c r="AH61" s="212">
        <f>IF(VLOOKUP($C61,PARAMETROS!$A:$I,6,0)&gt;0,VLOOKUP($C61,PARAMETROS!$A:$I,6,0)*G61,0)</f>
        <v>0</v>
      </c>
      <c r="AI61" s="212">
        <f>VLOOKUP($C61,PARAMETROS!$A:$I,2,0)*'RESUMO GERAL APOIO'!$G61</f>
        <v>0</v>
      </c>
      <c r="AJ61" s="212">
        <f>VLOOKUP('RESUMO GERAL APOIO'!$C61,PARAMETROS!$A:$I,3,0)*'RESUMO GERAL APOIO'!$G61</f>
        <v>0</v>
      </c>
      <c r="AK61" s="212">
        <f>VLOOKUP('RESUMO GERAL APOIO'!$C61,PARAMETROS!$A:$I,4,0)*'RESUMO GERAL APOIO'!$G61</f>
        <v>0</v>
      </c>
      <c r="AL61" s="212">
        <f t="shared" si="32"/>
        <v>40.369999999999997</v>
      </c>
      <c r="AM61" s="212">
        <f>VLOOKUP(D61,CCT!D:R,12,0)*G61</f>
        <v>98.68</v>
      </c>
      <c r="AN61" s="212">
        <f t="shared" si="119"/>
        <v>660.84999999999991</v>
      </c>
      <c r="AO61" s="212">
        <f t="shared" si="120"/>
        <v>2402.6055555555554</v>
      </c>
      <c r="AP61" s="212">
        <f t="shared" si="33"/>
        <v>19.671836419753085</v>
      </c>
      <c r="AQ61" s="212">
        <f t="shared" si="10"/>
        <v>1.5737469135802471</v>
      </c>
      <c r="AR61" s="212">
        <f t="shared" si="34"/>
        <v>0.62949876543209882</v>
      </c>
      <c r="AS61" s="212">
        <f t="shared" si="35"/>
        <v>8.7111111111111121</v>
      </c>
      <c r="AT61" s="212">
        <f t="shared" si="36"/>
        <v>3.1185777777777788</v>
      </c>
      <c r="AU61" s="212">
        <f t="shared" si="37"/>
        <v>85.617777777777761</v>
      </c>
      <c r="AV61" s="212">
        <f t="shared" si="38"/>
        <v>2.3333333333333335</v>
      </c>
      <c r="AW61" s="212">
        <f t="shared" si="121"/>
        <v>121.65588209876542</v>
      </c>
      <c r="AX61" s="212">
        <f t="shared" si="39"/>
        <v>23.644444444444442</v>
      </c>
      <c r="AY61" s="212">
        <f t="shared" si="40"/>
        <v>5.6777777777777771</v>
      </c>
      <c r="AZ61" s="212">
        <f t="shared" si="41"/>
        <v>0.47833333333333333</v>
      </c>
      <c r="BA61" s="212">
        <f t="shared" si="42"/>
        <v>0.58333333333333337</v>
      </c>
      <c r="BB61" s="212">
        <f t="shared" si="43"/>
        <v>3.6296296296296293</v>
      </c>
      <c r="BC61" s="212">
        <f t="shared" si="44"/>
        <v>12.176839629629633</v>
      </c>
      <c r="BD61" s="212">
        <f t="shared" si="122"/>
        <v>46.190358148148142</v>
      </c>
      <c r="BE61" s="212">
        <v>0</v>
      </c>
      <c r="BF61" s="212">
        <f t="shared" si="24"/>
        <v>0</v>
      </c>
      <c r="BG61" s="212">
        <f t="shared" si="25"/>
        <v>0</v>
      </c>
      <c r="BH61" s="212">
        <f t="shared" si="26"/>
        <v>0</v>
      </c>
      <c r="BI61" s="212">
        <f t="shared" si="27"/>
        <v>46.190358148148142</v>
      </c>
      <c r="BJ61" s="212">
        <f>VLOOKUP($B61,Uniforme!$A:$L,12,0)*$G61</f>
        <v>87.95416666666668</v>
      </c>
      <c r="BK61" s="212">
        <v>0</v>
      </c>
      <c r="BL61" s="212">
        <v>0</v>
      </c>
      <c r="BM61" s="327">
        <v>0</v>
      </c>
      <c r="BN61" s="212"/>
      <c r="BO61" s="212">
        <f t="shared" si="123"/>
        <v>87.95416666666668</v>
      </c>
      <c r="BP61" s="212">
        <f t="shared" si="79"/>
        <v>5458.4059624691363</v>
      </c>
      <c r="BQ61" s="212">
        <f t="shared" si="133"/>
        <v>330.3010188862354</v>
      </c>
      <c r="BR61" s="212">
        <f t="shared" si="134"/>
        <v>233.41272001293967</v>
      </c>
      <c r="BS61" s="55">
        <f t="shared" si="45"/>
        <v>8.6609686609686669</v>
      </c>
      <c r="BT61" s="55">
        <f t="shared" si="15"/>
        <v>1.8803418803418819</v>
      </c>
      <c r="BU61" s="245">
        <f>VLOOKUP(A61,ISS!A:C,2,0)*100</f>
        <v>3</v>
      </c>
      <c r="BV61" s="55">
        <f t="shared" si="124"/>
        <v>3.4188034188034218</v>
      </c>
      <c r="BW61" s="55">
        <f t="shared" si="125"/>
        <v>12.25</v>
      </c>
      <c r="BX61" s="55">
        <f t="shared" si="126"/>
        <v>13.960113960113972</v>
      </c>
      <c r="BY61" s="212">
        <f t="shared" si="127"/>
        <v>840.69477312549145</v>
      </c>
      <c r="BZ61" s="212">
        <f t="shared" si="128"/>
        <v>1404.4085120246664</v>
      </c>
      <c r="CA61" s="212">
        <f t="shared" si="129"/>
        <v>6862.8144744938027</v>
      </c>
      <c r="CB61" s="212">
        <f t="shared" si="130"/>
        <v>82353.773693925628</v>
      </c>
      <c r="CC61" s="316">
        <f>VLOOKUP($C61,PARAMETROS!$A:$I,7,0)</f>
        <v>44562</v>
      </c>
      <c r="CD61" s="194">
        <f>VLOOKUP($C61,PARAMETROS!$A:$I,8,0)</f>
        <v>0</v>
      </c>
      <c r="CE61" s="194">
        <f>VLOOKUP($C61,PARAMETROS!$A:$I,9,0)</f>
        <v>0</v>
      </c>
      <c r="CH61" s="3"/>
      <c r="CJ61" s="3"/>
      <c r="CK61" s="3"/>
    </row>
    <row r="62" spans="1:89">
      <c r="A62" s="193" t="str">
        <f>CCT!A60</f>
        <v>Jequitinhonha</v>
      </c>
      <c r="B62" s="193" t="str">
        <f>CCT!B60</f>
        <v>Assistente Administrativo - 200 h</v>
      </c>
      <c r="C62" s="193" t="str">
        <f>CCT!C60</f>
        <v>Regiao de Teofilo Otoni</v>
      </c>
      <c r="D62" s="199" t="str">
        <f t="shared" si="114"/>
        <v>JequitinhonhaAssistente Administrativo - 200 hPGJ</v>
      </c>
      <c r="E62" s="195" t="s">
        <v>327</v>
      </c>
      <c r="F62" s="195" t="s">
        <v>328</v>
      </c>
      <c r="G62" s="195">
        <f>VLOOKUP(D62,CCT!D:R,4,0)</f>
        <v>1</v>
      </c>
      <c r="H62" s="195">
        <f>VLOOKUP(D62,CCT!D:S,16,0)</f>
        <v>0</v>
      </c>
      <c r="I62" s="244">
        <f>VLOOKUP(D62,CCT!D:R,5,0)</f>
        <v>2800</v>
      </c>
      <c r="J62" s="212">
        <f t="shared" si="115"/>
        <v>2800</v>
      </c>
      <c r="K62" s="212">
        <v>0</v>
      </c>
      <c r="L62" s="212">
        <v>0</v>
      </c>
      <c r="M62" s="212">
        <v>0</v>
      </c>
      <c r="N62" s="212">
        <v>0</v>
      </c>
      <c r="O62" s="212">
        <v>0</v>
      </c>
      <c r="P62" s="212">
        <v>0</v>
      </c>
      <c r="Q62" s="212">
        <v>0</v>
      </c>
      <c r="R62" s="212">
        <f t="shared" si="116"/>
        <v>2800</v>
      </c>
      <c r="S62" s="212">
        <f t="shared" si="132"/>
        <v>560</v>
      </c>
      <c r="T62" s="212">
        <f t="shared" si="113"/>
        <v>42</v>
      </c>
      <c r="U62" s="212">
        <f t="shared" si="113"/>
        <v>28</v>
      </c>
      <c r="V62" s="212">
        <f t="shared" si="113"/>
        <v>5.6000000000000005</v>
      </c>
      <c r="W62" s="212">
        <f t="shared" si="113"/>
        <v>70</v>
      </c>
      <c r="X62" s="212">
        <f t="shared" si="113"/>
        <v>224</v>
      </c>
      <c r="Y62" s="212">
        <f t="shared" si="113"/>
        <v>56</v>
      </c>
      <c r="Z62" s="212">
        <f t="shared" si="113"/>
        <v>16.8</v>
      </c>
      <c r="AA62" s="212">
        <f t="shared" si="131"/>
        <v>1002.4</v>
      </c>
      <c r="AB62" s="212">
        <f t="shared" si="117"/>
        <v>233.33333333333331</v>
      </c>
      <c r="AC62" s="212">
        <f t="shared" si="31"/>
        <v>311.11111111111109</v>
      </c>
      <c r="AD62" s="212">
        <f t="shared" si="31"/>
        <v>194.91111111111115</v>
      </c>
      <c r="AE62" s="212">
        <f t="shared" si="118"/>
        <v>739.3555555555555</v>
      </c>
      <c r="AF62" s="212">
        <f>(VLOOKUP(A62,VT!A:D,4,0)*2*20*'RESUMO GERAL APOIO'!$G62)-IF(6%*'RESUMO GERAL APOIO'!$J62&lt;=(VLOOKUP(A62,VT!A:D,4,0)*2*20*'RESUMO GERAL APOIO'!$G62),6%*'RESUMO GERAL APOIO'!$J62,(VLOOKUP(A62,VT!A:D,4,0)*2*20*'RESUMO GERAL APOIO'!$G62))</f>
        <v>32</v>
      </c>
      <c r="AG62" s="212">
        <f>IF((VLOOKUP($C62,PARAMETROS!$A:$I,5,0))&gt;1,((VLOOKUP($C62,PARAMETROS!$A:$I,5,0))*20-1)*'RESUMO GERAL APOIO'!$G62,0)</f>
        <v>489.79999999999995</v>
      </c>
      <c r="AH62" s="212">
        <f>IF(VLOOKUP($C62,PARAMETROS!$A:$I,6,0)&gt;0,VLOOKUP($C62,PARAMETROS!$A:$I,6,0)*G62,0)</f>
        <v>0</v>
      </c>
      <c r="AI62" s="212">
        <f>VLOOKUP($C62,PARAMETROS!$A:$I,2,0)*'RESUMO GERAL APOIO'!$G62</f>
        <v>0</v>
      </c>
      <c r="AJ62" s="212">
        <f>VLOOKUP('RESUMO GERAL APOIO'!$C62,PARAMETROS!$A:$I,3,0)*'RESUMO GERAL APOIO'!$G62</f>
        <v>12.36</v>
      </c>
      <c r="AK62" s="212">
        <f>VLOOKUP('RESUMO GERAL APOIO'!$C62,PARAMETROS!$A:$I,4,0)*'RESUMO GERAL APOIO'!$G62</f>
        <v>0</v>
      </c>
      <c r="AL62" s="212">
        <f t="shared" si="32"/>
        <v>40.369999999999997</v>
      </c>
      <c r="AM62" s="212">
        <f>VLOOKUP(D62,CCT!D:R,12,0)*G62</f>
        <v>98.68</v>
      </c>
      <c r="AN62" s="212">
        <f t="shared" si="119"/>
        <v>673.21</v>
      </c>
      <c r="AO62" s="212">
        <f t="shared" si="120"/>
        <v>2414.9655555555555</v>
      </c>
      <c r="AP62" s="212">
        <f t="shared" si="33"/>
        <v>19.671836419753085</v>
      </c>
      <c r="AQ62" s="212">
        <f t="shared" si="10"/>
        <v>1.5737469135802471</v>
      </c>
      <c r="AR62" s="212">
        <f t="shared" si="34"/>
        <v>0.62949876543209882</v>
      </c>
      <c r="AS62" s="212">
        <f t="shared" si="35"/>
        <v>8.7111111111111121</v>
      </c>
      <c r="AT62" s="212">
        <f t="shared" si="36"/>
        <v>3.1185777777777788</v>
      </c>
      <c r="AU62" s="212">
        <f t="shared" si="37"/>
        <v>85.617777777777761</v>
      </c>
      <c r="AV62" s="212">
        <f t="shared" si="38"/>
        <v>2.3333333333333335</v>
      </c>
      <c r="AW62" s="212">
        <f t="shared" si="121"/>
        <v>121.65588209876542</v>
      </c>
      <c r="AX62" s="212">
        <f t="shared" si="39"/>
        <v>23.644444444444442</v>
      </c>
      <c r="AY62" s="212">
        <f t="shared" si="40"/>
        <v>5.6777777777777771</v>
      </c>
      <c r="AZ62" s="212">
        <f t="shared" si="41"/>
        <v>0.47833333333333333</v>
      </c>
      <c r="BA62" s="212">
        <f t="shared" si="42"/>
        <v>0.58333333333333337</v>
      </c>
      <c r="BB62" s="212">
        <f t="shared" si="43"/>
        <v>3.6296296296296293</v>
      </c>
      <c r="BC62" s="212">
        <f t="shared" si="44"/>
        <v>12.176839629629633</v>
      </c>
      <c r="BD62" s="212">
        <f t="shared" si="122"/>
        <v>46.190358148148142</v>
      </c>
      <c r="BE62" s="212">
        <v>0</v>
      </c>
      <c r="BF62" s="212">
        <f t="shared" si="24"/>
        <v>0</v>
      </c>
      <c r="BG62" s="212">
        <f t="shared" si="25"/>
        <v>0</v>
      </c>
      <c r="BH62" s="212">
        <f t="shared" si="26"/>
        <v>0</v>
      </c>
      <c r="BI62" s="212">
        <f t="shared" si="27"/>
        <v>46.190358148148142</v>
      </c>
      <c r="BJ62" s="212">
        <f>VLOOKUP($B62,Uniforme!$A:$L,12,0)*$G62</f>
        <v>87.95416666666668</v>
      </c>
      <c r="BK62" s="212">
        <v>0</v>
      </c>
      <c r="BL62" s="212">
        <v>0</v>
      </c>
      <c r="BM62" s="327">
        <v>0</v>
      </c>
      <c r="BN62" s="212"/>
      <c r="BO62" s="212">
        <f t="shared" si="123"/>
        <v>87.95416666666668</v>
      </c>
      <c r="BP62" s="212">
        <f t="shared" si="79"/>
        <v>5470.765962469136</v>
      </c>
      <c r="BQ62" s="212">
        <f t="shared" si="133"/>
        <v>330.3010188862354</v>
      </c>
      <c r="BR62" s="212">
        <f t="shared" si="134"/>
        <v>233.41272001293967</v>
      </c>
      <c r="BS62" s="55">
        <f t="shared" si="45"/>
        <v>8.6609686609686669</v>
      </c>
      <c r="BT62" s="55">
        <f t="shared" si="15"/>
        <v>1.8803418803418819</v>
      </c>
      <c r="BU62" s="245">
        <f>VLOOKUP(A62,ISS!A:C,2,0)*100</f>
        <v>3</v>
      </c>
      <c r="BV62" s="55">
        <f t="shared" si="124"/>
        <v>3.4188034188034218</v>
      </c>
      <c r="BW62" s="55">
        <f t="shared" si="125"/>
        <v>12.25</v>
      </c>
      <c r="BX62" s="55">
        <f t="shared" si="126"/>
        <v>13.960113960113972</v>
      </c>
      <c r="BY62" s="212">
        <f t="shared" si="127"/>
        <v>842.42024321096153</v>
      </c>
      <c r="BZ62" s="212">
        <f t="shared" si="128"/>
        <v>1406.1339821101365</v>
      </c>
      <c r="CA62" s="212">
        <f t="shared" si="129"/>
        <v>6876.8999445792724</v>
      </c>
      <c r="CB62" s="212">
        <f t="shared" si="130"/>
        <v>82522.799334951269</v>
      </c>
      <c r="CC62" s="316">
        <f>VLOOKUP($C62,PARAMETROS!$A:$I,7,0)</f>
        <v>44562</v>
      </c>
      <c r="CD62" s="194">
        <f>VLOOKUP($C62,PARAMETROS!$A:$I,8,0)</f>
        <v>0</v>
      </c>
      <c r="CE62" s="194">
        <f>VLOOKUP($C62,PARAMETROS!$A:$I,9,0)</f>
        <v>0</v>
      </c>
      <c r="CH62" s="3"/>
      <c r="CJ62" s="3"/>
      <c r="CK62" s="3"/>
    </row>
    <row r="63" spans="1:89">
      <c r="A63" s="193" t="str">
        <f>CCT!A61</f>
        <v>Juiz De Fora</v>
      </c>
      <c r="B63" s="193" t="str">
        <f>CCT!B61</f>
        <v>Assistente Administrativo - 200 h</v>
      </c>
      <c r="C63" s="193" t="str">
        <f>CCT!C61</f>
        <v>Juiz de Fora</v>
      </c>
      <c r="D63" s="199" t="str">
        <f t="shared" ref="D63" si="135">CONCATENATE(A63,B63,F63)</f>
        <v>Juiz De ForaAssistente Administrativo - 200 hPGJ</v>
      </c>
      <c r="E63" s="195" t="s">
        <v>327</v>
      </c>
      <c r="F63" s="195" t="s">
        <v>328</v>
      </c>
      <c r="G63" s="195">
        <f>VLOOKUP(D63,CCT!D:R,4,0)</f>
        <v>2</v>
      </c>
      <c r="H63" s="195">
        <f>VLOOKUP(D63,CCT!D:S,16,0)</f>
        <v>0</v>
      </c>
      <c r="I63" s="244">
        <f>VLOOKUP(D63,CCT!D:R,5,0)</f>
        <v>2800</v>
      </c>
      <c r="J63" s="212">
        <f t="shared" ref="J63" si="136">G63*I63</f>
        <v>5600</v>
      </c>
      <c r="K63" s="212">
        <v>0</v>
      </c>
      <c r="L63" s="212">
        <v>0</v>
      </c>
      <c r="M63" s="212">
        <v>0</v>
      </c>
      <c r="N63" s="212">
        <v>0</v>
      </c>
      <c r="O63" s="212">
        <v>0</v>
      </c>
      <c r="P63" s="212">
        <v>0</v>
      </c>
      <c r="Q63" s="212">
        <v>0</v>
      </c>
      <c r="R63" s="212">
        <f t="shared" ref="R63" si="137">SUM(J63:Q63)</f>
        <v>5600</v>
      </c>
      <c r="S63" s="212">
        <f t="shared" si="132"/>
        <v>1120</v>
      </c>
      <c r="T63" s="212">
        <f t="shared" si="113"/>
        <v>84</v>
      </c>
      <c r="U63" s="212">
        <f t="shared" si="113"/>
        <v>56</v>
      </c>
      <c r="V63" s="212">
        <f t="shared" si="113"/>
        <v>11.200000000000001</v>
      </c>
      <c r="W63" s="212">
        <f t="shared" si="113"/>
        <v>140</v>
      </c>
      <c r="X63" s="212">
        <f t="shared" si="113"/>
        <v>448</v>
      </c>
      <c r="Y63" s="212">
        <f t="shared" si="113"/>
        <v>112</v>
      </c>
      <c r="Z63" s="212">
        <f t="shared" si="113"/>
        <v>33.6</v>
      </c>
      <c r="AA63" s="212">
        <f t="shared" ref="AA63" si="138">SUM(S63:Z63)</f>
        <v>2004.8</v>
      </c>
      <c r="AB63" s="212">
        <f t="shared" ref="AB63" si="139">$AB$5*R63</f>
        <v>466.66666666666663</v>
      </c>
      <c r="AC63" s="212">
        <f t="shared" si="31"/>
        <v>622.22222222222217</v>
      </c>
      <c r="AD63" s="212">
        <f t="shared" si="31"/>
        <v>389.82222222222231</v>
      </c>
      <c r="AE63" s="212">
        <f t="shared" ref="AE63" si="140">SUM(AB63:AD63)</f>
        <v>1478.711111111111</v>
      </c>
      <c r="AF63" s="212">
        <f>(VLOOKUP(A63,VT!A:D,4,0)*2*20*'RESUMO GERAL APOIO'!$G63)-IF(6%*'RESUMO GERAL APOIO'!$J63&lt;=(VLOOKUP(A63,VT!A:D,4,0)*2*20*'RESUMO GERAL APOIO'!$G63),6%*'RESUMO GERAL APOIO'!$J63,(VLOOKUP(A63,VT!A:D,4,0)*2*20*'RESUMO GERAL APOIO'!$G63))</f>
        <v>64</v>
      </c>
      <c r="AG63" s="212">
        <f>IF((VLOOKUP($C63,PARAMETROS!$A:$I,5,0))&gt;1,((VLOOKUP($C63,PARAMETROS!$A:$I,5,0))*20-1)*'RESUMO GERAL APOIO'!$G63,0)</f>
        <v>689.2</v>
      </c>
      <c r="AH63" s="212">
        <f>IF(VLOOKUP($C63,PARAMETROS!$A:$I,6,0)&gt;0,VLOOKUP($C63,PARAMETROS!$A:$I,6,0)*G63,0)</f>
        <v>0</v>
      </c>
      <c r="AI63" s="212">
        <f>VLOOKUP($C63,PARAMETROS!$A:$I,2,0)*'RESUMO GERAL APOIO'!$G63</f>
        <v>95.04</v>
      </c>
      <c r="AJ63" s="212">
        <f>VLOOKUP('RESUMO GERAL APOIO'!$C63,PARAMETROS!$A:$I,3,0)*'RESUMO GERAL APOIO'!$G63</f>
        <v>25.92</v>
      </c>
      <c r="AK63" s="212">
        <f>VLOOKUP('RESUMO GERAL APOIO'!$C63,PARAMETROS!$A:$I,4,0)*'RESUMO GERAL APOIO'!$G63</f>
        <v>0</v>
      </c>
      <c r="AL63" s="212">
        <f t="shared" si="32"/>
        <v>80.739999999999995</v>
      </c>
      <c r="AM63" s="212">
        <f>VLOOKUP(D63,CCT!D:R,12,0)*G63</f>
        <v>197.36</v>
      </c>
      <c r="AN63" s="212">
        <f t="shared" ref="AN63" si="141">SUM(AF63:AM63)</f>
        <v>1152.26</v>
      </c>
      <c r="AO63" s="212">
        <f t="shared" ref="AO63" si="142">AN63+AE63+AA63</f>
        <v>4635.7711111111112</v>
      </c>
      <c r="AP63" s="212">
        <f t="shared" si="33"/>
        <v>39.343672839506169</v>
      </c>
      <c r="AQ63" s="212">
        <f t="shared" si="10"/>
        <v>3.1474938271604942</v>
      </c>
      <c r="AR63" s="212">
        <f t="shared" si="34"/>
        <v>1.2589975308641976</v>
      </c>
      <c r="AS63" s="212">
        <f t="shared" si="35"/>
        <v>17.422222222222224</v>
      </c>
      <c r="AT63" s="212">
        <f t="shared" si="36"/>
        <v>6.2371555555555576</v>
      </c>
      <c r="AU63" s="212">
        <f t="shared" si="37"/>
        <v>171.23555555555552</v>
      </c>
      <c r="AV63" s="212">
        <f t="shared" si="38"/>
        <v>4.666666666666667</v>
      </c>
      <c r="AW63" s="212">
        <f t="shared" ref="AW63" si="143">SUM(AP63:AV63)</f>
        <v>243.31176419753083</v>
      </c>
      <c r="AX63" s="212">
        <f t="shared" si="39"/>
        <v>47.288888888888884</v>
      </c>
      <c r="AY63" s="212">
        <f t="shared" si="40"/>
        <v>11.355555555555554</v>
      </c>
      <c r="AZ63" s="212">
        <f t="shared" si="41"/>
        <v>0.95666666666666667</v>
      </c>
      <c r="BA63" s="212">
        <f t="shared" si="42"/>
        <v>1.1666666666666667</v>
      </c>
      <c r="BB63" s="212">
        <f t="shared" si="43"/>
        <v>7.2592592592592586</v>
      </c>
      <c r="BC63" s="212">
        <f t="shared" si="44"/>
        <v>24.353679259259266</v>
      </c>
      <c r="BD63" s="212">
        <f t="shared" ref="BD63" si="144">SUM(AX63:BC63)</f>
        <v>92.380716296296285</v>
      </c>
      <c r="BE63" s="212">
        <v>0</v>
      </c>
      <c r="BF63" s="212">
        <f t="shared" ref="BF63" si="145">BE63</f>
        <v>0</v>
      </c>
      <c r="BG63" s="212">
        <f t="shared" ref="BG63" si="146">IF(G63&gt;0,(R63*30%+SUM(AG63:AL63))/G63*H63,0)</f>
        <v>0</v>
      </c>
      <c r="BH63" s="212">
        <f t="shared" ref="BH63" si="147">BG63</f>
        <v>0</v>
      </c>
      <c r="BI63" s="212">
        <f t="shared" ref="BI63" si="148">BD63+BF63+BH63</f>
        <v>92.380716296296285</v>
      </c>
      <c r="BJ63" s="212">
        <f>VLOOKUP($B63,Uniforme!$A:$L,12,0)*$G63</f>
        <v>175.90833333333336</v>
      </c>
      <c r="BK63" s="212">
        <v>0</v>
      </c>
      <c r="BL63" s="212">
        <v>0</v>
      </c>
      <c r="BM63" s="327">
        <v>0</v>
      </c>
      <c r="BN63" s="212"/>
      <c r="BO63" s="212">
        <f t="shared" ref="BO63" si="149">SUM(BJ63:BN63)</f>
        <v>175.90833333333336</v>
      </c>
      <c r="BP63" s="212">
        <f t="shared" ref="BP63" si="150">R63+AO63+AW63+BI63+BO63</f>
        <v>10747.371924938272</v>
      </c>
      <c r="BQ63" s="212">
        <f t="shared" ref="BQ63" si="151">$BQ$5*G63</f>
        <v>660.60203777247079</v>
      </c>
      <c r="BR63" s="212">
        <f t="shared" ref="BR63" si="152">$BR$5*G63</f>
        <v>466.82544002587935</v>
      </c>
      <c r="BS63" s="55">
        <f t="shared" si="45"/>
        <v>8.8629737609329435</v>
      </c>
      <c r="BT63" s="55">
        <f t="shared" si="15"/>
        <v>1.9241982507288626</v>
      </c>
      <c r="BU63" s="245">
        <f>VLOOKUP(A63,ISS!A:C,2,0)*100</f>
        <v>5</v>
      </c>
      <c r="BV63" s="55">
        <f t="shared" ref="BV63" si="153">((100/((100-$BW63)%)-100)*BU63)/$BW63</f>
        <v>5.8309037900874632</v>
      </c>
      <c r="BW63" s="55">
        <f t="shared" ref="BW63" si="154">$BS$5+$BT$5+BU63</f>
        <v>14.25</v>
      </c>
      <c r="BX63" s="55">
        <f t="shared" ref="BX63" si="155">BS63+BT63+BV63</f>
        <v>16.618075801749271</v>
      </c>
      <c r="BY63" s="212">
        <f t="shared" ref="BY63" si="156">((BR63+BQ63+BP63)*BX63)%</f>
        <v>1973.3631660524416</v>
      </c>
      <c r="BZ63" s="212">
        <f t="shared" ref="BZ63" si="157">BQ63+BR63+BY63</f>
        <v>3100.7906438507916</v>
      </c>
      <c r="CA63" s="212">
        <f t="shared" ref="CA63" si="158">BP63+BZ63</f>
        <v>13848.162568789063</v>
      </c>
      <c r="CB63" s="212">
        <f t="shared" ref="CB63" si="159">CA63*12</f>
        <v>166177.95082546875</v>
      </c>
      <c r="CC63" s="316">
        <f>VLOOKUP($C63,PARAMETROS!$A:$I,7,0)</f>
        <v>44562</v>
      </c>
      <c r="CD63" s="194">
        <f>VLOOKUP($C63,PARAMETROS!$A:$I,8,0)</f>
        <v>0</v>
      </c>
      <c r="CE63" s="194">
        <f>VLOOKUP($C63,PARAMETROS!$A:$I,9,0)</f>
        <v>0</v>
      </c>
      <c r="CH63" s="3"/>
      <c r="CJ63" s="3"/>
      <c r="CK63" s="3"/>
    </row>
    <row r="64" spans="1:89">
      <c r="A64" s="193" t="str">
        <f>CCT!A62</f>
        <v>Machado</v>
      </c>
      <c r="B64" s="193" t="str">
        <f>CCT!B62</f>
        <v>Assistente Administrativo - 200 h</v>
      </c>
      <c r="C64" s="193" t="str">
        <f>CCT!C62</f>
        <v>Regiao de Sao Lourenco¹*</v>
      </c>
      <c r="D64" s="199" t="str">
        <f t="shared" si="114"/>
        <v>MachadoAssistente Administrativo - 200 hPGJ</v>
      </c>
      <c r="E64" s="195" t="s">
        <v>327</v>
      </c>
      <c r="F64" s="195" t="s">
        <v>328</v>
      </c>
      <c r="G64" s="195">
        <f>VLOOKUP(D64,CCT!D:R,4,0)</f>
        <v>1</v>
      </c>
      <c r="H64" s="195">
        <f>VLOOKUP(D64,CCT!D:S,16,0)</f>
        <v>0</v>
      </c>
      <c r="I64" s="244">
        <f>VLOOKUP(D64,CCT!D:R,5,0)</f>
        <v>2800</v>
      </c>
      <c r="J64" s="212">
        <f t="shared" si="115"/>
        <v>2800</v>
      </c>
      <c r="K64" s="212">
        <v>0</v>
      </c>
      <c r="L64" s="212">
        <v>0</v>
      </c>
      <c r="M64" s="212">
        <v>0</v>
      </c>
      <c r="N64" s="212">
        <v>0</v>
      </c>
      <c r="O64" s="212">
        <v>0</v>
      </c>
      <c r="P64" s="212">
        <v>0</v>
      </c>
      <c r="Q64" s="212">
        <v>0</v>
      </c>
      <c r="R64" s="212">
        <f t="shared" si="116"/>
        <v>2800</v>
      </c>
      <c r="S64" s="212">
        <f t="shared" si="132"/>
        <v>560</v>
      </c>
      <c r="T64" s="212">
        <f t="shared" si="113"/>
        <v>42</v>
      </c>
      <c r="U64" s="212">
        <f t="shared" si="113"/>
        <v>28</v>
      </c>
      <c r="V64" s="212">
        <f t="shared" si="113"/>
        <v>5.6000000000000005</v>
      </c>
      <c r="W64" s="212">
        <f t="shared" si="113"/>
        <v>70</v>
      </c>
      <c r="X64" s="212">
        <f t="shared" si="113"/>
        <v>224</v>
      </c>
      <c r="Y64" s="212">
        <f t="shared" si="113"/>
        <v>56</v>
      </c>
      <c r="Z64" s="212">
        <f t="shared" si="113"/>
        <v>16.8</v>
      </c>
      <c r="AA64" s="212">
        <f t="shared" si="131"/>
        <v>1002.4</v>
      </c>
      <c r="AB64" s="212">
        <f t="shared" si="117"/>
        <v>233.33333333333331</v>
      </c>
      <c r="AC64" s="212">
        <f t="shared" si="31"/>
        <v>311.11111111111109</v>
      </c>
      <c r="AD64" s="212">
        <f t="shared" si="31"/>
        <v>194.91111111111115</v>
      </c>
      <c r="AE64" s="212">
        <f t="shared" si="118"/>
        <v>739.3555555555555</v>
      </c>
      <c r="AF64" s="212">
        <f>(VLOOKUP(A64,VT!A:D,4,0)*2*20*'RESUMO GERAL APOIO'!$G64)-IF(6%*'RESUMO GERAL APOIO'!$J64&lt;=(VLOOKUP(A64,VT!A:D,4,0)*2*20*'RESUMO GERAL APOIO'!$G64),6%*'RESUMO GERAL APOIO'!$J64,(VLOOKUP(A64,VT!A:D,4,0)*2*20*'RESUMO GERAL APOIO'!$G64))</f>
        <v>32</v>
      </c>
      <c r="AG64" s="212">
        <f>IF((VLOOKUP($C64,PARAMETROS!$A:$I,5,0))&gt;1,((VLOOKUP($C64,PARAMETROS!$A:$I,5,0))*20-1)*'RESUMO GERAL APOIO'!$G64,0)</f>
        <v>489.79999999999995</v>
      </c>
      <c r="AH64" s="212">
        <f>IF(VLOOKUP($C64,PARAMETROS!$A:$I,6,0)&gt;0,VLOOKUP($C64,PARAMETROS!$A:$I,6,0)*G64,0)</f>
        <v>0</v>
      </c>
      <c r="AI64" s="212">
        <f>VLOOKUP($C64,PARAMETROS!$A:$I,2,0)*'RESUMO GERAL APOIO'!$G64</f>
        <v>0</v>
      </c>
      <c r="AJ64" s="212">
        <f>VLOOKUP('RESUMO GERAL APOIO'!$C64,PARAMETROS!$A:$I,3,0)*'RESUMO GERAL APOIO'!$G64</f>
        <v>0</v>
      </c>
      <c r="AK64" s="212">
        <f>VLOOKUP('RESUMO GERAL APOIO'!$C64,PARAMETROS!$A:$I,4,0)*'RESUMO GERAL APOIO'!$G64</f>
        <v>0</v>
      </c>
      <c r="AL64" s="212">
        <f t="shared" si="32"/>
        <v>40.369999999999997</v>
      </c>
      <c r="AM64" s="212">
        <f>VLOOKUP(D64,CCT!D:R,12,0)*G64</f>
        <v>98.68</v>
      </c>
      <c r="AN64" s="212">
        <f t="shared" si="119"/>
        <v>660.84999999999991</v>
      </c>
      <c r="AO64" s="212">
        <f t="shared" si="120"/>
        <v>2402.6055555555554</v>
      </c>
      <c r="AP64" s="212">
        <f t="shared" si="33"/>
        <v>19.671836419753085</v>
      </c>
      <c r="AQ64" s="212">
        <f t="shared" si="10"/>
        <v>1.5737469135802471</v>
      </c>
      <c r="AR64" s="212">
        <f t="shared" si="34"/>
        <v>0.62949876543209882</v>
      </c>
      <c r="AS64" s="212">
        <f t="shared" si="35"/>
        <v>8.7111111111111121</v>
      </c>
      <c r="AT64" s="212">
        <f t="shared" si="36"/>
        <v>3.1185777777777788</v>
      </c>
      <c r="AU64" s="212">
        <f t="shared" si="37"/>
        <v>85.617777777777761</v>
      </c>
      <c r="AV64" s="212">
        <f t="shared" si="38"/>
        <v>2.3333333333333335</v>
      </c>
      <c r="AW64" s="212">
        <f t="shared" si="121"/>
        <v>121.65588209876542</v>
      </c>
      <c r="AX64" s="212">
        <f t="shared" si="39"/>
        <v>23.644444444444442</v>
      </c>
      <c r="AY64" s="212">
        <f t="shared" si="40"/>
        <v>5.6777777777777771</v>
      </c>
      <c r="AZ64" s="212">
        <f t="shared" si="41"/>
        <v>0.47833333333333333</v>
      </c>
      <c r="BA64" s="212">
        <f t="shared" si="42"/>
        <v>0.58333333333333337</v>
      </c>
      <c r="BB64" s="212">
        <f t="shared" si="43"/>
        <v>3.6296296296296293</v>
      </c>
      <c r="BC64" s="212">
        <f t="shared" si="44"/>
        <v>12.176839629629633</v>
      </c>
      <c r="BD64" s="212">
        <f t="shared" si="122"/>
        <v>46.190358148148142</v>
      </c>
      <c r="BE64" s="212">
        <v>0</v>
      </c>
      <c r="BF64" s="212">
        <f t="shared" si="24"/>
        <v>0</v>
      </c>
      <c r="BG64" s="212">
        <f t="shared" si="25"/>
        <v>0</v>
      </c>
      <c r="BH64" s="212">
        <f t="shared" si="26"/>
        <v>0</v>
      </c>
      <c r="BI64" s="212">
        <f t="shared" si="27"/>
        <v>46.190358148148142</v>
      </c>
      <c r="BJ64" s="212">
        <f>VLOOKUP($B64,Uniforme!$A:$L,12,0)*$G64</f>
        <v>87.95416666666668</v>
      </c>
      <c r="BK64" s="212">
        <v>0</v>
      </c>
      <c r="BL64" s="212">
        <v>0</v>
      </c>
      <c r="BM64" s="327">
        <v>0</v>
      </c>
      <c r="BN64" s="212"/>
      <c r="BO64" s="212">
        <f t="shared" si="123"/>
        <v>87.95416666666668</v>
      </c>
      <c r="BP64" s="212">
        <f t="shared" si="79"/>
        <v>5458.4059624691363</v>
      </c>
      <c r="BQ64" s="212">
        <f t="shared" si="133"/>
        <v>330.3010188862354</v>
      </c>
      <c r="BR64" s="212">
        <f t="shared" si="134"/>
        <v>233.41272001293967</v>
      </c>
      <c r="BS64" s="55">
        <f t="shared" si="45"/>
        <v>8.6609686609686669</v>
      </c>
      <c r="BT64" s="55">
        <f t="shared" si="15"/>
        <v>1.8803418803418819</v>
      </c>
      <c r="BU64" s="245">
        <f>VLOOKUP(A64,ISS!A:C,2,0)*100</f>
        <v>3</v>
      </c>
      <c r="BV64" s="55">
        <f t="shared" si="124"/>
        <v>3.4188034188034218</v>
      </c>
      <c r="BW64" s="55">
        <f t="shared" si="125"/>
        <v>12.25</v>
      </c>
      <c r="BX64" s="55">
        <f t="shared" si="126"/>
        <v>13.960113960113972</v>
      </c>
      <c r="BY64" s="212">
        <f t="shared" si="127"/>
        <v>840.69477312549145</v>
      </c>
      <c r="BZ64" s="212">
        <f t="shared" si="128"/>
        <v>1404.4085120246664</v>
      </c>
      <c r="CA64" s="212">
        <f t="shared" si="129"/>
        <v>6862.8144744938027</v>
      </c>
      <c r="CB64" s="212">
        <f t="shared" si="130"/>
        <v>82353.773693925628</v>
      </c>
      <c r="CC64" s="316">
        <f>VLOOKUP($C64,PARAMETROS!$A:$I,7,0)</f>
        <v>44562</v>
      </c>
      <c r="CD64" s="194">
        <f>VLOOKUP($C64,PARAMETROS!$A:$I,8,0)</f>
        <v>0</v>
      </c>
      <c r="CE64" s="194">
        <f>VLOOKUP($C64,PARAMETROS!$A:$I,9,0)</f>
        <v>0</v>
      </c>
      <c r="CH64" s="3"/>
      <c r="CJ64" s="3"/>
      <c r="CK64" s="3"/>
    </row>
    <row r="65" spans="1:89">
      <c r="A65" s="193" t="str">
        <f>CCT!A63</f>
        <v>Mariana</v>
      </c>
      <c r="B65" s="193" t="str">
        <f>CCT!B63</f>
        <v>Assistente Administrativo - 200 h</v>
      </c>
      <c r="C65" s="193" t="str">
        <f>CCT!C63</f>
        <v>Regiao de Ouro Preto</v>
      </c>
      <c r="D65" s="199" t="str">
        <f t="shared" si="114"/>
        <v>MarianaAssistente Administrativo - 200 hPGJ</v>
      </c>
      <c r="E65" s="195" t="s">
        <v>327</v>
      </c>
      <c r="F65" s="195" t="s">
        <v>328</v>
      </c>
      <c r="G65" s="195">
        <f>VLOOKUP(D65,CCT!D:R,4,0)</f>
        <v>1</v>
      </c>
      <c r="H65" s="195">
        <f>VLOOKUP(D65,CCT!D:S,16,0)</f>
        <v>0</v>
      </c>
      <c r="I65" s="244">
        <f>VLOOKUP(D65,CCT!D:R,5,0)</f>
        <v>2800</v>
      </c>
      <c r="J65" s="212">
        <f t="shared" si="115"/>
        <v>2800</v>
      </c>
      <c r="K65" s="212">
        <v>0</v>
      </c>
      <c r="L65" s="212">
        <v>0</v>
      </c>
      <c r="M65" s="212">
        <v>0</v>
      </c>
      <c r="N65" s="212">
        <v>0</v>
      </c>
      <c r="O65" s="212">
        <v>0</v>
      </c>
      <c r="P65" s="212">
        <v>0</v>
      </c>
      <c r="Q65" s="212">
        <v>0</v>
      </c>
      <c r="R65" s="212">
        <f t="shared" si="116"/>
        <v>2800</v>
      </c>
      <c r="S65" s="212">
        <f t="shared" si="132"/>
        <v>560</v>
      </c>
      <c r="T65" s="212">
        <f t="shared" si="113"/>
        <v>42</v>
      </c>
      <c r="U65" s="212">
        <f t="shared" si="113"/>
        <v>28</v>
      </c>
      <c r="V65" s="212">
        <f t="shared" si="113"/>
        <v>5.6000000000000005</v>
      </c>
      <c r="W65" s="212">
        <f t="shared" si="113"/>
        <v>70</v>
      </c>
      <c r="X65" s="212">
        <f t="shared" si="113"/>
        <v>224</v>
      </c>
      <c r="Y65" s="212">
        <f t="shared" si="113"/>
        <v>56</v>
      </c>
      <c r="Z65" s="212">
        <f t="shared" si="113"/>
        <v>16.8</v>
      </c>
      <c r="AA65" s="212">
        <f t="shared" si="131"/>
        <v>1002.4</v>
      </c>
      <c r="AB65" s="212">
        <f t="shared" si="117"/>
        <v>233.33333333333331</v>
      </c>
      <c r="AC65" s="212">
        <f t="shared" si="31"/>
        <v>311.11111111111109</v>
      </c>
      <c r="AD65" s="212">
        <f t="shared" si="31"/>
        <v>194.91111111111115</v>
      </c>
      <c r="AE65" s="212">
        <f t="shared" si="118"/>
        <v>739.3555555555555</v>
      </c>
      <c r="AF65" s="212">
        <f>(VLOOKUP(A65,VT!A:D,4,0)*2*20*'RESUMO GERAL APOIO'!$G65)-IF(6%*'RESUMO GERAL APOIO'!$J65&lt;=(VLOOKUP(A65,VT!A:D,4,0)*2*20*'RESUMO GERAL APOIO'!$G65),6%*'RESUMO GERAL APOIO'!$J65,(VLOOKUP(A65,VT!A:D,4,0)*2*20*'RESUMO GERAL APOIO'!$G65))</f>
        <v>32</v>
      </c>
      <c r="AG65" s="212">
        <f>IF((VLOOKUP($C65,PARAMETROS!$A:$I,5,0))&gt;1,((VLOOKUP($C65,PARAMETROS!$A:$I,5,0))*20-1)*'RESUMO GERAL APOIO'!$G65,0)</f>
        <v>489.79999999999995</v>
      </c>
      <c r="AH65" s="212">
        <f>IF(VLOOKUP($C65,PARAMETROS!$A:$I,6,0)&gt;0,VLOOKUP($C65,PARAMETROS!$A:$I,6,0)*G65,0)</f>
        <v>0</v>
      </c>
      <c r="AI65" s="212">
        <f>VLOOKUP($C65,PARAMETROS!$A:$I,2,0)*'RESUMO GERAL APOIO'!$G65</f>
        <v>41</v>
      </c>
      <c r="AJ65" s="212">
        <f>VLOOKUP('RESUMO GERAL APOIO'!$C65,PARAMETROS!$A:$I,3,0)*'RESUMO GERAL APOIO'!$G65</f>
        <v>0</v>
      </c>
      <c r="AK65" s="212">
        <f>VLOOKUP('RESUMO GERAL APOIO'!$C65,PARAMETROS!$A:$I,4,0)*'RESUMO GERAL APOIO'!$G65</f>
        <v>0</v>
      </c>
      <c r="AL65" s="212">
        <f t="shared" si="32"/>
        <v>40.369999999999997</v>
      </c>
      <c r="AM65" s="212">
        <f>VLOOKUP(D65,CCT!D:R,12,0)*G65</f>
        <v>98.68</v>
      </c>
      <c r="AN65" s="212">
        <f t="shared" si="119"/>
        <v>701.84999999999991</v>
      </c>
      <c r="AO65" s="212">
        <f t="shared" si="120"/>
        <v>2443.6055555555554</v>
      </c>
      <c r="AP65" s="212">
        <f t="shared" si="33"/>
        <v>19.671836419753085</v>
      </c>
      <c r="AQ65" s="212">
        <f t="shared" si="10"/>
        <v>1.5737469135802471</v>
      </c>
      <c r="AR65" s="212">
        <f t="shared" si="34"/>
        <v>0.62949876543209882</v>
      </c>
      <c r="AS65" s="212">
        <f t="shared" si="35"/>
        <v>8.7111111111111121</v>
      </c>
      <c r="AT65" s="212">
        <f t="shared" si="36"/>
        <v>3.1185777777777788</v>
      </c>
      <c r="AU65" s="212">
        <f t="shared" si="37"/>
        <v>85.617777777777761</v>
      </c>
      <c r="AV65" s="212">
        <f t="shared" si="38"/>
        <v>2.3333333333333335</v>
      </c>
      <c r="AW65" s="212">
        <f t="shared" si="121"/>
        <v>121.65588209876542</v>
      </c>
      <c r="AX65" s="212">
        <f t="shared" si="39"/>
        <v>23.644444444444442</v>
      </c>
      <c r="AY65" s="212">
        <f t="shared" si="40"/>
        <v>5.6777777777777771</v>
      </c>
      <c r="AZ65" s="212">
        <f t="shared" si="41"/>
        <v>0.47833333333333333</v>
      </c>
      <c r="BA65" s="212">
        <f t="shared" si="42"/>
        <v>0.58333333333333337</v>
      </c>
      <c r="BB65" s="212">
        <f t="shared" si="43"/>
        <v>3.6296296296296293</v>
      </c>
      <c r="BC65" s="212">
        <f t="shared" si="44"/>
        <v>12.176839629629633</v>
      </c>
      <c r="BD65" s="212">
        <f t="shared" si="122"/>
        <v>46.190358148148142</v>
      </c>
      <c r="BE65" s="212">
        <v>0</v>
      </c>
      <c r="BF65" s="212">
        <f t="shared" si="24"/>
        <v>0</v>
      </c>
      <c r="BG65" s="212">
        <f t="shared" si="25"/>
        <v>0</v>
      </c>
      <c r="BH65" s="212">
        <f t="shared" si="26"/>
        <v>0</v>
      </c>
      <c r="BI65" s="212">
        <f t="shared" si="27"/>
        <v>46.190358148148142</v>
      </c>
      <c r="BJ65" s="212">
        <f>VLOOKUP($B65,Uniforme!$A:$L,12,0)*$G65</f>
        <v>87.95416666666668</v>
      </c>
      <c r="BK65" s="212">
        <v>0</v>
      </c>
      <c r="BL65" s="212">
        <v>0</v>
      </c>
      <c r="BM65" s="327">
        <v>0</v>
      </c>
      <c r="BN65" s="212"/>
      <c r="BO65" s="212">
        <f t="shared" si="123"/>
        <v>87.95416666666668</v>
      </c>
      <c r="BP65" s="212">
        <f>R65+AO65+AW65+BI65+BO65</f>
        <v>5499.4059624691363</v>
      </c>
      <c r="BQ65" s="212">
        <f t="shared" si="133"/>
        <v>330.3010188862354</v>
      </c>
      <c r="BR65" s="212">
        <f t="shared" si="134"/>
        <v>233.41272001293967</v>
      </c>
      <c r="BS65" s="55">
        <f t="shared" si="45"/>
        <v>8.6609686609686669</v>
      </c>
      <c r="BT65" s="55">
        <f t="shared" si="15"/>
        <v>1.8803418803418819</v>
      </c>
      <c r="BU65" s="245">
        <f>VLOOKUP(A65,ISS!A:C,2,0)*100</f>
        <v>3</v>
      </c>
      <c r="BV65" s="55">
        <f t="shared" si="124"/>
        <v>3.4188034188034218</v>
      </c>
      <c r="BW65" s="55">
        <f t="shared" si="125"/>
        <v>12.25</v>
      </c>
      <c r="BX65" s="55">
        <f t="shared" si="126"/>
        <v>13.960113960113972</v>
      </c>
      <c r="BY65" s="212">
        <f t="shared" si="127"/>
        <v>846.4184198491381</v>
      </c>
      <c r="BZ65" s="212">
        <f t="shared" si="128"/>
        <v>1410.132158748313</v>
      </c>
      <c r="CA65" s="212">
        <f t="shared" si="129"/>
        <v>6909.5381212174489</v>
      </c>
      <c r="CB65" s="212">
        <f t="shared" si="130"/>
        <v>82914.457454609394</v>
      </c>
      <c r="CC65" s="316">
        <f>VLOOKUP($C65,PARAMETROS!$A:$I,7,0)</f>
        <v>44562</v>
      </c>
      <c r="CD65" s="194">
        <f>VLOOKUP($C65,PARAMETROS!$A:$I,8,0)</f>
        <v>0</v>
      </c>
      <c r="CE65" s="194">
        <f>VLOOKUP($C65,PARAMETROS!$A:$I,9,0)</f>
        <v>0</v>
      </c>
      <c r="CH65" s="3"/>
      <c r="CJ65" s="3"/>
      <c r="CK65" s="3"/>
    </row>
    <row r="66" spans="1:89">
      <c r="A66" s="193" t="str">
        <f>CCT!A64</f>
        <v>Mateus Leme</v>
      </c>
      <c r="B66" s="193" t="str">
        <f>CCT!B64</f>
        <v>Assistente Administrativo - 200 h</v>
      </c>
      <c r="C66" s="193" t="str">
        <f>CCT!C64</f>
        <v>Sind - Asseio</v>
      </c>
      <c r="D66" s="199" t="str">
        <f t="shared" ref="D66" si="160">CONCATENATE(A66,B66,F66)</f>
        <v>Mateus LemeAssistente Administrativo - 200 hPGJ</v>
      </c>
      <c r="E66" s="195" t="s">
        <v>327</v>
      </c>
      <c r="F66" s="195" t="s">
        <v>328</v>
      </c>
      <c r="G66" s="195">
        <f>VLOOKUP(D66,CCT!D:R,4,0)</f>
        <v>1</v>
      </c>
      <c r="H66" s="195">
        <f>VLOOKUP(D66,CCT!D:S,16,0)</f>
        <v>0</v>
      </c>
      <c r="I66" s="244">
        <f>VLOOKUP(D66,CCT!D:R,5,0)</f>
        <v>2800</v>
      </c>
      <c r="J66" s="212">
        <f t="shared" ref="J66" si="161">G66*I66</f>
        <v>2800</v>
      </c>
      <c r="K66" s="212">
        <v>0</v>
      </c>
      <c r="L66" s="212">
        <v>0</v>
      </c>
      <c r="M66" s="212">
        <v>0</v>
      </c>
      <c r="N66" s="212">
        <v>0</v>
      </c>
      <c r="O66" s="212">
        <v>0</v>
      </c>
      <c r="P66" s="212">
        <v>0</v>
      </c>
      <c r="Q66" s="212">
        <v>0</v>
      </c>
      <c r="R66" s="212">
        <f t="shared" ref="R66" si="162">SUM(J66:Q66)</f>
        <v>2800</v>
      </c>
      <c r="S66" s="212">
        <f t="shared" si="132"/>
        <v>560</v>
      </c>
      <c r="T66" s="212">
        <f t="shared" si="113"/>
        <v>42</v>
      </c>
      <c r="U66" s="212">
        <f t="shared" si="113"/>
        <v>28</v>
      </c>
      <c r="V66" s="212">
        <f t="shared" si="113"/>
        <v>5.6000000000000005</v>
      </c>
      <c r="W66" s="212">
        <f t="shared" si="113"/>
        <v>70</v>
      </c>
      <c r="X66" s="212">
        <f t="shared" si="113"/>
        <v>224</v>
      </c>
      <c r="Y66" s="212">
        <f t="shared" si="113"/>
        <v>56</v>
      </c>
      <c r="Z66" s="212">
        <f t="shared" si="113"/>
        <v>16.8</v>
      </c>
      <c r="AA66" s="212">
        <f t="shared" ref="AA66" si="163">SUM(S66:Z66)</f>
        <v>1002.4</v>
      </c>
      <c r="AB66" s="212">
        <f t="shared" ref="AB66" si="164">$AB$5*R66</f>
        <v>233.33333333333331</v>
      </c>
      <c r="AC66" s="212">
        <f t="shared" si="31"/>
        <v>311.11111111111109</v>
      </c>
      <c r="AD66" s="212">
        <f t="shared" si="31"/>
        <v>194.91111111111115</v>
      </c>
      <c r="AE66" s="212">
        <f t="shared" ref="AE66" si="165">SUM(AB66:AD66)</f>
        <v>739.3555555555555</v>
      </c>
      <c r="AF66" s="212">
        <f>(VLOOKUP(A66,VT!A:D,4,0)*2*20*'RESUMO GERAL APOIO'!$G66)-IF(6%*'RESUMO GERAL APOIO'!$J66&lt;=(VLOOKUP(A66,VT!A:D,4,0)*2*20*'RESUMO GERAL APOIO'!$G66),6%*'RESUMO GERAL APOIO'!$J66,(VLOOKUP(A66,VT!A:D,4,0)*2*20*'RESUMO GERAL APOIO'!$G66))</f>
        <v>32</v>
      </c>
      <c r="AG66" s="212">
        <f>IF((VLOOKUP($C66,PARAMETROS!$A:$I,5,0))&gt;1,((VLOOKUP($C66,PARAMETROS!$A:$I,5,0))*20-1)*'RESUMO GERAL APOIO'!$G66,0)</f>
        <v>489.79999999999995</v>
      </c>
      <c r="AH66" s="212">
        <f>IF(VLOOKUP($C66,PARAMETROS!$A:$I,6,0)&gt;0,VLOOKUP($C66,PARAMETROS!$A:$I,6,0)*G66,0)</f>
        <v>0</v>
      </c>
      <c r="AI66" s="212">
        <f>VLOOKUP($C66,PARAMETROS!$A:$I,2,0)*'RESUMO GERAL APOIO'!$G66</f>
        <v>61.06</v>
      </c>
      <c r="AJ66" s="212">
        <f>VLOOKUP('RESUMO GERAL APOIO'!$C66,PARAMETROS!$A:$I,3,0)*'RESUMO GERAL APOIO'!$G66</f>
        <v>0</v>
      </c>
      <c r="AK66" s="212">
        <f>VLOOKUP('RESUMO GERAL APOIO'!$C66,PARAMETROS!$A:$I,4,0)*'RESUMO GERAL APOIO'!$G66</f>
        <v>0</v>
      </c>
      <c r="AL66" s="212">
        <f t="shared" si="32"/>
        <v>40.369999999999997</v>
      </c>
      <c r="AM66" s="212">
        <f>VLOOKUP(D66,CCT!D:R,12,0)*G66</f>
        <v>98.68</v>
      </c>
      <c r="AN66" s="212">
        <f t="shared" ref="AN66" si="166">SUM(AF66:AM66)</f>
        <v>721.90999999999985</v>
      </c>
      <c r="AO66" s="212">
        <f t="shared" ref="AO66" si="167">AN66+AE66+AA66</f>
        <v>2463.6655555555553</v>
      </c>
      <c r="AP66" s="212">
        <f t="shared" si="33"/>
        <v>19.671836419753085</v>
      </c>
      <c r="AQ66" s="212">
        <f t="shared" si="10"/>
        <v>1.5737469135802471</v>
      </c>
      <c r="AR66" s="212">
        <f t="shared" si="34"/>
        <v>0.62949876543209882</v>
      </c>
      <c r="AS66" s="212">
        <f t="shared" si="35"/>
        <v>8.7111111111111121</v>
      </c>
      <c r="AT66" s="212">
        <f t="shared" si="36"/>
        <v>3.1185777777777788</v>
      </c>
      <c r="AU66" s="212">
        <f t="shared" si="37"/>
        <v>85.617777777777761</v>
      </c>
      <c r="AV66" s="212">
        <f t="shared" si="38"/>
        <v>2.3333333333333335</v>
      </c>
      <c r="AW66" s="212">
        <f t="shared" ref="AW66" si="168">SUM(AP66:AV66)</f>
        <v>121.65588209876542</v>
      </c>
      <c r="AX66" s="212">
        <f t="shared" si="39"/>
        <v>23.644444444444442</v>
      </c>
      <c r="AY66" s="212">
        <f t="shared" si="40"/>
        <v>5.6777777777777771</v>
      </c>
      <c r="AZ66" s="212">
        <f t="shared" si="41"/>
        <v>0.47833333333333333</v>
      </c>
      <c r="BA66" s="212">
        <f t="shared" si="42"/>
        <v>0.58333333333333337</v>
      </c>
      <c r="BB66" s="212">
        <f t="shared" si="43"/>
        <v>3.6296296296296293</v>
      </c>
      <c r="BC66" s="212">
        <f t="shared" si="44"/>
        <v>12.176839629629633</v>
      </c>
      <c r="BD66" s="212">
        <f t="shared" ref="BD66" si="169">SUM(AX66:BC66)</f>
        <v>46.190358148148142</v>
      </c>
      <c r="BE66" s="212">
        <v>0</v>
      </c>
      <c r="BF66" s="212">
        <f t="shared" ref="BF66" si="170">BE66</f>
        <v>0</v>
      </c>
      <c r="BG66" s="212">
        <f t="shared" ref="BG66" si="171">IF(G66&gt;0,(R66*30%+SUM(AG66:AL66))/G66*H66,0)</f>
        <v>0</v>
      </c>
      <c r="BH66" s="212">
        <f t="shared" ref="BH66" si="172">BG66</f>
        <v>0</v>
      </c>
      <c r="BI66" s="212">
        <f t="shared" ref="BI66" si="173">BD66+BF66+BH66</f>
        <v>46.190358148148142</v>
      </c>
      <c r="BJ66" s="212">
        <f>VLOOKUP($B66,Uniforme!$A:$L,12,0)*$G66</f>
        <v>87.95416666666668</v>
      </c>
      <c r="BK66" s="212">
        <v>0</v>
      </c>
      <c r="BL66" s="212">
        <v>0</v>
      </c>
      <c r="BM66" s="327">
        <v>0</v>
      </c>
      <c r="BN66" s="212"/>
      <c r="BO66" s="212">
        <f t="shared" ref="BO66" si="174">SUM(BJ66:BN66)</f>
        <v>87.95416666666668</v>
      </c>
      <c r="BP66" s="212">
        <f>R66+AO66+AW66+BI66+BO66</f>
        <v>5519.4659624691358</v>
      </c>
      <c r="BQ66" s="212">
        <f t="shared" ref="BQ66" si="175">$BQ$5*G66</f>
        <v>330.3010188862354</v>
      </c>
      <c r="BR66" s="212">
        <f t="shared" ref="BR66" si="176">$BR$5*G66</f>
        <v>233.41272001293967</v>
      </c>
      <c r="BS66" s="55">
        <f t="shared" si="45"/>
        <v>8.6609686609686669</v>
      </c>
      <c r="BT66" s="55">
        <f t="shared" si="15"/>
        <v>1.8803418803418819</v>
      </c>
      <c r="BU66" s="245">
        <f>VLOOKUP(A66,ISS!A:C,2,0)*100</f>
        <v>3</v>
      </c>
      <c r="BV66" s="55">
        <f t="shared" ref="BV66" si="177">((100/((100-$BW66)%)-100)*BU66)/$BW66</f>
        <v>3.4188034188034218</v>
      </c>
      <c r="BW66" s="55">
        <f t="shared" ref="BW66" si="178">$BS$5+$BT$5+BU66</f>
        <v>12.25</v>
      </c>
      <c r="BX66" s="55">
        <f t="shared" ref="BX66" si="179">BS66+BT66+BV66</f>
        <v>13.960113960113972</v>
      </c>
      <c r="BY66" s="212">
        <f t="shared" ref="BY66" si="180">((BR66+BQ66+BP66)*BX66)%</f>
        <v>849.218818709537</v>
      </c>
      <c r="BZ66" s="212">
        <f t="shared" ref="BZ66" si="181">BQ66+BR66+BY66</f>
        <v>1412.9325576087122</v>
      </c>
      <c r="CA66" s="212">
        <f t="shared" ref="CA66" si="182">BP66+BZ66</f>
        <v>6932.3985200778479</v>
      </c>
      <c r="CB66" s="212">
        <f t="shared" ref="CB66" si="183">CA66*12</f>
        <v>83188.782240934175</v>
      </c>
      <c r="CC66" s="316">
        <f>VLOOKUP($C66,PARAMETROS!$A:$I,7,0)</f>
        <v>44562</v>
      </c>
      <c r="CD66" s="194">
        <f>VLOOKUP($C66,PARAMETROS!$A:$I,8,0)</f>
        <v>0</v>
      </c>
      <c r="CE66" s="194">
        <f>VLOOKUP($C66,PARAMETROS!$A:$I,9,0)</f>
        <v>0</v>
      </c>
      <c r="CH66" s="3"/>
      <c r="CJ66" s="3"/>
      <c r="CK66" s="3"/>
    </row>
    <row r="67" spans="1:89">
      <c r="A67" s="193" t="str">
        <f>CCT!A65</f>
        <v>Miradouro</v>
      </c>
      <c r="B67" s="193" t="str">
        <f>CCT!B65</f>
        <v>Assistente Administrativo - 200 h</v>
      </c>
      <c r="C67" s="193" t="str">
        <f>CCT!C65</f>
        <v>Regiao de Juiz de Fora</v>
      </c>
      <c r="D67" s="199" t="str">
        <f t="shared" si="114"/>
        <v>MiradouroAssistente Administrativo - 200 hPGJ</v>
      </c>
      <c r="E67" s="195" t="s">
        <v>327</v>
      </c>
      <c r="F67" s="195" t="s">
        <v>328</v>
      </c>
      <c r="G67" s="195">
        <f>VLOOKUP(D67,CCT!D:R,4,0)</f>
        <v>1</v>
      </c>
      <c r="H67" s="195">
        <f>VLOOKUP(D67,CCT!D:S,16,0)</f>
        <v>0</v>
      </c>
      <c r="I67" s="244">
        <f>VLOOKUP(D67,CCT!D:R,5,0)</f>
        <v>2800</v>
      </c>
      <c r="J67" s="212">
        <f t="shared" si="115"/>
        <v>2800</v>
      </c>
      <c r="K67" s="212">
        <v>0</v>
      </c>
      <c r="L67" s="212">
        <v>0</v>
      </c>
      <c r="M67" s="212">
        <v>0</v>
      </c>
      <c r="N67" s="212">
        <v>0</v>
      </c>
      <c r="O67" s="212">
        <v>0</v>
      </c>
      <c r="P67" s="212">
        <v>0</v>
      </c>
      <c r="Q67" s="212">
        <v>0</v>
      </c>
      <c r="R67" s="212">
        <f t="shared" si="116"/>
        <v>2800</v>
      </c>
      <c r="S67" s="212">
        <f t="shared" si="132"/>
        <v>560</v>
      </c>
      <c r="T67" s="212">
        <f t="shared" si="113"/>
        <v>42</v>
      </c>
      <c r="U67" s="212">
        <f t="shared" si="113"/>
        <v>28</v>
      </c>
      <c r="V67" s="212">
        <f t="shared" si="113"/>
        <v>5.6000000000000005</v>
      </c>
      <c r="W67" s="212">
        <f t="shared" si="113"/>
        <v>70</v>
      </c>
      <c r="X67" s="212">
        <f t="shared" si="113"/>
        <v>224</v>
      </c>
      <c r="Y67" s="212">
        <f t="shared" si="113"/>
        <v>56</v>
      </c>
      <c r="Z67" s="212">
        <f t="shared" si="113"/>
        <v>16.8</v>
      </c>
      <c r="AA67" s="212">
        <f t="shared" si="131"/>
        <v>1002.4</v>
      </c>
      <c r="AB67" s="212">
        <f t="shared" si="117"/>
        <v>233.33333333333331</v>
      </c>
      <c r="AC67" s="212">
        <f t="shared" si="31"/>
        <v>311.11111111111109</v>
      </c>
      <c r="AD67" s="212">
        <f t="shared" si="31"/>
        <v>194.91111111111115</v>
      </c>
      <c r="AE67" s="212">
        <f t="shared" si="118"/>
        <v>739.3555555555555</v>
      </c>
      <c r="AF67" s="212">
        <f>(VLOOKUP(A67,VT!A:D,4,0)*2*20*'RESUMO GERAL APOIO'!$G67)-IF(6%*'RESUMO GERAL APOIO'!$J67&lt;=(VLOOKUP(A67,VT!A:D,4,0)*2*20*'RESUMO GERAL APOIO'!$G67),6%*'RESUMO GERAL APOIO'!$J67,(VLOOKUP(A67,VT!A:D,4,0)*2*20*'RESUMO GERAL APOIO'!$G67))</f>
        <v>32</v>
      </c>
      <c r="AG67" s="212">
        <f>IF((VLOOKUP($C67,PARAMETROS!$A:$I,5,0))&gt;1,((VLOOKUP($C67,PARAMETROS!$A:$I,5,0))*20-1)*'RESUMO GERAL APOIO'!$G67,0)</f>
        <v>489.79999999999995</v>
      </c>
      <c r="AH67" s="212">
        <f>IF(VLOOKUP($C67,PARAMETROS!$A:$I,6,0)&gt;0,VLOOKUP($C67,PARAMETROS!$A:$I,6,0)*G67,0)</f>
        <v>0</v>
      </c>
      <c r="AI67" s="212">
        <f>VLOOKUP($C67,PARAMETROS!$A:$I,2,0)*'RESUMO GERAL APOIO'!$G67</f>
        <v>41</v>
      </c>
      <c r="AJ67" s="212">
        <f>VLOOKUP('RESUMO GERAL APOIO'!$C67,PARAMETROS!$A:$I,3,0)*'RESUMO GERAL APOIO'!$G67</f>
        <v>0</v>
      </c>
      <c r="AK67" s="212">
        <f>VLOOKUP('RESUMO GERAL APOIO'!$C67,PARAMETROS!$A:$I,4,0)*'RESUMO GERAL APOIO'!$G67</f>
        <v>0</v>
      </c>
      <c r="AL67" s="212">
        <f t="shared" si="32"/>
        <v>40.369999999999997</v>
      </c>
      <c r="AM67" s="212">
        <f>VLOOKUP(D67,CCT!D:R,12,0)*G67</f>
        <v>98.68</v>
      </c>
      <c r="AN67" s="212">
        <f t="shared" si="119"/>
        <v>701.84999999999991</v>
      </c>
      <c r="AO67" s="212">
        <f t="shared" si="120"/>
        <v>2443.6055555555554</v>
      </c>
      <c r="AP67" s="212">
        <f t="shared" si="33"/>
        <v>19.671836419753085</v>
      </c>
      <c r="AQ67" s="212">
        <f t="shared" si="10"/>
        <v>1.5737469135802471</v>
      </c>
      <c r="AR67" s="212">
        <f t="shared" si="34"/>
        <v>0.62949876543209882</v>
      </c>
      <c r="AS67" s="212">
        <f t="shared" si="35"/>
        <v>8.7111111111111121</v>
      </c>
      <c r="AT67" s="212">
        <f t="shared" si="36"/>
        <v>3.1185777777777788</v>
      </c>
      <c r="AU67" s="212">
        <f t="shared" si="37"/>
        <v>85.617777777777761</v>
      </c>
      <c r="AV67" s="212">
        <f t="shared" si="38"/>
        <v>2.3333333333333335</v>
      </c>
      <c r="AW67" s="212">
        <f t="shared" si="121"/>
        <v>121.65588209876542</v>
      </c>
      <c r="AX67" s="212">
        <f t="shared" si="39"/>
        <v>23.644444444444442</v>
      </c>
      <c r="AY67" s="212">
        <f t="shared" si="40"/>
        <v>5.6777777777777771</v>
      </c>
      <c r="AZ67" s="212">
        <f t="shared" si="41"/>
        <v>0.47833333333333333</v>
      </c>
      <c r="BA67" s="212">
        <f t="shared" si="42"/>
        <v>0.58333333333333337</v>
      </c>
      <c r="BB67" s="212">
        <f t="shared" si="43"/>
        <v>3.6296296296296293</v>
      </c>
      <c r="BC67" s="212">
        <f t="shared" si="44"/>
        <v>12.176839629629633</v>
      </c>
      <c r="BD67" s="212">
        <f t="shared" si="122"/>
        <v>46.190358148148142</v>
      </c>
      <c r="BE67" s="212">
        <v>0</v>
      </c>
      <c r="BF67" s="212">
        <f t="shared" si="24"/>
        <v>0</v>
      </c>
      <c r="BG67" s="212">
        <f t="shared" si="25"/>
        <v>0</v>
      </c>
      <c r="BH67" s="212">
        <f t="shared" si="26"/>
        <v>0</v>
      </c>
      <c r="BI67" s="212">
        <f t="shared" si="27"/>
        <v>46.190358148148142</v>
      </c>
      <c r="BJ67" s="212">
        <f>VLOOKUP($B67,Uniforme!$A:$L,12,0)*$G67</f>
        <v>87.95416666666668</v>
      </c>
      <c r="BK67" s="212">
        <v>0</v>
      </c>
      <c r="BL67" s="212">
        <v>0</v>
      </c>
      <c r="BM67" s="327">
        <v>0</v>
      </c>
      <c r="BN67" s="212"/>
      <c r="BO67" s="212">
        <f t="shared" si="123"/>
        <v>87.95416666666668</v>
      </c>
      <c r="BP67" s="212">
        <f>R67+AO67+AW67+BI67+BO67</f>
        <v>5499.4059624691363</v>
      </c>
      <c r="BQ67" s="212">
        <f t="shared" si="133"/>
        <v>330.3010188862354</v>
      </c>
      <c r="BR67" s="212">
        <f t="shared" si="134"/>
        <v>233.41272001293967</v>
      </c>
      <c r="BS67" s="55">
        <f t="shared" si="45"/>
        <v>8.6609686609686669</v>
      </c>
      <c r="BT67" s="55">
        <f t="shared" si="15"/>
        <v>1.8803418803418819</v>
      </c>
      <c r="BU67" s="245">
        <f>VLOOKUP(A67,ISS!A:C,2,0)*100</f>
        <v>3</v>
      </c>
      <c r="BV67" s="55">
        <f t="shared" si="124"/>
        <v>3.4188034188034218</v>
      </c>
      <c r="BW67" s="55">
        <f t="shared" si="125"/>
        <v>12.25</v>
      </c>
      <c r="BX67" s="55">
        <f t="shared" si="126"/>
        <v>13.960113960113972</v>
      </c>
      <c r="BY67" s="212">
        <f t="shared" si="127"/>
        <v>846.4184198491381</v>
      </c>
      <c r="BZ67" s="212">
        <f t="shared" si="128"/>
        <v>1410.132158748313</v>
      </c>
      <c r="CA67" s="212">
        <f t="shared" si="129"/>
        <v>6909.5381212174489</v>
      </c>
      <c r="CB67" s="212">
        <f t="shared" si="130"/>
        <v>82914.457454609394</v>
      </c>
      <c r="CC67" s="316">
        <f>VLOOKUP($C67,PARAMETROS!$A:$I,7,0)</f>
        <v>44562</v>
      </c>
      <c r="CD67" s="194">
        <f>VLOOKUP($C67,PARAMETROS!$A:$I,8,0)</f>
        <v>0</v>
      </c>
      <c r="CE67" s="194">
        <f>VLOOKUP($C67,PARAMETROS!$A:$I,9,0)</f>
        <v>0</v>
      </c>
      <c r="CH67" s="3"/>
      <c r="CJ67" s="3"/>
      <c r="CK67" s="3"/>
    </row>
    <row r="68" spans="1:89">
      <c r="A68" s="193" t="str">
        <f>CCT!A66</f>
        <v>Monte Santo De Minas</v>
      </c>
      <c r="B68" s="193" t="str">
        <f>CCT!B66</f>
        <v>Assistente Administrativo - 200 h</v>
      </c>
      <c r="C68" s="193" t="str">
        <f>CCT!C66</f>
        <v>Regiao de Sao Lourenco¹*</v>
      </c>
      <c r="D68" s="199" t="str">
        <f t="shared" si="114"/>
        <v>Monte Santo De MinasAssistente Administrativo - 200 hPGJ</v>
      </c>
      <c r="E68" s="195" t="s">
        <v>327</v>
      </c>
      <c r="F68" s="195" t="s">
        <v>328</v>
      </c>
      <c r="G68" s="195">
        <f>VLOOKUP(D68,CCT!D:R,4,0)</f>
        <v>1</v>
      </c>
      <c r="H68" s="195">
        <f>VLOOKUP(D68,CCT!D:S,16,0)</f>
        <v>0</v>
      </c>
      <c r="I68" s="244">
        <f>VLOOKUP(D68,CCT!D:R,5,0)</f>
        <v>2800</v>
      </c>
      <c r="J68" s="212">
        <f t="shared" si="115"/>
        <v>2800</v>
      </c>
      <c r="K68" s="212">
        <v>0</v>
      </c>
      <c r="L68" s="212">
        <v>0</v>
      </c>
      <c r="M68" s="212">
        <v>0</v>
      </c>
      <c r="N68" s="212">
        <v>0</v>
      </c>
      <c r="O68" s="212">
        <v>0</v>
      </c>
      <c r="P68" s="212">
        <v>0</v>
      </c>
      <c r="Q68" s="212">
        <v>0</v>
      </c>
      <c r="R68" s="212">
        <f t="shared" si="116"/>
        <v>2800</v>
      </c>
      <c r="S68" s="212">
        <f t="shared" si="132"/>
        <v>560</v>
      </c>
      <c r="T68" s="212">
        <f t="shared" si="113"/>
        <v>42</v>
      </c>
      <c r="U68" s="212">
        <f t="shared" si="113"/>
        <v>28</v>
      </c>
      <c r="V68" s="212">
        <f t="shared" si="113"/>
        <v>5.6000000000000005</v>
      </c>
      <c r="W68" s="212">
        <f t="shared" si="113"/>
        <v>70</v>
      </c>
      <c r="X68" s="212">
        <f t="shared" si="113"/>
        <v>224</v>
      </c>
      <c r="Y68" s="212">
        <f t="shared" si="113"/>
        <v>56</v>
      </c>
      <c r="Z68" s="212">
        <f t="shared" si="113"/>
        <v>16.8</v>
      </c>
      <c r="AA68" s="212">
        <f t="shared" si="131"/>
        <v>1002.4</v>
      </c>
      <c r="AB68" s="212">
        <f t="shared" si="117"/>
        <v>233.33333333333331</v>
      </c>
      <c r="AC68" s="212">
        <f t="shared" si="31"/>
        <v>311.11111111111109</v>
      </c>
      <c r="AD68" s="212">
        <f t="shared" si="31"/>
        <v>194.91111111111115</v>
      </c>
      <c r="AE68" s="212">
        <f t="shared" si="118"/>
        <v>739.3555555555555</v>
      </c>
      <c r="AF68" s="212">
        <f>(VLOOKUP(A68,VT!A:D,4,0)*2*20*'RESUMO GERAL APOIO'!$G68)-IF(6%*'RESUMO GERAL APOIO'!$J68&lt;=(VLOOKUP(A68,VT!A:D,4,0)*2*20*'RESUMO GERAL APOIO'!$G68),6%*'RESUMO GERAL APOIO'!$J68,(VLOOKUP(A68,VT!A:D,4,0)*2*20*'RESUMO GERAL APOIO'!$G68))</f>
        <v>32</v>
      </c>
      <c r="AG68" s="212">
        <f>IF((VLOOKUP($C68,PARAMETROS!$A:$I,5,0))&gt;1,((VLOOKUP($C68,PARAMETROS!$A:$I,5,0))*20-1)*'RESUMO GERAL APOIO'!$G68,0)</f>
        <v>489.79999999999995</v>
      </c>
      <c r="AH68" s="212">
        <f>IF(VLOOKUP($C68,PARAMETROS!$A:$I,6,0)&gt;0,VLOOKUP($C68,PARAMETROS!$A:$I,6,0)*G68,0)</f>
        <v>0</v>
      </c>
      <c r="AI68" s="212">
        <f>VLOOKUP($C68,PARAMETROS!$A:$I,2,0)*'RESUMO GERAL APOIO'!$G68</f>
        <v>0</v>
      </c>
      <c r="AJ68" s="212">
        <f>VLOOKUP('RESUMO GERAL APOIO'!$C68,PARAMETROS!$A:$I,3,0)*'RESUMO GERAL APOIO'!$G68</f>
        <v>0</v>
      </c>
      <c r="AK68" s="212">
        <f>VLOOKUP('RESUMO GERAL APOIO'!$C68,PARAMETROS!$A:$I,4,0)*'RESUMO GERAL APOIO'!$G68</f>
        <v>0</v>
      </c>
      <c r="AL68" s="212">
        <f t="shared" si="32"/>
        <v>40.369999999999997</v>
      </c>
      <c r="AM68" s="212">
        <f>VLOOKUP(D68,CCT!D:R,12,0)*G68</f>
        <v>98.68</v>
      </c>
      <c r="AN68" s="212">
        <f t="shared" si="119"/>
        <v>660.84999999999991</v>
      </c>
      <c r="AO68" s="212">
        <f t="shared" si="120"/>
        <v>2402.6055555555554</v>
      </c>
      <c r="AP68" s="212">
        <f t="shared" si="33"/>
        <v>19.671836419753085</v>
      </c>
      <c r="AQ68" s="212">
        <f t="shared" si="10"/>
        <v>1.5737469135802471</v>
      </c>
      <c r="AR68" s="212">
        <f t="shared" si="34"/>
        <v>0.62949876543209882</v>
      </c>
      <c r="AS68" s="212">
        <f t="shared" si="35"/>
        <v>8.7111111111111121</v>
      </c>
      <c r="AT68" s="212">
        <f t="shared" si="36"/>
        <v>3.1185777777777788</v>
      </c>
      <c r="AU68" s="212">
        <f t="shared" si="37"/>
        <v>85.617777777777761</v>
      </c>
      <c r="AV68" s="212">
        <f t="shared" si="38"/>
        <v>2.3333333333333335</v>
      </c>
      <c r="AW68" s="212">
        <f t="shared" si="121"/>
        <v>121.65588209876542</v>
      </c>
      <c r="AX68" s="212">
        <f t="shared" si="39"/>
        <v>23.644444444444442</v>
      </c>
      <c r="AY68" s="212">
        <f t="shared" si="40"/>
        <v>5.6777777777777771</v>
      </c>
      <c r="AZ68" s="212">
        <f t="shared" si="41"/>
        <v>0.47833333333333333</v>
      </c>
      <c r="BA68" s="212">
        <f t="shared" si="42"/>
        <v>0.58333333333333337</v>
      </c>
      <c r="BB68" s="212">
        <f t="shared" si="43"/>
        <v>3.6296296296296293</v>
      </c>
      <c r="BC68" s="212">
        <f t="shared" si="44"/>
        <v>12.176839629629633</v>
      </c>
      <c r="BD68" s="212">
        <f t="shared" si="122"/>
        <v>46.190358148148142</v>
      </c>
      <c r="BE68" s="212">
        <v>0</v>
      </c>
      <c r="BF68" s="212">
        <f>BE68</f>
        <v>0</v>
      </c>
      <c r="BG68" s="212">
        <f>IF(G68&gt;0,(R68*30%+SUM(AG68:AL68))/G68*H68,0)</f>
        <v>0</v>
      </c>
      <c r="BH68" s="212">
        <f>BG68</f>
        <v>0</v>
      </c>
      <c r="BI68" s="212">
        <f>BD68+BF68+BH68</f>
        <v>46.190358148148142</v>
      </c>
      <c r="BJ68" s="212">
        <f>VLOOKUP($B68,Uniforme!$A:$L,12,0)*$G68</f>
        <v>87.95416666666668</v>
      </c>
      <c r="BK68" s="212">
        <v>0</v>
      </c>
      <c r="BL68" s="212">
        <v>0</v>
      </c>
      <c r="BM68" s="327">
        <v>0</v>
      </c>
      <c r="BN68" s="212"/>
      <c r="BO68" s="212">
        <f t="shared" si="123"/>
        <v>87.95416666666668</v>
      </c>
      <c r="BP68" s="212">
        <f>R68+AO68+AW68+BI68+BO68</f>
        <v>5458.4059624691363</v>
      </c>
      <c r="BQ68" s="212">
        <f t="shared" si="133"/>
        <v>330.3010188862354</v>
      </c>
      <c r="BR68" s="212">
        <f t="shared" si="134"/>
        <v>233.41272001293967</v>
      </c>
      <c r="BS68" s="55">
        <f t="shared" si="45"/>
        <v>8.5633802816901436</v>
      </c>
      <c r="BT68" s="55">
        <f t="shared" si="15"/>
        <v>1.8591549295774654</v>
      </c>
      <c r="BU68" s="245">
        <f>VLOOKUP(A68,ISS!A:C,2,0)*100</f>
        <v>2</v>
      </c>
      <c r="BV68" s="55">
        <f t="shared" si="124"/>
        <v>2.2535211267605644</v>
      </c>
      <c r="BW68" s="55">
        <f t="shared" si="125"/>
        <v>11.25</v>
      </c>
      <c r="BX68" s="55">
        <f t="shared" si="126"/>
        <v>12.676056338028173</v>
      </c>
      <c r="BY68" s="212">
        <f t="shared" si="127"/>
        <v>763.36728608894123</v>
      </c>
      <c r="BZ68" s="212">
        <f t="shared" si="128"/>
        <v>1327.0810249881163</v>
      </c>
      <c r="CA68" s="212">
        <f t="shared" si="129"/>
        <v>6785.4869874572523</v>
      </c>
      <c r="CB68" s="212">
        <f t="shared" si="130"/>
        <v>81425.843849487021</v>
      </c>
      <c r="CC68" s="316">
        <f>VLOOKUP($C68,PARAMETROS!$A:$I,7,0)</f>
        <v>44562</v>
      </c>
      <c r="CD68" s="194">
        <f>VLOOKUP($C68,PARAMETROS!$A:$I,8,0)</f>
        <v>0</v>
      </c>
      <c r="CE68" s="194">
        <f>VLOOKUP($C68,PARAMETROS!$A:$I,9,0)</f>
        <v>0</v>
      </c>
      <c r="CH68" s="3"/>
      <c r="CJ68" s="3"/>
      <c r="CK68" s="3"/>
    </row>
    <row r="69" spans="1:89">
      <c r="A69" s="193" t="str">
        <f>CCT!A67</f>
        <v>Montes Claros</v>
      </c>
      <c r="B69" s="193" t="str">
        <f>CCT!B67</f>
        <v>Assistente Administrativo - 200 h</v>
      </c>
      <c r="C69" s="193" t="str">
        <f>CCT!C67</f>
        <v>Montes Claros</v>
      </c>
      <c r="D69" s="199" t="str">
        <f t="shared" si="114"/>
        <v>Montes ClarosAssistente Administrativo - 200 hPGJ</v>
      </c>
      <c r="E69" s="195" t="s">
        <v>327</v>
      </c>
      <c r="F69" s="195" t="s">
        <v>328</v>
      </c>
      <c r="G69" s="195">
        <f>VLOOKUP(D69,CCT!D:R,4,0)</f>
        <v>6</v>
      </c>
      <c r="H69" s="195">
        <f>VLOOKUP(D69,CCT!D:S,16,0)</f>
        <v>0</v>
      </c>
      <c r="I69" s="244">
        <f>VLOOKUP(D69,CCT!D:R,5,0)</f>
        <v>2800</v>
      </c>
      <c r="J69" s="212">
        <f t="shared" si="115"/>
        <v>16800</v>
      </c>
      <c r="K69" s="212">
        <v>0</v>
      </c>
      <c r="L69" s="212">
        <v>0</v>
      </c>
      <c r="M69" s="212">
        <v>0</v>
      </c>
      <c r="N69" s="212">
        <v>0</v>
      </c>
      <c r="O69" s="212">
        <v>0</v>
      </c>
      <c r="P69" s="212">
        <v>0</v>
      </c>
      <c r="Q69" s="212">
        <v>0</v>
      </c>
      <c r="R69" s="212">
        <f t="shared" si="116"/>
        <v>16800</v>
      </c>
      <c r="S69" s="212">
        <f t="shared" si="132"/>
        <v>3360</v>
      </c>
      <c r="T69" s="212">
        <f t="shared" si="113"/>
        <v>252</v>
      </c>
      <c r="U69" s="212">
        <f t="shared" si="113"/>
        <v>168</v>
      </c>
      <c r="V69" s="212">
        <f t="shared" ref="T69:Z94" si="184">V$5*$R69</f>
        <v>33.6</v>
      </c>
      <c r="W69" s="212">
        <f t="shared" si="184"/>
        <v>420</v>
      </c>
      <c r="X69" s="212">
        <f t="shared" si="184"/>
        <v>1344</v>
      </c>
      <c r="Y69" s="212">
        <f t="shared" si="184"/>
        <v>336</v>
      </c>
      <c r="Z69" s="212">
        <f t="shared" si="184"/>
        <v>100.8</v>
      </c>
      <c r="AA69" s="212">
        <f t="shared" si="131"/>
        <v>6014.4000000000005</v>
      </c>
      <c r="AB69" s="212">
        <f t="shared" si="117"/>
        <v>1400</v>
      </c>
      <c r="AC69" s="212">
        <f t="shared" si="31"/>
        <v>1866.6666666666665</v>
      </c>
      <c r="AD69" s="212">
        <f t="shared" si="31"/>
        <v>1169.4666666666669</v>
      </c>
      <c r="AE69" s="212">
        <f t="shared" si="118"/>
        <v>4436.1333333333332</v>
      </c>
      <c r="AF69" s="212">
        <f>(VLOOKUP(A69,VT!A:D,4,0)*2*20*'RESUMO GERAL APOIO'!$G69)-IF(6%*'RESUMO GERAL APOIO'!$J69&lt;=(VLOOKUP(A69,VT!A:D,4,0)*2*20*'RESUMO GERAL APOIO'!$G69),6%*'RESUMO GERAL APOIO'!$J69,(VLOOKUP(A69,VT!A:D,4,0)*2*20*'RESUMO GERAL APOIO'!$G69))</f>
        <v>192</v>
      </c>
      <c r="AG69" s="212">
        <f>IF((VLOOKUP($C69,PARAMETROS!$A:$I,5,0))&gt;1,((VLOOKUP($C69,PARAMETROS!$A:$I,5,0))*20-1)*'RESUMO GERAL APOIO'!$G69,0)</f>
        <v>2938.7999999999997</v>
      </c>
      <c r="AH69" s="212">
        <f>IF(VLOOKUP($C69,PARAMETROS!$A:$I,6,0)&gt;0,VLOOKUP($C69,PARAMETROS!$A:$I,6,0)*G69,0)</f>
        <v>0</v>
      </c>
      <c r="AI69" s="212">
        <f>VLOOKUP($C69,PARAMETROS!$A:$I,2,0)*'RESUMO GERAL APOIO'!$G69</f>
        <v>246</v>
      </c>
      <c r="AJ69" s="212">
        <f>VLOOKUP('RESUMO GERAL APOIO'!$C69,PARAMETROS!$A:$I,3,0)*'RESUMO GERAL APOIO'!$G69</f>
        <v>0</v>
      </c>
      <c r="AK69" s="212">
        <f>VLOOKUP('RESUMO GERAL APOIO'!$C69,PARAMETROS!$A:$I,4,0)*'RESUMO GERAL APOIO'!$G69</f>
        <v>0</v>
      </c>
      <c r="AL69" s="212">
        <f t="shared" si="32"/>
        <v>242.21999999999997</v>
      </c>
      <c r="AM69" s="212">
        <f>VLOOKUP(D69,CCT!D:R,12,0)*G69</f>
        <v>592.08000000000004</v>
      </c>
      <c r="AN69" s="212">
        <f t="shared" si="119"/>
        <v>4211.0999999999995</v>
      </c>
      <c r="AO69" s="212">
        <f t="shared" si="120"/>
        <v>14661.633333333335</v>
      </c>
      <c r="AP69" s="212">
        <f t="shared" si="33"/>
        <v>118.03101851851852</v>
      </c>
      <c r="AQ69" s="212">
        <f t="shared" si="10"/>
        <v>9.442481481481483</v>
      </c>
      <c r="AR69" s="212">
        <f t="shared" si="34"/>
        <v>3.7769925925925931</v>
      </c>
      <c r="AS69" s="212">
        <f t="shared" si="35"/>
        <v>52.266666666666673</v>
      </c>
      <c r="AT69" s="212">
        <f t="shared" si="36"/>
        <v>18.711466666666674</v>
      </c>
      <c r="AU69" s="212">
        <f t="shared" si="37"/>
        <v>513.70666666666659</v>
      </c>
      <c r="AV69" s="212">
        <f t="shared" si="38"/>
        <v>14.000000000000002</v>
      </c>
      <c r="AW69" s="212">
        <f t="shared" si="121"/>
        <v>729.93529259259253</v>
      </c>
      <c r="AX69" s="212">
        <f t="shared" si="39"/>
        <v>141.86666666666665</v>
      </c>
      <c r="AY69" s="212">
        <f t="shared" si="40"/>
        <v>34.066666666666663</v>
      </c>
      <c r="AZ69" s="212">
        <f t="shared" si="41"/>
        <v>2.87</v>
      </c>
      <c r="BA69" s="212">
        <f t="shared" si="42"/>
        <v>3.5000000000000004</v>
      </c>
      <c r="BB69" s="212">
        <f t="shared" si="43"/>
        <v>21.777777777777779</v>
      </c>
      <c r="BC69" s="212">
        <f t="shared" si="44"/>
        <v>73.061037777777798</v>
      </c>
      <c r="BD69" s="212">
        <f t="shared" si="122"/>
        <v>277.14214888888887</v>
      </c>
      <c r="BE69" s="212">
        <v>0</v>
      </c>
      <c r="BF69" s="212">
        <f t="shared" si="24"/>
        <v>0</v>
      </c>
      <c r="BG69" s="212">
        <f t="shared" si="25"/>
        <v>0</v>
      </c>
      <c r="BH69" s="212">
        <f t="shared" si="26"/>
        <v>0</v>
      </c>
      <c r="BI69" s="212">
        <f t="shared" si="27"/>
        <v>277.14214888888887</v>
      </c>
      <c r="BJ69" s="212">
        <f>VLOOKUP($B69,Uniforme!$A:$L,12,0)*$G69</f>
        <v>527.72500000000014</v>
      </c>
      <c r="BK69" s="212">
        <v>0</v>
      </c>
      <c r="BL69" s="212">
        <v>0</v>
      </c>
      <c r="BM69" s="327">
        <v>0</v>
      </c>
      <c r="BN69" s="212"/>
      <c r="BO69" s="212">
        <f t="shared" si="123"/>
        <v>527.72500000000014</v>
      </c>
      <c r="BP69" s="212">
        <f t="shared" si="79"/>
        <v>32996.435774814818</v>
      </c>
      <c r="BQ69" s="212">
        <f t="shared" si="133"/>
        <v>1981.8061133174124</v>
      </c>
      <c r="BR69" s="212">
        <f t="shared" si="134"/>
        <v>1400.4763200776381</v>
      </c>
      <c r="BS69" s="55">
        <f t="shared" si="45"/>
        <v>8.6609686609686669</v>
      </c>
      <c r="BT69" s="55">
        <f t="shared" si="15"/>
        <v>1.8803418803418819</v>
      </c>
      <c r="BU69" s="245">
        <f>VLOOKUP(A69,ISS!A:C,2,0)*100</f>
        <v>3</v>
      </c>
      <c r="BV69" s="55">
        <f t="shared" si="124"/>
        <v>3.4188034188034218</v>
      </c>
      <c r="BW69" s="55">
        <f t="shared" si="125"/>
        <v>12.25</v>
      </c>
      <c r="BX69" s="55">
        <f t="shared" si="126"/>
        <v>13.960113960113972</v>
      </c>
      <c r="BY69" s="212">
        <f t="shared" si="127"/>
        <v>5078.5105190948289</v>
      </c>
      <c r="BZ69" s="212">
        <f t="shared" si="128"/>
        <v>8460.7929524898791</v>
      </c>
      <c r="CA69" s="212">
        <f t="shared" si="129"/>
        <v>41457.228727304697</v>
      </c>
      <c r="CB69" s="212">
        <f t="shared" si="130"/>
        <v>497486.74472765636</v>
      </c>
      <c r="CC69" s="316">
        <f>VLOOKUP($C69,PARAMETROS!$A:$I,7,0)</f>
        <v>44562</v>
      </c>
      <c r="CD69" s="194">
        <f>VLOOKUP($C69,PARAMETROS!$A:$I,8,0)</f>
        <v>0</v>
      </c>
      <c r="CE69" s="194">
        <f>VLOOKUP($C69,PARAMETROS!$A:$I,9,0)</f>
        <v>0</v>
      </c>
      <c r="CH69" s="3"/>
      <c r="CJ69" s="3"/>
      <c r="CK69" s="3"/>
    </row>
    <row r="70" spans="1:89">
      <c r="A70" s="193" t="str">
        <f>CCT!A68</f>
        <v>Muriae</v>
      </c>
      <c r="B70" s="193" t="str">
        <f>CCT!B68</f>
        <v>Assistente Administrativo - 200 h</v>
      </c>
      <c r="C70" s="193" t="str">
        <f>CCT!C68</f>
        <v>Cataguases</v>
      </c>
      <c r="D70" s="199" t="str">
        <f t="shared" si="114"/>
        <v>MuriaeAssistente Administrativo - 200 hPGJ</v>
      </c>
      <c r="E70" s="195" t="s">
        <v>327</v>
      </c>
      <c r="F70" s="195" t="s">
        <v>328</v>
      </c>
      <c r="G70" s="195">
        <f>VLOOKUP(D70,CCT!D:R,4,0)</f>
        <v>2</v>
      </c>
      <c r="H70" s="195">
        <f>VLOOKUP(D70,CCT!D:S,16,0)</f>
        <v>0</v>
      </c>
      <c r="I70" s="244">
        <f>VLOOKUP(D70,CCT!D:R,5,0)</f>
        <v>2800</v>
      </c>
      <c r="J70" s="212">
        <f t="shared" si="115"/>
        <v>5600</v>
      </c>
      <c r="K70" s="212">
        <v>0</v>
      </c>
      <c r="L70" s="212">
        <v>0</v>
      </c>
      <c r="M70" s="212">
        <v>0</v>
      </c>
      <c r="N70" s="212">
        <v>0</v>
      </c>
      <c r="O70" s="212">
        <v>0</v>
      </c>
      <c r="P70" s="212">
        <v>0</v>
      </c>
      <c r="Q70" s="212">
        <v>0</v>
      </c>
      <c r="R70" s="212">
        <f t="shared" si="116"/>
        <v>5600</v>
      </c>
      <c r="S70" s="212">
        <f t="shared" si="132"/>
        <v>1120</v>
      </c>
      <c r="T70" s="212">
        <f t="shared" si="184"/>
        <v>84</v>
      </c>
      <c r="U70" s="212">
        <f t="shared" si="184"/>
        <v>56</v>
      </c>
      <c r="V70" s="212">
        <f t="shared" si="184"/>
        <v>11.200000000000001</v>
      </c>
      <c r="W70" s="212">
        <f t="shared" si="184"/>
        <v>140</v>
      </c>
      <c r="X70" s="212">
        <f t="shared" si="184"/>
        <v>448</v>
      </c>
      <c r="Y70" s="212">
        <f t="shared" si="184"/>
        <v>112</v>
      </c>
      <c r="Z70" s="212">
        <f t="shared" si="184"/>
        <v>33.6</v>
      </c>
      <c r="AA70" s="212">
        <f t="shared" si="131"/>
        <v>2004.8</v>
      </c>
      <c r="AB70" s="212">
        <f t="shared" si="117"/>
        <v>466.66666666666663</v>
      </c>
      <c r="AC70" s="212">
        <f t="shared" si="31"/>
        <v>622.22222222222217</v>
      </c>
      <c r="AD70" s="212">
        <f t="shared" si="31"/>
        <v>389.82222222222231</v>
      </c>
      <c r="AE70" s="212">
        <f t="shared" si="118"/>
        <v>1478.711111111111</v>
      </c>
      <c r="AF70" s="212">
        <f>(VLOOKUP(A70,VT!A:D,4,0)*2*20*'RESUMO GERAL APOIO'!$G70)-IF(6%*'RESUMO GERAL APOIO'!$J70&lt;=(VLOOKUP(A70,VT!A:D,4,0)*2*20*'RESUMO GERAL APOIO'!$G70),6%*'RESUMO GERAL APOIO'!$J70,(VLOOKUP(A70,VT!A:D,4,0)*2*20*'RESUMO GERAL APOIO'!$G70))</f>
        <v>64</v>
      </c>
      <c r="AG70" s="212">
        <f>IF((VLOOKUP($C70,PARAMETROS!$A:$I,5,0))&gt;1,((VLOOKUP($C70,PARAMETROS!$A:$I,5,0))*20-1)*'RESUMO GERAL APOIO'!$G70,0)</f>
        <v>979.59999999999991</v>
      </c>
      <c r="AH70" s="212">
        <f>IF(VLOOKUP($C70,PARAMETROS!$A:$I,6,0)&gt;0,VLOOKUP($C70,PARAMETROS!$A:$I,6,0)*G70,0)</f>
        <v>0</v>
      </c>
      <c r="AI70" s="212">
        <f>VLOOKUP($C70,PARAMETROS!$A:$I,2,0)*'RESUMO GERAL APOIO'!$G70</f>
        <v>90.22</v>
      </c>
      <c r="AJ70" s="212">
        <f>VLOOKUP('RESUMO GERAL APOIO'!$C70,PARAMETROS!$A:$I,3,0)*'RESUMO GERAL APOIO'!$G70</f>
        <v>0</v>
      </c>
      <c r="AK70" s="212">
        <f>VLOOKUP('RESUMO GERAL APOIO'!$C70,PARAMETROS!$A:$I,4,0)*'RESUMO GERAL APOIO'!$G70</f>
        <v>0</v>
      </c>
      <c r="AL70" s="212">
        <f t="shared" si="32"/>
        <v>80.739999999999995</v>
      </c>
      <c r="AM70" s="212">
        <f>VLOOKUP(D70,CCT!D:R,12,0)*G70</f>
        <v>197.36</v>
      </c>
      <c r="AN70" s="212">
        <f t="shared" si="119"/>
        <v>1411.92</v>
      </c>
      <c r="AO70" s="212">
        <f t="shared" si="120"/>
        <v>4895.431111111111</v>
      </c>
      <c r="AP70" s="212">
        <f t="shared" si="33"/>
        <v>39.343672839506169</v>
      </c>
      <c r="AQ70" s="212">
        <f t="shared" si="10"/>
        <v>3.1474938271604942</v>
      </c>
      <c r="AR70" s="212">
        <f t="shared" si="34"/>
        <v>1.2589975308641976</v>
      </c>
      <c r="AS70" s="212">
        <f t="shared" si="35"/>
        <v>17.422222222222224</v>
      </c>
      <c r="AT70" s="212">
        <f t="shared" si="36"/>
        <v>6.2371555555555576</v>
      </c>
      <c r="AU70" s="212">
        <f t="shared" si="37"/>
        <v>171.23555555555552</v>
      </c>
      <c r="AV70" s="212">
        <f t="shared" si="38"/>
        <v>4.666666666666667</v>
      </c>
      <c r="AW70" s="212">
        <f t="shared" si="121"/>
        <v>243.31176419753083</v>
      </c>
      <c r="AX70" s="212">
        <f t="shared" si="39"/>
        <v>47.288888888888884</v>
      </c>
      <c r="AY70" s="212">
        <f t="shared" si="40"/>
        <v>11.355555555555554</v>
      </c>
      <c r="AZ70" s="212">
        <f t="shared" si="41"/>
        <v>0.95666666666666667</v>
      </c>
      <c r="BA70" s="212">
        <f t="shared" si="42"/>
        <v>1.1666666666666667</v>
      </c>
      <c r="BB70" s="212">
        <f t="shared" si="43"/>
        <v>7.2592592592592586</v>
      </c>
      <c r="BC70" s="212">
        <f t="shared" si="44"/>
        <v>24.353679259259266</v>
      </c>
      <c r="BD70" s="212">
        <f t="shared" si="122"/>
        <v>92.380716296296285</v>
      </c>
      <c r="BE70" s="212">
        <v>0</v>
      </c>
      <c r="BF70" s="212">
        <f t="shared" si="24"/>
        <v>0</v>
      </c>
      <c r="BG70" s="212">
        <f t="shared" si="25"/>
        <v>0</v>
      </c>
      <c r="BH70" s="212">
        <f t="shared" si="26"/>
        <v>0</v>
      </c>
      <c r="BI70" s="212">
        <f t="shared" si="27"/>
        <v>92.380716296296285</v>
      </c>
      <c r="BJ70" s="212">
        <f>VLOOKUP($B70,Uniforme!$A:$L,12,0)*$G70</f>
        <v>175.90833333333336</v>
      </c>
      <c r="BK70" s="212">
        <v>0</v>
      </c>
      <c r="BL70" s="212">
        <v>0</v>
      </c>
      <c r="BM70" s="327">
        <v>0</v>
      </c>
      <c r="BN70" s="212"/>
      <c r="BO70" s="212">
        <f t="shared" si="123"/>
        <v>175.90833333333336</v>
      </c>
      <c r="BP70" s="212">
        <f t="shared" si="79"/>
        <v>11007.031924938272</v>
      </c>
      <c r="BQ70" s="212">
        <f t="shared" si="133"/>
        <v>660.60203777247079</v>
      </c>
      <c r="BR70" s="212">
        <f t="shared" si="134"/>
        <v>466.82544002587935</v>
      </c>
      <c r="BS70" s="55">
        <f t="shared" si="45"/>
        <v>8.6609686609686669</v>
      </c>
      <c r="BT70" s="55">
        <f t="shared" si="15"/>
        <v>1.8803418803418819</v>
      </c>
      <c r="BU70" s="245">
        <f>VLOOKUP(A70,ISS!A:C,2,0)*100</f>
        <v>3</v>
      </c>
      <c r="BV70" s="55">
        <f t="shared" si="124"/>
        <v>3.4188034188034218</v>
      </c>
      <c r="BW70" s="55">
        <f t="shared" si="125"/>
        <v>12.25</v>
      </c>
      <c r="BX70" s="55">
        <f t="shared" si="126"/>
        <v>13.960113960113972</v>
      </c>
      <c r="BY70" s="212">
        <f t="shared" si="127"/>
        <v>1693.9843610657977</v>
      </c>
      <c r="BZ70" s="212">
        <f t="shared" si="128"/>
        <v>2821.4118388641477</v>
      </c>
      <c r="CA70" s="212">
        <f t="shared" si="129"/>
        <v>13828.443763802419</v>
      </c>
      <c r="CB70" s="212">
        <f t="shared" si="130"/>
        <v>165941.32516562904</v>
      </c>
      <c r="CC70" s="316">
        <f>VLOOKUP($C70,PARAMETROS!$A:$I,7,0)</f>
        <v>44562</v>
      </c>
      <c r="CD70" s="194">
        <f>VLOOKUP($C70,PARAMETROS!$A:$I,8,0)</f>
        <v>0</v>
      </c>
      <c r="CE70" s="194">
        <f>VLOOKUP($C70,PARAMETROS!$A:$I,9,0)</f>
        <v>0</v>
      </c>
      <c r="CH70" s="3"/>
      <c r="CJ70" s="3"/>
      <c r="CK70" s="3"/>
    </row>
    <row r="71" spans="1:89">
      <c r="A71" s="193" t="str">
        <f>CCT!A69</f>
        <v>Mutum</v>
      </c>
      <c r="B71" s="193" t="str">
        <f>CCT!B69</f>
        <v>Assistente Administrativo - 200 h</v>
      </c>
      <c r="C71" s="193" t="str">
        <f>CCT!C69</f>
        <v>Fethemg Interior</v>
      </c>
      <c r="D71" s="199" t="str">
        <f t="shared" si="114"/>
        <v>MutumAssistente Administrativo - 200 hPGJ</v>
      </c>
      <c r="E71" s="195" t="s">
        <v>327</v>
      </c>
      <c r="F71" s="195" t="s">
        <v>328</v>
      </c>
      <c r="G71" s="195">
        <f>VLOOKUP(D71,CCT!D:R,4,0)</f>
        <v>1</v>
      </c>
      <c r="H71" s="195">
        <f>VLOOKUP(D71,CCT!D:S,16,0)</f>
        <v>0</v>
      </c>
      <c r="I71" s="244">
        <f>VLOOKUP(D71,CCT!D:R,5,0)</f>
        <v>2800</v>
      </c>
      <c r="J71" s="212">
        <f t="shared" si="115"/>
        <v>2800</v>
      </c>
      <c r="K71" s="212">
        <v>0</v>
      </c>
      <c r="L71" s="212">
        <v>0</v>
      </c>
      <c r="M71" s="212">
        <v>0</v>
      </c>
      <c r="N71" s="212">
        <v>0</v>
      </c>
      <c r="O71" s="212">
        <v>0</v>
      </c>
      <c r="P71" s="212">
        <v>0</v>
      </c>
      <c r="Q71" s="212">
        <v>0</v>
      </c>
      <c r="R71" s="212">
        <f t="shared" si="116"/>
        <v>2800</v>
      </c>
      <c r="S71" s="212">
        <f t="shared" si="132"/>
        <v>560</v>
      </c>
      <c r="T71" s="212">
        <f t="shared" si="184"/>
        <v>42</v>
      </c>
      <c r="U71" s="212">
        <f t="shared" si="184"/>
        <v>28</v>
      </c>
      <c r="V71" s="212">
        <f t="shared" si="184"/>
        <v>5.6000000000000005</v>
      </c>
      <c r="W71" s="212">
        <f t="shared" si="184"/>
        <v>70</v>
      </c>
      <c r="X71" s="212">
        <f t="shared" si="184"/>
        <v>224</v>
      </c>
      <c r="Y71" s="212">
        <f t="shared" si="184"/>
        <v>56</v>
      </c>
      <c r="Z71" s="212">
        <f t="shared" si="184"/>
        <v>16.8</v>
      </c>
      <c r="AA71" s="212">
        <f t="shared" si="131"/>
        <v>1002.4</v>
      </c>
      <c r="AB71" s="212">
        <f t="shared" si="117"/>
        <v>233.33333333333331</v>
      </c>
      <c r="AC71" s="212">
        <f t="shared" si="31"/>
        <v>311.11111111111109</v>
      </c>
      <c r="AD71" s="212">
        <f t="shared" si="31"/>
        <v>194.91111111111115</v>
      </c>
      <c r="AE71" s="212">
        <f t="shared" si="118"/>
        <v>739.3555555555555</v>
      </c>
      <c r="AF71" s="212">
        <f>(VLOOKUP(A71,VT!A:D,4,0)*2*20*'RESUMO GERAL APOIO'!$G71)-IF(6%*'RESUMO GERAL APOIO'!$J71&lt;=(VLOOKUP(A71,VT!A:D,4,0)*2*20*'RESUMO GERAL APOIO'!$G71),6%*'RESUMO GERAL APOIO'!$J71,(VLOOKUP(A71,VT!A:D,4,0)*2*20*'RESUMO GERAL APOIO'!$G71))</f>
        <v>32</v>
      </c>
      <c r="AG71" s="212">
        <f>IF((VLOOKUP($C71,PARAMETROS!$A:$I,5,0))&gt;1,((VLOOKUP($C71,PARAMETROS!$A:$I,5,0))*20-1)*'RESUMO GERAL APOIO'!$G71,0)</f>
        <v>489.79999999999995</v>
      </c>
      <c r="AH71" s="212">
        <f>IF(VLOOKUP($C71,PARAMETROS!$A:$I,6,0)&gt;0,VLOOKUP($C71,PARAMETROS!$A:$I,6,0)*G71,0)</f>
        <v>0</v>
      </c>
      <c r="AI71" s="212">
        <f>VLOOKUP($C71,PARAMETROS!$A:$I,2,0)*'RESUMO GERAL APOIO'!$G71</f>
        <v>0</v>
      </c>
      <c r="AJ71" s="212">
        <f>VLOOKUP('RESUMO GERAL APOIO'!$C71,PARAMETROS!$A:$I,3,0)*'RESUMO GERAL APOIO'!$G71</f>
        <v>12.36</v>
      </c>
      <c r="AK71" s="212">
        <f>VLOOKUP('RESUMO GERAL APOIO'!$C71,PARAMETROS!$A:$I,4,0)*'RESUMO GERAL APOIO'!$G71</f>
        <v>0</v>
      </c>
      <c r="AL71" s="212">
        <f t="shared" si="32"/>
        <v>40.369999999999997</v>
      </c>
      <c r="AM71" s="212">
        <f>VLOOKUP(D71,CCT!D:R,12,0)*G71</f>
        <v>98.68</v>
      </c>
      <c r="AN71" s="212">
        <f t="shared" si="119"/>
        <v>673.21</v>
      </c>
      <c r="AO71" s="212">
        <f t="shared" si="120"/>
        <v>2414.9655555555555</v>
      </c>
      <c r="AP71" s="212">
        <f t="shared" si="33"/>
        <v>19.671836419753085</v>
      </c>
      <c r="AQ71" s="212">
        <f t="shared" si="10"/>
        <v>1.5737469135802471</v>
      </c>
      <c r="AR71" s="212">
        <f t="shared" si="34"/>
        <v>0.62949876543209882</v>
      </c>
      <c r="AS71" s="212">
        <f t="shared" si="35"/>
        <v>8.7111111111111121</v>
      </c>
      <c r="AT71" s="212">
        <f t="shared" si="36"/>
        <v>3.1185777777777788</v>
      </c>
      <c r="AU71" s="212">
        <f t="shared" si="37"/>
        <v>85.617777777777761</v>
      </c>
      <c r="AV71" s="212">
        <f t="shared" si="38"/>
        <v>2.3333333333333335</v>
      </c>
      <c r="AW71" s="212">
        <f t="shared" si="121"/>
        <v>121.65588209876542</v>
      </c>
      <c r="AX71" s="212">
        <f t="shared" si="39"/>
        <v>23.644444444444442</v>
      </c>
      <c r="AY71" s="212">
        <f t="shared" si="40"/>
        <v>5.6777777777777771</v>
      </c>
      <c r="AZ71" s="212">
        <f t="shared" si="41"/>
        <v>0.47833333333333333</v>
      </c>
      <c r="BA71" s="212">
        <f t="shared" si="42"/>
        <v>0.58333333333333337</v>
      </c>
      <c r="BB71" s="212">
        <f t="shared" si="43"/>
        <v>3.6296296296296293</v>
      </c>
      <c r="BC71" s="212">
        <f t="shared" si="44"/>
        <v>12.176839629629633</v>
      </c>
      <c r="BD71" s="212">
        <f t="shared" si="122"/>
        <v>46.190358148148142</v>
      </c>
      <c r="BE71" s="212">
        <v>0</v>
      </c>
      <c r="BF71" s="212">
        <f t="shared" si="24"/>
        <v>0</v>
      </c>
      <c r="BG71" s="212">
        <f t="shared" si="25"/>
        <v>0</v>
      </c>
      <c r="BH71" s="212">
        <f t="shared" si="26"/>
        <v>0</v>
      </c>
      <c r="BI71" s="212">
        <f t="shared" si="27"/>
        <v>46.190358148148142</v>
      </c>
      <c r="BJ71" s="212">
        <f>VLOOKUP($B71,Uniforme!$A:$L,12,0)*$G71</f>
        <v>87.95416666666668</v>
      </c>
      <c r="BK71" s="212">
        <v>0</v>
      </c>
      <c r="BL71" s="212">
        <v>0</v>
      </c>
      <c r="BM71" s="327">
        <v>0</v>
      </c>
      <c r="BN71" s="212"/>
      <c r="BO71" s="212">
        <f t="shared" si="123"/>
        <v>87.95416666666668</v>
      </c>
      <c r="BP71" s="212">
        <f t="shared" si="79"/>
        <v>5470.765962469136</v>
      </c>
      <c r="BQ71" s="212">
        <f t="shared" si="133"/>
        <v>330.3010188862354</v>
      </c>
      <c r="BR71" s="212">
        <f t="shared" si="134"/>
        <v>233.41272001293967</v>
      </c>
      <c r="BS71" s="55">
        <f t="shared" si="45"/>
        <v>8.6609686609686669</v>
      </c>
      <c r="BT71" s="55">
        <f t="shared" si="15"/>
        <v>1.8803418803418819</v>
      </c>
      <c r="BU71" s="245">
        <f>VLOOKUP(A71,ISS!A:C,2,0)*100</f>
        <v>3</v>
      </c>
      <c r="BV71" s="55">
        <f t="shared" si="124"/>
        <v>3.4188034188034218</v>
      </c>
      <c r="BW71" s="55">
        <f t="shared" si="125"/>
        <v>12.25</v>
      </c>
      <c r="BX71" s="55">
        <f t="shared" si="126"/>
        <v>13.960113960113972</v>
      </c>
      <c r="BY71" s="212">
        <f t="shared" si="127"/>
        <v>842.42024321096153</v>
      </c>
      <c r="BZ71" s="212">
        <f t="shared" si="128"/>
        <v>1406.1339821101365</v>
      </c>
      <c r="CA71" s="212">
        <f t="shared" si="129"/>
        <v>6876.8999445792724</v>
      </c>
      <c r="CB71" s="212">
        <f t="shared" si="130"/>
        <v>82522.799334951269</v>
      </c>
      <c r="CC71" s="316">
        <f>VLOOKUP($C71,PARAMETROS!$A:$I,7,0)</f>
        <v>44562</v>
      </c>
      <c r="CD71" s="194">
        <f>VLOOKUP($C71,PARAMETROS!$A:$I,8,0)</f>
        <v>0</v>
      </c>
      <c r="CE71" s="194">
        <f>VLOOKUP($C71,PARAMETROS!$A:$I,9,0)</f>
        <v>0</v>
      </c>
      <c r="CH71" s="3"/>
      <c r="CJ71" s="3"/>
      <c r="CK71" s="3"/>
    </row>
    <row r="72" spans="1:89">
      <c r="A72" s="193" t="str">
        <f>CCT!A70</f>
        <v>Natercia</v>
      </c>
      <c r="B72" s="193" t="str">
        <f>CCT!B70</f>
        <v>Assistente Administrativo - 200 h</v>
      </c>
      <c r="C72" s="193" t="str">
        <f>CCT!C70</f>
        <v>Regiao de Sao Lourenco¹*</v>
      </c>
      <c r="D72" s="199" t="str">
        <f t="shared" si="114"/>
        <v>NaterciaAssistente Administrativo - 200 hPGJ</v>
      </c>
      <c r="E72" s="195" t="s">
        <v>327</v>
      </c>
      <c r="F72" s="195" t="s">
        <v>328</v>
      </c>
      <c r="G72" s="195">
        <f>VLOOKUP(D72,CCT!D:R,4,0)</f>
        <v>1</v>
      </c>
      <c r="H72" s="195">
        <f>VLOOKUP(D72,CCT!D:S,16,0)</f>
        <v>0</v>
      </c>
      <c r="I72" s="244">
        <f>VLOOKUP(D72,CCT!D:R,5,0)</f>
        <v>2800</v>
      </c>
      <c r="J72" s="212">
        <f t="shared" si="115"/>
        <v>2800</v>
      </c>
      <c r="K72" s="212">
        <v>0</v>
      </c>
      <c r="L72" s="212">
        <v>0</v>
      </c>
      <c r="M72" s="212">
        <v>0</v>
      </c>
      <c r="N72" s="212">
        <v>0</v>
      </c>
      <c r="O72" s="212">
        <v>0</v>
      </c>
      <c r="P72" s="212">
        <v>0</v>
      </c>
      <c r="Q72" s="212">
        <v>0</v>
      </c>
      <c r="R72" s="212">
        <f t="shared" si="116"/>
        <v>2800</v>
      </c>
      <c r="S72" s="212">
        <f t="shared" si="132"/>
        <v>560</v>
      </c>
      <c r="T72" s="212">
        <f t="shared" si="184"/>
        <v>42</v>
      </c>
      <c r="U72" s="212">
        <f t="shared" si="184"/>
        <v>28</v>
      </c>
      <c r="V72" s="212">
        <f t="shared" si="184"/>
        <v>5.6000000000000005</v>
      </c>
      <c r="W72" s="212">
        <f t="shared" si="184"/>
        <v>70</v>
      </c>
      <c r="X72" s="212">
        <f t="shared" si="184"/>
        <v>224</v>
      </c>
      <c r="Y72" s="212">
        <f t="shared" si="184"/>
        <v>56</v>
      </c>
      <c r="Z72" s="212">
        <f t="shared" si="184"/>
        <v>16.8</v>
      </c>
      <c r="AA72" s="212">
        <f t="shared" si="131"/>
        <v>1002.4</v>
      </c>
      <c r="AB72" s="212">
        <f t="shared" si="117"/>
        <v>233.33333333333331</v>
      </c>
      <c r="AC72" s="212">
        <f t="shared" si="31"/>
        <v>311.11111111111109</v>
      </c>
      <c r="AD72" s="212">
        <f t="shared" si="31"/>
        <v>194.91111111111115</v>
      </c>
      <c r="AE72" s="212">
        <f t="shared" si="118"/>
        <v>739.3555555555555</v>
      </c>
      <c r="AF72" s="212">
        <f>(VLOOKUP(A72,VT!A:D,4,0)*2*20*'RESUMO GERAL APOIO'!$G72)-IF(6%*'RESUMO GERAL APOIO'!$J72&lt;=(VLOOKUP(A72,VT!A:D,4,0)*2*20*'RESUMO GERAL APOIO'!$G72),6%*'RESUMO GERAL APOIO'!$J72,(VLOOKUP(A72,VT!A:D,4,0)*2*20*'RESUMO GERAL APOIO'!$G72))</f>
        <v>32</v>
      </c>
      <c r="AG72" s="212">
        <f>IF((VLOOKUP($C72,PARAMETROS!$A:$I,5,0))&gt;1,((VLOOKUP($C72,PARAMETROS!$A:$I,5,0))*20-1)*'RESUMO GERAL APOIO'!$G72,0)</f>
        <v>489.79999999999995</v>
      </c>
      <c r="AH72" s="212">
        <f>IF(VLOOKUP($C72,PARAMETROS!$A:$I,6,0)&gt;0,VLOOKUP($C72,PARAMETROS!$A:$I,6,0)*G72,0)</f>
        <v>0</v>
      </c>
      <c r="AI72" s="212">
        <f>VLOOKUP($C72,PARAMETROS!$A:$I,2,0)*'RESUMO GERAL APOIO'!$G72</f>
        <v>0</v>
      </c>
      <c r="AJ72" s="212">
        <f>VLOOKUP('RESUMO GERAL APOIO'!$C72,PARAMETROS!$A:$I,3,0)*'RESUMO GERAL APOIO'!$G72</f>
        <v>0</v>
      </c>
      <c r="AK72" s="212">
        <f>VLOOKUP('RESUMO GERAL APOIO'!$C72,PARAMETROS!$A:$I,4,0)*'RESUMO GERAL APOIO'!$G72</f>
        <v>0</v>
      </c>
      <c r="AL72" s="212">
        <f t="shared" si="32"/>
        <v>40.369999999999997</v>
      </c>
      <c r="AM72" s="212">
        <f>VLOOKUP(D72,CCT!D:R,12,0)*G72</f>
        <v>98.68</v>
      </c>
      <c r="AN72" s="212">
        <f t="shared" si="119"/>
        <v>660.84999999999991</v>
      </c>
      <c r="AO72" s="212">
        <f t="shared" si="120"/>
        <v>2402.6055555555554</v>
      </c>
      <c r="AP72" s="212">
        <f t="shared" si="33"/>
        <v>19.671836419753085</v>
      </c>
      <c r="AQ72" s="212">
        <f t="shared" si="10"/>
        <v>1.5737469135802471</v>
      </c>
      <c r="AR72" s="212">
        <f t="shared" si="34"/>
        <v>0.62949876543209882</v>
      </c>
      <c r="AS72" s="212">
        <f t="shared" si="35"/>
        <v>8.7111111111111121</v>
      </c>
      <c r="AT72" s="212">
        <f t="shared" si="36"/>
        <v>3.1185777777777788</v>
      </c>
      <c r="AU72" s="212">
        <f t="shared" si="37"/>
        <v>85.617777777777761</v>
      </c>
      <c r="AV72" s="212">
        <f t="shared" si="38"/>
        <v>2.3333333333333335</v>
      </c>
      <c r="AW72" s="212">
        <f t="shared" si="121"/>
        <v>121.65588209876542</v>
      </c>
      <c r="AX72" s="212">
        <f t="shared" si="39"/>
        <v>23.644444444444442</v>
      </c>
      <c r="AY72" s="212">
        <f t="shared" si="40"/>
        <v>5.6777777777777771</v>
      </c>
      <c r="AZ72" s="212">
        <f t="shared" si="41"/>
        <v>0.47833333333333333</v>
      </c>
      <c r="BA72" s="212">
        <f t="shared" si="42"/>
        <v>0.58333333333333337</v>
      </c>
      <c r="BB72" s="212">
        <f t="shared" si="43"/>
        <v>3.6296296296296293</v>
      </c>
      <c r="BC72" s="212">
        <f t="shared" si="44"/>
        <v>12.176839629629633</v>
      </c>
      <c r="BD72" s="212">
        <f t="shared" si="122"/>
        <v>46.190358148148142</v>
      </c>
      <c r="BE72" s="212">
        <v>0</v>
      </c>
      <c r="BF72" s="212">
        <f t="shared" si="24"/>
        <v>0</v>
      </c>
      <c r="BG72" s="212">
        <f t="shared" si="25"/>
        <v>0</v>
      </c>
      <c r="BH72" s="212">
        <f t="shared" si="26"/>
        <v>0</v>
      </c>
      <c r="BI72" s="212">
        <f t="shared" si="27"/>
        <v>46.190358148148142</v>
      </c>
      <c r="BJ72" s="212">
        <f>VLOOKUP($B72,Uniforme!$A:$L,12,0)*$G72</f>
        <v>87.95416666666668</v>
      </c>
      <c r="BK72" s="212">
        <v>0</v>
      </c>
      <c r="BL72" s="212">
        <v>0</v>
      </c>
      <c r="BM72" s="327">
        <v>0</v>
      </c>
      <c r="BN72" s="212"/>
      <c r="BO72" s="212">
        <f t="shared" si="123"/>
        <v>87.95416666666668</v>
      </c>
      <c r="BP72" s="212">
        <f>R72+AO72+AW72+BI72+BO72</f>
        <v>5458.4059624691363</v>
      </c>
      <c r="BQ72" s="212">
        <f t="shared" si="133"/>
        <v>330.3010188862354</v>
      </c>
      <c r="BR72" s="212">
        <f t="shared" si="134"/>
        <v>233.41272001293967</v>
      </c>
      <c r="BS72" s="55">
        <f t="shared" si="45"/>
        <v>8.6118980169971699</v>
      </c>
      <c r="BT72" s="55">
        <f t="shared" si="15"/>
        <v>1.8696883852691222</v>
      </c>
      <c r="BU72" s="245">
        <f>VLOOKUP(A72,ISS!A:C,2,0)*100</f>
        <v>2.5</v>
      </c>
      <c r="BV72" s="55">
        <f t="shared" si="124"/>
        <v>2.8328611898017004</v>
      </c>
      <c r="BW72" s="55">
        <f t="shared" si="125"/>
        <v>11.75</v>
      </c>
      <c r="BX72" s="55">
        <f t="shared" si="126"/>
        <v>13.314447592067992</v>
      </c>
      <c r="BY72" s="212">
        <f t="shared" si="127"/>
        <v>801.81197157028521</v>
      </c>
      <c r="BZ72" s="212">
        <f t="shared" si="128"/>
        <v>1365.5257104694601</v>
      </c>
      <c r="CA72" s="212">
        <f t="shared" si="129"/>
        <v>6823.9316729385964</v>
      </c>
      <c r="CB72" s="212">
        <f t="shared" si="130"/>
        <v>81887.180075263153</v>
      </c>
      <c r="CC72" s="316">
        <f>VLOOKUP($C72,PARAMETROS!$A:$I,7,0)</f>
        <v>44562</v>
      </c>
      <c r="CD72" s="194">
        <f>VLOOKUP($C72,PARAMETROS!$A:$I,8,0)</f>
        <v>0</v>
      </c>
      <c r="CE72" s="194">
        <f>VLOOKUP($C72,PARAMETROS!$A:$I,9,0)</f>
        <v>0</v>
      </c>
      <c r="CH72" s="3"/>
      <c r="CJ72" s="3"/>
      <c r="CK72" s="3"/>
    </row>
    <row r="73" spans="1:89">
      <c r="A73" s="193" t="str">
        <f>CCT!A71</f>
        <v>Nepomuceno</v>
      </c>
      <c r="B73" s="193" t="str">
        <f>CCT!B71</f>
        <v>Assistente Administrativo - 200 h</v>
      </c>
      <c r="C73" s="193" t="str">
        <f>CCT!C71</f>
        <v>Regiao de Sao Lourenco¹*</v>
      </c>
      <c r="D73" s="199" t="str">
        <f t="shared" si="114"/>
        <v>NepomucenoAssistente Administrativo - 200 hPGJ</v>
      </c>
      <c r="E73" s="195" t="s">
        <v>327</v>
      </c>
      <c r="F73" s="195" t="s">
        <v>328</v>
      </c>
      <c r="G73" s="195">
        <f>VLOOKUP(D73,CCT!D:R,4,0)</f>
        <v>1</v>
      </c>
      <c r="H73" s="195">
        <f>VLOOKUP(D73,CCT!D:S,16,0)</f>
        <v>0</v>
      </c>
      <c r="I73" s="244">
        <f>VLOOKUP(D73,CCT!D:R,5,0)</f>
        <v>2800</v>
      </c>
      <c r="J73" s="212">
        <f t="shared" si="115"/>
        <v>2800</v>
      </c>
      <c r="K73" s="212">
        <v>0</v>
      </c>
      <c r="L73" s="212">
        <v>0</v>
      </c>
      <c r="M73" s="212">
        <v>0</v>
      </c>
      <c r="N73" s="212">
        <v>0</v>
      </c>
      <c r="O73" s="212">
        <v>0</v>
      </c>
      <c r="P73" s="212">
        <v>0</v>
      </c>
      <c r="Q73" s="212">
        <v>0</v>
      </c>
      <c r="R73" s="212">
        <f t="shared" si="116"/>
        <v>2800</v>
      </c>
      <c r="S73" s="212">
        <f t="shared" si="132"/>
        <v>560</v>
      </c>
      <c r="T73" s="212">
        <f t="shared" ref="T73:Z75" si="185">T$5*$R73</f>
        <v>42</v>
      </c>
      <c r="U73" s="212">
        <f t="shared" si="185"/>
        <v>28</v>
      </c>
      <c r="V73" s="212">
        <f t="shared" si="185"/>
        <v>5.6000000000000005</v>
      </c>
      <c r="W73" s="212">
        <f t="shared" si="185"/>
        <v>70</v>
      </c>
      <c r="X73" s="212">
        <f t="shared" si="185"/>
        <v>224</v>
      </c>
      <c r="Y73" s="212">
        <f t="shared" si="185"/>
        <v>56</v>
      </c>
      <c r="Z73" s="212">
        <f t="shared" si="185"/>
        <v>16.8</v>
      </c>
      <c r="AA73" s="212">
        <f t="shared" si="131"/>
        <v>1002.4</v>
      </c>
      <c r="AB73" s="212">
        <f t="shared" si="117"/>
        <v>233.33333333333331</v>
      </c>
      <c r="AC73" s="212">
        <f t="shared" si="31"/>
        <v>311.11111111111109</v>
      </c>
      <c r="AD73" s="212">
        <f t="shared" si="31"/>
        <v>194.91111111111115</v>
      </c>
      <c r="AE73" s="212">
        <f t="shared" si="118"/>
        <v>739.3555555555555</v>
      </c>
      <c r="AF73" s="212">
        <f>(VLOOKUP(A73,VT!A:D,4,0)*2*20*'RESUMO GERAL APOIO'!$G73)-IF(6%*'RESUMO GERAL APOIO'!$J73&lt;=(VLOOKUP(A73,VT!A:D,4,0)*2*20*'RESUMO GERAL APOIO'!$G73),6%*'RESUMO GERAL APOIO'!$J73,(VLOOKUP(A73,VT!A:D,4,0)*2*20*'RESUMO GERAL APOIO'!$G73))</f>
        <v>32</v>
      </c>
      <c r="AG73" s="212">
        <f>IF((VLOOKUP($C73,PARAMETROS!$A:$I,5,0))&gt;1,((VLOOKUP($C73,PARAMETROS!$A:$I,5,0))*20-1)*'RESUMO GERAL APOIO'!$G73,0)</f>
        <v>489.79999999999995</v>
      </c>
      <c r="AH73" s="212">
        <f>IF(VLOOKUP($C73,PARAMETROS!$A:$I,6,0)&gt;0,VLOOKUP($C73,PARAMETROS!$A:$I,6,0)*G73,0)</f>
        <v>0</v>
      </c>
      <c r="AI73" s="212">
        <f>VLOOKUP($C73,PARAMETROS!$A:$I,2,0)*'RESUMO GERAL APOIO'!$G73</f>
        <v>0</v>
      </c>
      <c r="AJ73" s="212">
        <f>VLOOKUP('RESUMO GERAL APOIO'!$C73,PARAMETROS!$A:$I,3,0)*'RESUMO GERAL APOIO'!$G73</f>
        <v>0</v>
      </c>
      <c r="AK73" s="212">
        <f>VLOOKUP('RESUMO GERAL APOIO'!$C73,PARAMETROS!$A:$I,4,0)*'RESUMO GERAL APOIO'!$G73</f>
        <v>0</v>
      </c>
      <c r="AL73" s="212">
        <f t="shared" si="32"/>
        <v>40.369999999999997</v>
      </c>
      <c r="AM73" s="212">
        <f>VLOOKUP(D73,CCT!D:R,12,0)*G73</f>
        <v>98.68</v>
      </c>
      <c r="AN73" s="212">
        <f t="shared" si="119"/>
        <v>660.84999999999991</v>
      </c>
      <c r="AO73" s="212">
        <f t="shared" si="120"/>
        <v>2402.6055555555554</v>
      </c>
      <c r="AP73" s="212">
        <f t="shared" si="33"/>
        <v>19.671836419753085</v>
      </c>
      <c r="AQ73" s="212">
        <f t="shared" si="10"/>
        <v>1.5737469135802471</v>
      </c>
      <c r="AR73" s="212">
        <f t="shared" si="34"/>
        <v>0.62949876543209882</v>
      </c>
      <c r="AS73" s="212">
        <f t="shared" si="35"/>
        <v>8.7111111111111121</v>
      </c>
      <c r="AT73" s="212">
        <f t="shared" si="36"/>
        <v>3.1185777777777788</v>
      </c>
      <c r="AU73" s="212">
        <f t="shared" si="37"/>
        <v>85.617777777777761</v>
      </c>
      <c r="AV73" s="212">
        <f t="shared" si="38"/>
        <v>2.3333333333333335</v>
      </c>
      <c r="AW73" s="212">
        <f t="shared" si="121"/>
        <v>121.65588209876542</v>
      </c>
      <c r="AX73" s="212">
        <f t="shared" si="39"/>
        <v>23.644444444444442</v>
      </c>
      <c r="AY73" s="212">
        <f t="shared" si="40"/>
        <v>5.6777777777777771</v>
      </c>
      <c r="AZ73" s="212">
        <f t="shared" si="41"/>
        <v>0.47833333333333333</v>
      </c>
      <c r="BA73" s="212">
        <f t="shared" si="42"/>
        <v>0.58333333333333337</v>
      </c>
      <c r="BB73" s="212">
        <f t="shared" si="43"/>
        <v>3.6296296296296293</v>
      </c>
      <c r="BC73" s="212">
        <f t="shared" si="44"/>
        <v>12.176839629629633</v>
      </c>
      <c r="BD73" s="212">
        <f t="shared" si="122"/>
        <v>46.190358148148142</v>
      </c>
      <c r="BE73" s="212">
        <v>0</v>
      </c>
      <c r="BF73" s="212">
        <f>BE73</f>
        <v>0</v>
      </c>
      <c r="BG73" s="212">
        <f>IF(G73&gt;0,(R73*30%+SUM(AG73:AL73))/G73*H73,0)</f>
        <v>0</v>
      </c>
      <c r="BH73" s="212">
        <f>BG73</f>
        <v>0</v>
      </c>
      <c r="BI73" s="212">
        <f>BD73+BF73+BH73</f>
        <v>46.190358148148142</v>
      </c>
      <c r="BJ73" s="212">
        <f>VLOOKUP($B73,Uniforme!$A:$L,12,0)*$G73</f>
        <v>87.95416666666668</v>
      </c>
      <c r="BK73" s="212">
        <v>0</v>
      </c>
      <c r="BL73" s="212">
        <v>0</v>
      </c>
      <c r="BM73" s="327">
        <v>0</v>
      </c>
      <c r="BN73" s="212"/>
      <c r="BO73" s="212">
        <f t="shared" si="123"/>
        <v>87.95416666666668</v>
      </c>
      <c r="BP73" s="212">
        <f>R73+AO73+AW73+BI73+BO73</f>
        <v>5458.4059624691363</v>
      </c>
      <c r="BQ73" s="212">
        <f t="shared" si="133"/>
        <v>330.3010188862354</v>
      </c>
      <c r="BR73" s="212">
        <f t="shared" si="134"/>
        <v>233.41272001293967</v>
      </c>
      <c r="BS73" s="55">
        <f t="shared" si="45"/>
        <v>8.6609686609686669</v>
      </c>
      <c r="BT73" s="55">
        <f t="shared" si="15"/>
        <v>1.8803418803418819</v>
      </c>
      <c r="BU73" s="245">
        <f>VLOOKUP(A73,ISS!A:C,2,0)*100</f>
        <v>3</v>
      </c>
      <c r="BV73" s="55">
        <f t="shared" si="124"/>
        <v>3.4188034188034218</v>
      </c>
      <c r="BW73" s="55">
        <f t="shared" si="125"/>
        <v>12.25</v>
      </c>
      <c r="BX73" s="55">
        <f t="shared" si="126"/>
        <v>13.960113960113972</v>
      </c>
      <c r="BY73" s="212">
        <f t="shared" si="127"/>
        <v>840.69477312549145</v>
      </c>
      <c r="BZ73" s="212">
        <f t="shared" si="128"/>
        <v>1404.4085120246664</v>
      </c>
      <c r="CA73" s="212">
        <f t="shared" si="129"/>
        <v>6862.8144744938027</v>
      </c>
      <c r="CB73" s="212">
        <f t="shared" si="130"/>
        <v>82353.773693925628</v>
      </c>
      <c r="CC73" s="316">
        <f>VLOOKUP($C73,PARAMETROS!$A:$I,7,0)</f>
        <v>44562</v>
      </c>
      <c r="CD73" s="194">
        <f>VLOOKUP($C73,PARAMETROS!$A:$I,8,0)</f>
        <v>0</v>
      </c>
      <c r="CE73" s="194">
        <f>VLOOKUP($C73,PARAMETROS!$A:$I,9,0)</f>
        <v>0</v>
      </c>
      <c r="CH73" s="3"/>
      <c r="CJ73" s="3"/>
      <c r="CK73" s="3"/>
    </row>
    <row r="74" spans="1:89">
      <c r="A74" s="193" t="str">
        <f>CCT!A72</f>
        <v>Ouro Fino</v>
      </c>
      <c r="B74" s="193" t="str">
        <f>CCT!B72</f>
        <v>Assistente Administrativo - 200 h</v>
      </c>
      <c r="C74" s="193" t="str">
        <f>CCT!C72</f>
        <v>Regiao de Sao Lourenco¹*</v>
      </c>
      <c r="D74" s="199" t="str">
        <f t="shared" si="114"/>
        <v>Ouro FinoAssistente Administrativo - 200 hPGJ</v>
      </c>
      <c r="E74" s="195" t="s">
        <v>327</v>
      </c>
      <c r="F74" s="195" t="s">
        <v>328</v>
      </c>
      <c r="G74" s="195">
        <f>VLOOKUP(D74,CCT!D:R,4,0)</f>
        <v>1</v>
      </c>
      <c r="H74" s="195">
        <f>VLOOKUP(D74,CCT!D:S,16,0)</f>
        <v>0</v>
      </c>
      <c r="I74" s="244">
        <f>VLOOKUP(D74,CCT!D:R,5,0)</f>
        <v>2800</v>
      </c>
      <c r="J74" s="212">
        <f t="shared" si="115"/>
        <v>2800</v>
      </c>
      <c r="K74" s="212">
        <v>0</v>
      </c>
      <c r="L74" s="212">
        <v>0</v>
      </c>
      <c r="M74" s="212">
        <v>0</v>
      </c>
      <c r="N74" s="212">
        <v>0</v>
      </c>
      <c r="O74" s="212">
        <v>0</v>
      </c>
      <c r="P74" s="212">
        <v>0</v>
      </c>
      <c r="Q74" s="212">
        <v>0</v>
      </c>
      <c r="R74" s="212">
        <f t="shared" si="116"/>
        <v>2800</v>
      </c>
      <c r="S74" s="212">
        <f t="shared" si="132"/>
        <v>560</v>
      </c>
      <c r="T74" s="212">
        <f t="shared" si="185"/>
        <v>42</v>
      </c>
      <c r="U74" s="212">
        <f t="shared" si="185"/>
        <v>28</v>
      </c>
      <c r="V74" s="212">
        <f t="shared" si="185"/>
        <v>5.6000000000000005</v>
      </c>
      <c r="W74" s="212">
        <f t="shared" si="185"/>
        <v>70</v>
      </c>
      <c r="X74" s="212">
        <f t="shared" si="185"/>
        <v>224</v>
      </c>
      <c r="Y74" s="212">
        <f t="shared" si="185"/>
        <v>56</v>
      </c>
      <c r="Z74" s="212">
        <f t="shared" si="185"/>
        <v>16.8</v>
      </c>
      <c r="AA74" s="212">
        <f t="shared" si="131"/>
        <v>1002.4</v>
      </c>
      <c r="AB74" s="212">
        <f t="shared" si="117"/>
        <v>233.33333333333331</v>
      </c>
      <c r="AC74" s="212">
        <f t="shared" si="31"/>
        <v>311.11111111111109</v>
      </c>
      <c r="AD74" s="212">
        <f t="shared" si="31"/>
        <v>194.91111111111115</v>
      </c>
      <c r="AE74" s="212">
        <f t="shared" si="118"/>
        <v>739.3555555555555</v>
      </c>
      <c r="AF74" s="212">
        <f>(VLOOKUP(A74,VT!A:D,4,0)*2*20*'RESUMO GERAL APOIO'!$G74)-IF(6%*'RESUMO GERAL APOIO'!$J74&lt;=(VLOOKUP(A74,VT!A:D,4,0)*2*20*'RESUMO GERAL APOIO'!$G74),6%*'RESUMO GERAL APOIO'!$J74,(VLOOKUP(A74,VT!A:D,4,0)*2*20*'RESUMO GERAL APOIO'!$G74))</f>
        <v>32</v>
      </c>
      <c r="AG74" s="212">
        <f>IF((VLOOKUP($C74,PARAMETROS!$A:$I,5,0))&gt;1,((VLOOKUP($C74,PARAMETROS!$A:$I,5,0))*20-1)*'RESUMO GERAL APOIO'!$G74,0)</f>
        <v>489.79999999999995</v>
      </c>
      <c r="AH74" s="212">
        <f>IF(VLOOKUP($C74,PARAMETROS!$A:$I,6,0)&gt;0,VLOOKUP($C74,PARAMETROS!$A:$I,6,0)*G74,0)</f>
        <v>0</v>
      </c>
      <c r="AI74" s="212">
        <f>VLOOKUP($C74,PARAMETROS!$A:$I,2,0)*'RESUMO GERAL APOIO'!$G74</f>
        <v>0</v>
      </c>
      <c r="AJ74" s="212">
        <f>VLOOKUP('RESUMO GERAL APOIO'!$C74,PARAMETROS!$A:$I,3,0)*'RESUMO GERAL APOIO'!$G74</f>
        <v>0</v>
      </c>
      <c r="AK74" s="212">
        <f>VLOOKUP('RESUMO GERAL APOIO'!$C74,PARAMETROS!$A:$I,4,0)*'RESUMO GERAL APOIO'!$G74</f>
        <v>0</v>
      </c>
      <c r="AL74" s="212">
        <f t="shared" si="32"/>
        <v>40.369999999999997</v>
      </c>
      <c r="AM74" s="212">
        <f>VLOOKUP(D74,CCT!D:R,12,0)*G74</f>
        <v>98.68</v>
      </c>
      <c r="AN74" s="212">
        <f t="shared" si="119"/>
        <v>660.84999999999991</v>
      </c>
      <c r="AO74" s="212">
        <f t="shared" si="120"/>
        <v>2402.6055555555554</v>
      </c>
      <c r="AP74" s="212">
        <f t="shared" si="33"/>
        <v>19.671836419753085</v>
      </c>
      <c r="AQ74" s="212">
        <f t="shared" si="10"/>
        <v>1.5737469135802471</v>
      </c>
      <c r="AR74" s="212">
        <f t="shared" si="34"/>
        <v>0.62949876543209882</v>
      </c>
      <c r="AS74" s="212">
        <f t="shared" si="35"/>
        <v>8.7111111111111121</v>
      </c>
      <c r="AT74" s="212">
        <f t="shared" si="36"/>
        <v>3.1185777777777788</v>
      </c>
      <c r="AU74" s="212">
        <f t="shared" si="37"/>
        <v>85.617777777777761</v>
      </c>
      <c r="AV74" s="212">
        <f t="shared" si="38"/>
        <v>2.3333333333333335</v>
      </c>
      <c r="AW74" s="212">
        <f t="shared" si="121"/>
        <v>121.65588209876542</v>
      </c>
      <c r="AX74" s="212">
        <f t="shared" si="39"/>
        <v>23.644444444444442</v>
      </c>
      <c r="AY74" s="212">
        <f t="shared" si="40"/>
        <v>5.6777777777777771</v>
      </c>
      <c r="AZ74" s="212">
        <f t="shared" si="41"/>
        <v>0.47833333333333333</v>
      </c>
      <c r="BA74" s="212">
        <f t="shared" si="42"/>
        <v>0.58333333333333337</v>
      </c>
      <c r="BB74" s="212">
        <f t="shared" si="43"/>
        <v>3.6296296296296293</v>
      </c>
      <c r="BC74" s="212">
        <f t="shared" si="44"/>
        <v>12.176839629629633</v>
      </c>
      <c r="BD74" s="212">
        <f t="shared" si="122"/>
        <v>46.190358148148142</v>
      </c>
      <c r="BE74" s="212">
        <v>0</v>
      </c>
      <c r="BF74" s="212">
        <f>BE74</f>
        <v>0</v>
      </c>
      <c r="BG74" s="212">
        <f>IF(G74&gt;0,(R74*30%+SUM(AG74:AL74))/G74*H74,0)</f>
        <v>0</v>
      </c>
      <c r="BH74" s="212">
        <f>BG74</f>
        <v>0</v>
      </c>
      <c r="BI74" s="212">
        <f>BD74+BF74+BH74</f>
        <v>46.190358148148142</v>
      </c>
      <c r="BJ74" s="212">
        <f>VLOOKUP($B74,Uniforme!$A:$L,12,0)*$G74</f>
        <v>87.95416666666668</v>
      </c>
      <c r="BK74" s="212">
        <v>0</v>
      </c>
      <c r="BL74" s="212">
        <v>0</v>
      </c>
      <c r="BM74" s="327">
        <v>0</v>
      </c>
      <c r="BN74" s="212"/>
      <c r="BO74" s="212">
        <f t="shared" si="123"/>
        <v>87.95416666666668</v>
      </c>
      <c r="BP74" s="212">
        <f>R74+AO74+AW74+BI74+BO74</f>
        <v>5458.4059624691363</v>
      </c>
      <c r="BQ74" s="212">
        <f t="shared" si="133"/>
        <v>330.3010188862354</v>
      </c>
      <c r="BR74" s="212">
        <f t="shared" si="134"/>
        <v>233.41272001293967</v>
      </c>
      <c r="BS74" s="55">
        <f t="shared" si="45"/>
        <v>8.5633802816901436</v>
      </c>
      <c r="BT74" s="55">
        <f t="shared" si="15"/>
        <v>1.8591549295774654</v>
      </c>
      <c r="BU74" s="245">
        <f>VLOOKUP(A74,ISS!A:C,2,0)*100</f>
        <v>2</v>
      </c>
      <c r="BV74" s="55">
        <f t="shared" si="124"/>
        <v>2.2535211267605644</v>
      </c>
      <c r="BW74" s="55">
        <f t="shared" si="125"/>
        <v>11.25</v>
      </c>
      <c r="BX74" s="55">
        <f t="shared" si="126"/>
        <v>12.676056338028173</v>
      </c>
      <c r="BY74" s="212">
        <f t="shared" si="127"/>
        <v>763.36728608894123</v>
      </c>
      <c r="BZ74" s="212">
        <f t="shared" si="128"/>
        <v>1327.0810249881163</v>
      </c>
      <c r="CA74" s="212">
        <f t="shared" si="129"/>
        <v>6785.4869874572523</v>
      </c>
      <c r="CB74" s="212">
        <f t="shared" si="130"/>
        <v>81425.843849487021</v>
      </c>
      <c r="CC74" s="316">
        <f>VLOOKUP($C74,PARAMETROS!$A:$I,7,0)</f>
        <v>44562</v>
      </c>
      <c r="CD74" s="194">
        <f>VLOOKUP($C74,PARAMETROS!$A:$I,8,0)</f>
        <v>0</v>
      </c>
      <c r="CE74" s="194">
        <f>VLOOKUP($C74,PARAMETROS!$A:$I,9,0)</f>
        <v>0</v>
      </c>
      <c r="CH74" s="3"/>
      <c r="CJ74" s="3"/>
      <c r="CK74" s="3"/>
    </row>
    <row r="75" spans="1:89">
      <c r="A75" s="193" t="str">
        <f>CCT!A73</f>
        <v>Paracatu</v>
      </c>
      <c r="B75" s="193" t="str">
        <f>CCT!B73</f>
        <v>Assistente Administrativo - 200 h</v>
      </c>
      <c r="C75" s="193" t="str">
        <f>CCT!C73</f>
        <v>Fethemg Interior</v>
      </c>
      <c r="D75" s="199" t="str">
        <f t="shared" si="114"/>
        <v>ParacatuAssistente Administrativo - 200 hPGJ</v>
      </c>
      <c r="E75" s="195" t="s">
        <v>327</v>
      </c>
      <c r="F75" s="195" t="s">
        <v>328</v>
      </c>
      <c r="G75" s="195">
        <f>VLOOKUP(D75,CCT!D:R,4,0)</f>
        <v>3</v>
      </c>
      <c r="H75" s="195">
        <f>VLOOKUP(D75,CCT!D:S,16,0)</f>
        <v>0</v>
      </c>
      <c r="I75" s="244">
        <f>VLOOKUP(D75,CCT!D:R,5,0)</f>
        <v>2800</v>
      </c>
      <c r="J75" s="212">
        <f t="shared" si="115"/>
        <v>8400</v>
      </c>
      <c r="K75" s="212">
        <v>0</v>
      </c>
      <c r="L75" s="212">
        <v>0</v>
      </c>
      <c r="M75" s="212">
        <v>0</v>
      </c>
      <c r="N75" s="212">
        <v>0</v>
      </c>
      <c r="O75" s="212">
        <v>0</v>
      </c>
      <c r="P75" s="212">
        <v>0</v>
      </c>
      <c r="Q75" s="212">
        <v>0</v>
      </c>
      <c r="R75" s="212">
        <f t="shared" si="116"/>
        <v>8400</v>
      </c>
      <c r="S75" s="212">
        <f t="shared" si="132"/>
        <v>1680</v>
      </c>
      <c r="T75" s="212">
        <f t="shared" si="185"/>
        <v>126</v>
      </c>
      <c r="U75" s="212">
        <f t="shared" si="185"/>
        <v>84</v>
      </c>
      <c r="V75" s="212">
        <f t="shared" si="185"/>
        <v>16.8</v>
      </c>
      <c r="W75" s="212">
        <f t="shared" si="185"/>
        <v>210</v>
      </c>
      <c r="X75" s="212">
        <f t="shared" si="185"/>
        <v>672</v>
      </c>
      <c r="Y75" s="212">
        <f t="shared" si="185"/>
        <v>168</v>
      </c>
      <c r="Z75" s="212">
        <f t="shared" si="185"/>
        <v>50.4</v>
      </c>
      <c r="AA75" s="212">
        <f t="shared" si="131"/>
        <v>3007.2000000000003</v>
      </c>
      <c r="AB75" s="212">
        <f t="shared" si="117"/>
        <v>700</v>
      </c>
      <c r="AC75" s="212">
        <f t="shared" si="31"/>
        <v>933.33333333333326</v>
      </c>
      <c r="AD75" s="212">
        <f t="shared" si="31"/>
        <v>584.73333333333346</v>
      </c>
      <c r="AE75" s="212">
        <f t="shared" si="118"/>
        <v>2218.0666666666666</v>
      </c>
      <c r="AF75" s="212">
        <f>(VLOOKUP(A75,VT!A:D,4,0)*2*20*'RESUMO GERAL APOIO'!$G75)-IF(6%*'RESUMO GERAL APOIO'!$J75&lt;=(VLOOKUP(A75,VT!A:D,4,0)*2*20*'RESUMO GERAL APOIO'!$G75),6%*'RESUMO GERAL APOIO'!$J75,(VLOOKUP(A75,VT!A:D,4,0)*2*20*'RESUMO GERAL APOIO'!$G75))</f>
        <v>96</v>
      </c>
      <c r="AG75" s="212">
        <f>IF((VLOOKUP($C75,PARAMETROS!$A:$I,5,0))&gt;1,((VLOOKUP($C75,PARAMETROS!$A:$I,5,0))*20-1)*'RESUMO GERAL APOIO'!$G75,0)</f>
        <v>1469.3999999999999</v>
      </c>
      <c r="AH75" s="212">
        <f>IF(VLOOKUP($C75,PARAMETROS!$A:$I,6,0)&gt;0,VLOOKUP($C75,PARAMETROS!$A:$I,6,0)*G75,0)</f>
        <v>0</v>
      </c>
      <c r="AI75" s="212">
        <f>VLOOKUP($C75,PARAMETROS!$A:$I,2,0)*'RESUMO GERAL APOIO'!$G75</f>
        <v>0</v>
      </c>
      <c r="AJ75" s="212">
        <f>VLOOKUP('RESUMO GERAL APOIO'!$C75,PARAMETROS!$A:$I,3,0)*'RESUMO GERAL APOIO'!$G75</f>
        <v>37.08</v>
      </c>
      <c r="AK75" s="212">
        <f>VLOOKUP('RESUMO GERAL APOIO'!$C75,PARAMETROS!$A:$I,4,0)*'RESUMO GERAL APOIO'!$G75</f>
        <v>0</v>
      </c>
      <c r="AL75" s="212">
        <f t="shared" si="32"/>
        <v>121.10999999999999</v>
      </c>
      <c r="AM75" s="212">
        <f>VLOOKUP(D75,CCT!D:R,12,0)*G75</f>
        <v>296.04000000000002</v>
      </c>
      <c r="AN75" s="212">
        <f t="shared" si="119"/>
        <v>2019.6299999999997</v>
      </c>
      <c r="AO75" s="212">
        <f t="shared" si="120"/>
        <v>7244.8966666666674</v>
      </c>
      <c r="AP75" s="212">
        <f t="shared" si="33"/>
        <v>59.015509259259261</v>
      </c>
      <c r="AQ75" s="212">
        <f t="shared" si="10"/>
        <v>4.7212407407407415</v>
      </c>
      <c r="AR75" s="212">
        <f t="shared" si="34"/>
        <v>1.8884962962962966</v>
      </c>
      <c r="AS75" s="212">
        <f t="shared" si="35"/>
        <v>26.133333333333336</v>
      </c>
      <c r="AT75" s="212">
        <f t="shared" si="36"/>
        <v>9.3557333333333368</v>
      </c>
      <c r="AU75" s="212">
        <f t="shared" si="37"/>
        <v>256.8533333333333</v>
      </c>
      <c r="AV75" s="212">
        <f t="shared" si="38"/>
        <v>7.0000000000000009</v>
      </c>
      <c r="AW75" s="212">
        <f t="shared" si="121"/>
        <v>364.96764629629627</v>
      </c>
      <c r="AX75" s="212">
        <f t="shared" si="39"/>
        <v>70.933333333333323</v>
      </c>
      <c r="AY75" s="212">
        <f t="shared" si="40"/>
        <v>17.033333333333331</v>
      </c>
      <c r="AZ75" s="212">
        <f t="shared" si="41"/>
        <v>1.4350000000000001</v>
      </c>
      <c r="BA75" s="212">
        <f t="shared" si="42"/>
        <v>1.7500000000000002</v>
      </c>
      <c r="BB75" s="212">
        <f t="shared" si="43"/>
        <v>10.888888888888889</v>
      </c>
      <c r="BC75" s="212">
        <f t="shared" si="44"/>
        <v>36.530518888888899</v>
      </c>
      <c r="BD75" s="212">
        <f t="shared" si="122"/>
        <v>138.57107444444443</v>
      </c>
      <c r="BE75" s="212">
        <v>0</v>
      </c>
      <c r="BF75" s="212">
        <f>BE75</f>
        <v>0</v>
      </c>
      <c r="BG75" s="212">
        <f>IF(G75&gt;0,(R75*30%+SUM(AG75:AL75))/G75*H75,0)</f>
        <v>0</v>
      </c>
      <c r="BH75" s="212">
        <f>BG75</f>
        <v>0</v>
      </c>
      <c r="BI75" s="212">
        <f>BD75+BF75+BH75</f>
        <v>138.57107444444443</v>
      </c>
      <c r="BJ75" s="212">
        <f>VLOOKUP($B75,Uniforme!$A:$L,12,0)*$G75</f>
        <v>263.86250000000007</v>
      </c>
      <c r="BK75" s="212">
        <v>0</v>
      </c>
      <c r="BL75" s="212">
        <v>0</v>
      </c>
      <c r="BM75" s="327">
        <v>0</v>
      </c>
      <c r="BN75" s="212"/>
      <c r="BO75" s="212">
        <f t="shared" si="123"/>
        <v>263.86250000000007</v>
      </c>
      <c r="BP75" s="212">
        <f>R75+AO75+AW75+BI75+BO75</f>
        <v>16412.297887407407</v>
      </c>
      <c r="BQ75" s="212">
        <f t="shared" si="133"/>
        <v>990.90305665870619</v>
      </c>
      <c r="BR75" s="212">
        <f t="shared" si="134"/>
        <v>700.23816003881905</v>
      </c>
      <c r="BS75" s="55">
        <f t="shared" si="45"/>
        <v>8.6118980169971699</v>
      </c>
      <c r="BT75" s="55">
        <f t="shared" si="15"/>
        <v>1.8696883852691222</v>
      </c>
      <c r="BU75" s="245">
        <f>VLOOKUP(A75,ISS!A:C,2,0)*100</f>
        <v>2.5</v>
      </c>
      <c r="BV75" s="55">
        <f t="shared" si="124"/>
        <v>2.8328611898017004</v>
      </c>
      <c r="BW75" s="55">
        <f t="shared" si="125"/>
        <v>11.75</v>
      </c>
      <c r="BX75" s="55">
        <f t="shared" si="126"/>
        <v>13.314447592067992</v>
      </c>
      <c r="BY75" s="212">
        <f t="shared" si="127"/>
        <v>2410.3729118779943</v>
      </c>
      <c r="BZ75" s="212">
        <f t="shared" si="128"/>
        <v>4101.5141285755199</v>
      </c>
      <c r="CA75" s="212">
        <f t="shared" si="129"/>
        <v>20513.812015982927</v>
      </c>
      <c r="CB75" s="212">
        <f t="shared" si="130"/>
        <v>246165.74419179512</v>
      </c>
      <c r="CC75" s="316">
        <f>VLOOKUP($C75,PARAMETROS!$A:$I,7,0)</f>
        <v>44562</v>
      </c>
      <c r="CD75" s="194">
        <f>VLOOKUP($C75,PARAMETROS!$A:$I,8,0)</f>
        <v>0</v>
      </c>
      <c r="CE75" s="194">
        <f>VLOOKUP($C75,PARAMETROS!$A:$I,9,0)</f>
        <v>0</v>
      </c>
      <c r="CH75" s="3"/>
      <c r="CJ75" s="3"/>
      <c r="CK75" s="3"/>
    </row>
    <row r="76" spans="1:89">
      <c r="A76" s="193" t="str">
        <f>CCT!A74</f>
        <v>Paraisopolis</v>
      </c>
      <c r="B76" s="193" t="str">
        <f>CCT!B74</f>
        <v>Assistente Administrativo - 200 h</v>
      </c>
      <c r="C76" s="193" t="str">
        <f>CCT!C74</f>
        <v>Regiao de Sao Lourenco¹*</v>
      </c>
      <c r="D76" s="199" t="str">
        <f t="shared" si="114"/>
        <v>ParaisopolisAssistente Administrativo - 200 hPGJ</v>
      </c>
      <c r="E76" s="195" t="s">
        <v>327</v>
      </c>
      <c r="F76" s="195" t="s">
        <v>328</v>
      </c>
      <c r="G76" s="195">
        <f>VLOOKUP(D76,CCT!D:R,4,0)</f>
        <v>1</v>
      </c>
      <c r="H76" s="195">
        <f>VLOOKUP(D76,CCT!D:S,16,0)</f>
        <v>0</v>
      </c>
      <c r="I76" s="244">
        <f>VLOOKUP(D76,CCT!D:R,5,0)</f>
        <v>2800</v>
      </c>
      <c r="J76" s="212">
        <f t="shared" si="115"/>
        <v>2800</v>
      </c>
      <c r="K76" s="212">
        <v>0</v>
      </c>
      <c r="L76" s="212">
        <v>0</v>
      </c>
      <c r="M76" s="212">
        <v>0</v>
      </c>
      <c r="N76" s="212">
        <v>0</v>
      </c>
      <c r="O76" s="212">
        <v>0</v>
      </c>
      <c r="P76" s="212">
        <v>0</v>
      </c>
      <c r="Q76" s="212">
        <v>0</v>
      </c>
      <c r="R76" s="212">
        <f t="shared" si="116"/>
        <v>2800</v>
      </c>
      <c r="S76" s="212">
        <f t="shared" si="132"/>
        <v>560</v>
      </c>
      <c r="T76" s="212">
        <f t="shared" si="184"/>
        <v>42</v>
      </c>
      <c r="U76" s="212">
        <f t="shared" si="184"/>
        <v>28</v>
      </c>
      <c r="V76" s="212">
        <f t="shared" si="184"/>
        <v>5.6000000000000005</v>
      </c>
      <c r="W76" s="212">
        <f t="shared" si="184"/>
        <v>70</v>
      </c>
      <c r="X76" s="212">
        <f t="shared" si="184"/>
        <v>224</v>
      </c>
      <c r="Y76" s="212">
        <f t="shared" si="184"/>
        <v>56</v>
      </c>
      <c r="Z76" s="212">
        <f t="shared" si="184"/>
        <v>16.8</v>
      </c>
      <c r="AA76" s="212">
        <f t="shared" si="131"/>
        <v>1002.4</v>
      </c>
      <c r="AB76" s="212">
        <f t="shared" si="117"/>
        <v>233.33333333333331</v>
      </c>
      <c r="AC76" s="212">
        <f t="shared" si="31"/>
        <v>311.11111111111109</v>
      </c>
      <c r="AD76" s="212">
        <f t="shared" si="31"/>
        <v>194.91111111111115</v>
      </c>
      <c r="AE76" s="212">
        <f t="shared" si="118"/>
        <v>739.3555555555555</v>
      </c>
      <c r="AF76" s="212">
        <f>(VLOOKUP(A76,VT!A:D,4,0)*2*20*'RESUMO GERAL APOIO'!$G76)-IF(6%*'RESUMO GERAL APOIO'!$J76&lt;=(VLOOKUP(A76,VT!A:D,4,0)*2*20*'RESUMO GERAL APOIO'!$G76),6%*'RESUMO GERAL APOIO'!$J76,(VLOOKUP(A76,VT!A:D,4,0)*2*20*'RESUMO GERAL APOIO'!$G76))</f>
        <v>32</v>
      </c>
      <c r="AG76" s="212">
        <f>IF((VLOOKUP($C76,PARAMETROS!$A:$I,5,0))&gt;1,((VLOOKUP($C76,PARAMETROS!$A:$I,5,0))*20-1)*'RESUMO GERAL APOIO'!$G76,0)</f>
        <v>489.79999999999995</v>
      </c>
      <c r="AH76" s="212">
        <f>IF(VLOOKUP($C76,PARAMETROS!$A:$I,6,0)&gt;0,VLOOKUP($C76,PARAMETROS!$A:$I,6,0)*G76,0)</f>
        <v>0</v>
      </c>
      <c r="AI76" s="212">
        <f>VLOOKUP($C76,PARAMETROS!$A:$I,2,0)*'RESUMO GERAL APOIO'!$G76</f>
        <v>0</v>
      </c>
      <c r="AJ76" s="212">
        <f>VLOOKUP('RESUMO GERAL APOIO'!$C76,PARAMETROS!$A:$I,3,0)*'RESUMO GERAL APOIO'!$G76</f>
        <v>0</v>
      </c>
      <c r="AK76" s="212">
        <f>VLOOKUP('RESUMO GERAL APOIO'!$C76,PARAMETROS!$A:$I,4,0)*'RESUMO GERAL APOIO'!$G76</f>
        <v>0</v>
      </c>
      <c r="AL76" s="212">
        <f t="shared" si="32"/>
        <v>40.369999999999997</v>
      </c>
      <c r="AM76" s="212">
        <f>VLOOKUP(D76,CCT!D:R,12,0)*G76</f>
        <v>98.68</v>
      </c>
      <c r="AN76" s="212">
        <f t="shared" si="119"/>
        <v>660.84999999999991</v>
      </c>
      <c r="AO76" s="212">
        <f t="shared" si="120"/>
        <v>2402.6055555555554</v>
      </c>
      <c r="AP76" s="212">
        <f t="shared" si="33"/>
        <v>19.671836419753085</v>
      </c>
      <c r="AQ76" s="212">
        <f t="shared" si="10"/>
        <v>1.5737469135802471</v>
      </c>
      <c r="AR76" s="212">
        <f t="shared" si="34"/>
        <v>0.62949876543209882</v>
      </c>
      <c r="AS76" s="212">
        <f t="shared" si="35"/>
        <v>8.7111111111111121</v>
      </c>
      <c r="AT76" s="212">
        <f t="shared" si="36"/>
        <v>3.1185777777777788</v>
      </c>
      <c r="AU76" s="212">
        <f t="shared" si="37"/>
        <v>85.617777777777761</v>
      </c>
      <c r="AV76" s="212">
        <f t="shared" si="38"/>
        <v>2.3333333333333335</v>
      </c>
      <c r="AW76" s="212">
        <f t="shared" si="121"/>
        <v>121.65588209876542</v>
      </c>
      <c r="AX76" s="212">
        <f t="shared" si="39"/>
        <v>23.644444444444442</v>
      </c>
      <c r="AY76" s="212">
        <f t="shared" si="40"/>
        <v>5.6777777777777771</v>
      </c>
      <c r="AZ76" s="212">
        <f t="shared" si="41"/>
        <v>0.47833333333333333</v>
      </c>
      <c r="BA76" s="212">
        <f t="shared" si="42"/>
        <v>0.58333333333333337</v>
      </c>
      <c r="BB76" s="212">
        <f t="shared" si="43"/>
        <v>3.6296296296296293</v>
      </c>
      <c r="BC76" s="212">
        <f t="shared" si="44"/>
        <v>12.176839629629633</v>
      </c>
      <c r="BD76" s="212">
        <f t="shared" si="122"/>
        <v>46.190358148148142</v>
      </c>
      <c r="BE76" s="212">
        <v>0</v>
      </c>
      <c r="BF76" s="212">
        <f t="shared" si="24"/>
        <v>0</v>
      </c>
      <c r="BG76" s="212">
        <f t="shared" si="25"/>
        <v>0</v>
      </c>
      <c r="BH76" s="212">
        <f t="shared" si="26"/>
        <v>0</v>
      </c>
      <c r="BI76" s="212">
        <f t="shared" si="27"/>
        <v>46.190358148148142</v>
      </c>
      <c r="BJ76" s="212">
        <f>VLOOKUP($B76,Uniforme!$A:$L,12,0)*$G76</f>
        <v>87.95416666666668</v>
      </c>
      <c r="BK76" s="212">
        <v>0</v>
      </c>
      <c r="BL76" s="212">
        <v>0</v>
      </c>
      <c r="BM76" s="327">
        <v>0</v>
      </c>
      <c r="BN76" s="212"/>
      <c r="BO76" s="212">
        <f t="shared" si="123"/>
        <v>87.95416666666668</v>
      </c>
      <c r="BP76" s="212">
        <f t="shared" si="79"/>
        <v>5458.4059624691363</v>
      </c>
      <c r="BQ76" s="212">
        <f t="shared" si="133"/>
        <v>330.3010188862354</v>
      </c>
      <c r="BR76" s="212">
        <f t="shared" si="134"/>
        <v>233.41272001293967</v>
      </c>
      <c r="BS76" s="55">
        <f t="shared" si="45"/>
        <v>8.6609686609686669</v>
      </c>
      <c r="BT76" s="55">
        <f t="shared" si="15"/>
        <v>1.8803418803418819</v>
      </c>
      <c r="BU76" s="245">
        <f>VLOOKUP(A76,ISS!A:C,2,0)*100</f>
        <v>3</v>
      </c>
      <c r="BV76" s="55">
        <f t="shared" si="124"/>
        <v>3.4188034188034218</v>
      </c>
      <c r="BW76" s="55">
        <f t="shared" si="125"/>
        <v>12.25</v>
      </c>
      <c r="BX76" s="55">
        <f t="shared" si="126"/>
        <v>13.960113960113972</v>
      </c>
      <c r="BY76" s="212">
        <f t="shared" si="127"/>
        <v>840.69477312549145</v>
      </c>
      <c r="BZ76" s="212">
        <f t="shared" si="128"/>
        <v>1404.4085120246664</v>
      </c>
      <c r="CA76" s="212">
        <f t="shared" si="129"/>
        <v>6862.8144744938027</v>
      </c>
      <c r="CB76" s="212">
        <f t="shared" si="130"/>
        <v>82353.773693925628</v>
      </c>
      <c r="CC76" s="316">
        <f>VLOOKUP($C76,PARAMETROS!$A:$I,7,0)</f>
        <v>44562</v>
      </c>
      <c r="CD76" s="194">
        <f>VLOOKUP($C76,PARAMETROS!$A:$I,8,0)</f>
        <v>0</v>
      </c>
      <c r="CE76" s="194">
        <f>VLOOKUP($C76,PARAMETROS!$A:$I,9,0)</f>
        <v>0</v>
      </c>
      <c r="CH76" s="3"/>
      <c r="CJ76" s="3"/>
      <c r="CK76" s="3"/>
    </row>
    <row r="77" spans="1:89">
      <c r="A77" s="193" t="str">
        <f>CCT!A75</f>
        <v>Patos De Minas</v>
      </c>
      <c r="B77" s="193" t="str">
        <f>CCT!B75</f>
        <v>Assistente Administrativo - 200 h</v>
      </c>
      <c r="C77" s="193" t="str">
        <f>CCT!C75</f>
        <v>Regiao Uberaba</v>
      </c>
      <c r="D77" s="199" t="str">
        <f t="shared" si="114"/>
        <v>Patos De MinasAssistente Administrativo - 200 hPGJ</v>
      </c>
      <c r="E77" s="195" t="s">
        <v>327</v>
      </c>
      <c r="F77" s="195" t="s">
        <v>328</v>
      </c>
      <c r="G77" s="195">
        <f>VLOOKUP(D77,CCT!D:R,4,0)</f>
        <v>1</v>
      </c>
      <c r="H77" s="195">
        <f>VLOOKUP(D77,CCT!D:S,16,0)</f>
        <v>0</v>
      </c>
      <c r="I77" s="244">
        <f>VLOOKUP(D77,CCT!D:R,5,0)</f>
        <v>2800</v>
      </c>
      <c r="J77" s="212">
        <f t="shared" si="115"/>
        <v>2800</v>
      </c>
      <c r="K77" s="212">
        <v>0</v>
      </c>
      <c r="L77" s="212">
        <v>0</v>
      </c>
      <c r="M77" s="212">
        <v>0</v>
      </c>
      <c r="N77" s="212">
        <v>0</v>
      </c>
      <c r="O77" s="212">
        <v>0</v>
      </c>
      <c r="P77" s="212">
        <v>0</v>
      </c>
      <c r="Q77" s="212">
        <v>0</v>
      </c>
      <c r="R77" s="212">
        <f t="shared" si="116"/>
        <v>2800</v>
      </c>
      <c r="S77" s="212">
        <f t="shared" si="132"/>
        <v>560</v>
      </c>
      <c r="T77" s="212">
        <f t="shared" ref="T77:Z77" si="186">T$5*$R77</f>
        <v>42</v>
      </c>
      <c r="U77" s="212">
        <f t="shared" si="186"/>
        <v>28</v>
      </c>
      <c r="V77" s="212">
        <f t="shared" si="186"/>
        <v>5.6000000000000005</v>
      </c>
      <c r="W77" s="212">
        <f t="shared" si="186"/>
        <v>70</v>
      </c>
      <c r="X77" s="212">
        <f t="shared" si="186"/>
        <v>224</v>
      </c>
      <c r="Y77" s="212">
        <f t="shared" si="186"/>
        <v>56</v>
      </c>
      <c r="Z77" s="212">
        <f t="shared" si="186"/>
        <v>16.8</v>
      </c>
      <c r="AA77" s="212">
        <f t="shared" si="131"/>
        <v>1002.4</v>
      </c>
      <c r="AB77" s="212">
        <f t="shared" si="117"/>
        <v>233.33333333333331</v>
      </c>
      <c r="AC77" s="212">
        <f t="shared" si="31"/>
        <v>311.11111111111109</v>
      </c>
      <c r="AD77" s="212">
        <f t="shared" si="31"/>
        <v>194.91111111111115</v>
      </c>
      <c r="AE77" s="212">
        <f t="shared" si="118"/>
        <v>739.3555555555555</v>
      </c>
      <c r="AF77" s="212">
        <f>(VLOOKUP(A77,VT!A:D,4,0)*2*20*'RESUMO GERAL APOIO'!$G77)-IF(6%*'RESUMO GERAL APOIO'!$J77&lt;=(VLOOKUP(A77,VT!A:D,4,0)*2*20*'RESUMO GERAL APOIO'!$G77),6%*'RESUMO GERAL APOIO'!$J77,(VLOOKUP(A77,VT!A:D,4,0)*2*20*'RESUMO GERAL APOIO'!$G77))</f>
        <v>32</v>
      </c>
      <c r="AG77" s="212">
        <f>IF((VLOOKUP($C77,PARAMETROS!$A:$I,5,0))&gt;1,((VLOOKUP($C77,PARAMETROS!$A:$I,5,0))*20-1)*'RESUMO GERAL APOIO'!$G77,0)</f>
        <v>489.79999999999995</v>
      </c>
      <c r="AH77" s="212">
        <f>IF(VLOOKUP($C77,PARAMETROS!$A:$I,6,0)&gt;0,VLOOKUP($C77,PARAMETROS!$A:$I,6,0)*G77,0)</f>
        <v>0</v>
      </c>
      <c r="AI77" s="212">
        <f>VLOOKUP($C77,PARAMETROS!$A:$I,2,0)*'RESUMO GERAL APOIO'!$G77</f>
        <v>41</v>
      </c>
      <c r="AJ77" s="212">
        <f>VLOOKUP('RESUMO GERAL APOIO'!$C77,PARAMETROS!$A:$I,3,0)*'RESUMO GERAL APOIO'!$G77</f>
        <v>0</v>
      </c>
      <c r="AK77" s="212">
        <f>VLOOKUP('RESUMO GERAL APOIO'!$C77,PARAMETROS!$A:$I,4,0)*'RESUMO GERAL APOIO'!$G77</f>
        <v>0</v>
      </c>
      <c r="AL77" s="212">
        <f t="shared" si="32"/>
        <v>40.369999999999997</v>
      </c>
      <c r="AM77" s="212">
        <f>VLOOKUP(D77,CCT!D:R,12,0)*G77</f>
        <v>98.68</v>
      </c>
      <c r="AN77" s="212">
        <f t="shared" si="119"/>
        <v>701.84999999999991</v>
      </c>
      <c r="AO77" s="212">
        <f t="shared" si="120"/>
        <v>2443.6055555555554</v>
      </c>
      <c r="AP77" s="212">
        <f t="shared" si="33"/>
        <v>19.671836419753085</v>
      </c>
      <c r="AQ77" s="212">
        <f t="shared" si="10"/>
        <v>1.5737469135802471</v>
      </c>
      <c r="AR77" s="212">
        <f t="shared" si="34"/>
        <v>0.62949876543209882</v>
      </c>
      <c r="AS77" s="212">
        <f t="shared" si="35"/>
        <v>8.7111111111111121</v>
      </c>
      <c r="AT77" s="212">
        <f t="shared" si="36"/>
        <v>3.1185777777777788</v>
      </c>
      <c r="AU77" s="212">
        <f t="shared" si="37"/>
        <v>85.617777777777761</v>
      </c>
      <c r="AV77" s="212">
        <f t="shared" si="38"/>
        <v>2.3333333333333335</v>
      </c>
      <c r="AW77" s="212">
        <f t="shared" si="121"/>
        <v>121.65588209876542</v>
      </c>
      <c r="AX77" s="212">
        <f t="shared" si="39"/>
        <v>23.644444444444442</v>
      </c>
      <c r="AY77" s="212">
        <f t="shared" si="40"/>
        <v>5.6777777777777771</v>
      </c>
      <c r="AZ77" s="212">
        <f t="shared" si="41"/>
        <v>0.47833333333333333</v>
      </c>
      <c r="BA77" s="212">
        <f t="shared" si="42"/>
        <v>0.58333333333333337</v>
      </c>
      <c r="BB77" s="212">
        <f t="shared" si="43"/>
        <v>3.6296296296296293</v>
      </c>
      <c r="BC77" s="212">
        <f t="shared" si="44"/>
        <v>12.176839629629633</v>
      </c>
      <c r="BD77" s="212">
        <f t="shared" si="122"/>
        <v>46.190358148148142</v>
      </c>
      <c r="BE77" s="212">
        <v>0</v>
      </c>
      <c r="BF77" s="212">
        <f t="shared" si="24"/>
        <v>0</v>
      </c>
      <c r="BG77" s="212">
        <f>IF(G77&gt;0,(R77*30%+SUM(AG77:AL77))/G77*H77,0)</f>
        <v>0</v>
      </c>
      <c r="BH77" s="212">
        <f t="shared" si="26"/>
        <v>0</v>
      </c>
      <c r="BI77" s="212">
        <f t="shared" si="27"/>
        <v>46.190358148148142</v>
      </c>
      <c r="BJ77" s="212">
        <f>VLOOKUP($B77,Uniforme!$A:$L,12,0)*$G77</f>
        <v>87.95416666666668</v>
      </c>
      <c r="BK77" s="212">
        <v>0</v>
      </c>
      <c r="BL77" s="212">
        <v>0</v>
      </c>
      <c r="BM77" s="327">
        <v>0</v>
      </c>
      <c r="BN77" s="212"/>
      <c r="BO77" s="212">
        <f t="shared" si="123"/>
        <v>87.95416666666668</v>
      </c>
      <c r="BP77" s="212">
        <f>R77+AO77+AW77+BI77+BO77</f>
        <v>5499.4059624691363</v>
      </c>
      <c r="BQ77" s="212">
        <f t="shared" si="133"/>
        <v>330.3010188862354</v>
      </c>
      <c r="BR77" s="212">
        <f t="shared" si="134"/>
        <v>233.41272001293967</v>
      </c>
      <c r="BS77" s="55">
        <f t="shared" si="45"/>
        <v>8.5633802816901436</v>
      </c>
      <c r="BT77" s="55">
        <f t="shared" si="15"/>
        <v>1.8591549295774654</v>
      </c>
      <c r="BU77" s="245">
        <f>VLOOKUP(A77,ISS!A:C,2,0)*100</f>
        <v>2</v>
      </c>
      <c r="BV77" s="55">
        <f t="shared" si="124"/>
        <v>2.2535211267605644</v>
      </c>
      <c r="BW77" s="55">
        <f t="shared" si="125"/>
        <v>11.25</v>
      </c>
      <c r="BX77" s="55">
        <f t="shared" si="126"/>
        <v>12.676056338028173</v>
      </c>
      <c r="BY77" s="212">
        <f t="shared" si="127"/>
        <v>768.56446918753272</v>
      </c>
      <c r="BZ77" s="212">
        <f t="shared" si="128"/>
        <v>1332.2782080867078</v>
      </c>
      <c r="CA77" s="212">
        <f t="shared" si="129"/>
        <v>6831.6841705558436</v>
      </c>
      <c r="CB77" s="212">
        <f t="shared" si="130"/>
        <v>81980.210046670123</v>
      </c>
      <c r="CC77" s="316">
        <f>VLOOKUP($C77,PARAMETROS!$A:$I,7,0)</f>
        <v>44562</v>
      </c>
      <c r="CD77" s="194">
        <f>VLOOKUP($C77,PARAMETROS!$A:$I,8,0)</f>
        <v>0</v>
      </c>
      <c r="CE77" s="194">
        <f>VLOOKUP($C77,PARAMETROS!$A:$I,9,0)</f>
        <v>0</v>
      </c>
      <c r="CJ77" s="3"/>
      <c r="CK77" s="3"/>
    </row>
    <row r="78" spans="1:89">
      <c r="A78" s="193" t="str">
        <f>CCT!A76</f>
        <v>Patrocinio</v>
      </c>
      <c r="B78" s="193" t="str">
        <f>CCT!B76</f>
        <v>Assistente Administrativo - 200 h</v>
      </c>
      <c r="C78" s="193" t="str">
        <f>CCT!C76</f>
        <v>Regiao Uberaba</v>
      </c>
      <c r="D78" s="199" t="str">
        <f t="shared" si="114"/>
        <v>PatrocinioAssistente Administrativo - 200 hPGJ</v>
      </c>
      <c r="E78" s="195" t="s">
        <v>327</v>
      </c>
      <c r="F78" s="195" t="s">
        <v>328</v>
      </c>
      <c r="G78" s="195">
        <f>VLOOKUP(D78,CCT!D:R,4,0)</f>
        <v>1</v>
      </c>
      <c r="H78" s="195">
        <f>VLOOKUP(D78,CCT!D:S,16,0)</f>
        <v>0</v>
      </c>
      <c r="I78" s="244">
        <f>VLOOKUP(D78,CCT!D:R,5,0)</f>
        <v>2800</v>
      </c>
      <c r="J78" s="212">
        <f t="shared" si="115"/>
        <v>2800</v>
      </c>
      <c r="K78" s="212">
        <v>0</v>
      </c>
      <c r="L78" s="212">
        <v>0</v>
      </c>
      <c r="M78" s="212">
        <v>0</v>
      </c>
      <c r="N78" s="212">
        <v>0</v>
      </c>
      <c r="O78" s="212">
        <v>0</v>
      </c>
      <c r="P78" s="212">
        <v>0</v>
      </c>
      <c r="Q78" s="212">
        <v>0</v>
      </c>
      <c r="R78" s="212">
        <f t="shared" si="116"/>
        <v>2800</v>
      </c>
      <c r="S78" s="212">
        <f t="shared" si="132"/>
        <v>560</v>
      </c>
      <c r="T78" s="212">
        <f t="shared" si="184"/>
        <v>42</v>
      </c>
      <c r="U78" s="212">
        <f t="shared" si="184"/>
        <v>28</v>
      </c>
      <c r="V78" s="212">
        <f t="shared" si="184"/>
        <v>5.6000000000000005</v>
      </c>
      <c r="W78" s="212">
        <f t="shared" si="184"/>
        <v>70</v>
      </c>
      <c r="X78" s="212">
        <f t="shared" si="184"/>
        <v>224</v>
      </c>
      <c r="Y78" s="212">
        <f t="shared" si="184"/>
        <v>56</v>
      </c>
      <c r="Z78" s="212">
        <f t="shared" si="184"/>
        <v>16.8</v>
      </c>
      <c r="AA78" s="212">
        <f t="shared" si="131"/>
        <v>1002.4</v>
      </c>
      <c r="AB78" s="212">
        <f t="shared" si="117"/>
        <v>233.33333333333331</v>
      </c>
      <c r="AC78" s="212">
        <f t="shared" si="31"/>
        <v>311.11111111111109</v>
      </c>
      <c r="AD78" s="212">
        <f t="shared" si="31"/>
        <v>194.91111111111115</v>
      </c>
      <c r="AE78" s="212">
        <f t="shared" si="118"/>
        <v>739.3555555555555</v>
      </c>
      <c r="AF78" s="212">
        <f>(VLOOKUP(A78,VT!A:D,4,0)*2*20*'RESUMO GERAL APOIO'!$G78)-IF(6%*'RESUMO GERAL APOIO'!$J78&lt;=(VLOOKUP(A78,VT!A:D,4,0)*2*20*'RESUMO GERAL APOIO'!$G78),6%*'RESUMO GERAL APOIO'!$J78,(VLOOKUP(A78,VT!A:D,4,0)*2*20*'RESUMO GERAL APOIO'!$G78))</f>
        <v>32</v>
      </c>
      <c r="AG78" s="212">
        <f>IF((VLOOKUP($C78,PARAMETROS!$A:$I,5,0))&gt;1,((VLOOKUP($C78,PARAMETROS!$A:$I,5,0))*20-1)*'RESUMO GERAL APOIO'!$G78,0)</f>
        <v>489.79999999999995</v>
      </c>
      <c r="AH78" s="212">
        <f>IF(VLOOKUP($C78,PARAMETROS!$A:$I,6,0)&gt;0,VLOOKUP($C78,PARAMETROS!$A:$I,6,0)*G78,0)</f>
        <v>0</v>
      </c>
      <c r="AI78" s="212">
        <f>VLOOKUP($C78,PARAMETROS!$A:$I,2,0)*'RESUMO GERAL APOIO'!$G78</f>
        <v>41</v>
      </c>
      <c r="AJ78" s="212">
        <f>VLOOKUP('RESUMO GERAL APOIO'!$C78,PARAMETROS!$A:$I,3,0)*'RESUMO GERAL APOIO'!$G78</f>
        <v>0</v>
      </c>
      <c r="AK78" s="212">
        <f>VLOOKUP('RESUMO GERAL APOIO'!$C78,PARAMETROS!$A:$I,4,0)*'RESUMO GERAL APOIO'!$G78</f>
        <v>0</v>
      </c>
      <c r="AL78" s="212">
        <f t="shared" si="32"/>
        <v>40.369999999999997</v>
      </c>
      <c r="AM78" s="212">
        <f>VLOOKUP(D78,CCT!D:R,12,0)*G78</f>
        <v>98.68</v>
      </c>
      <c r="AN78" s="212">
        <f t="shared" si="119"/>
        <v>701.84999999999991</v>
      </c>
      <c r="AO78" s="212">
        <f t="shared" si="120"/>
        <v>2443.6055555555554</v>
      </c>
      <c r="AP78" s="212">
        <f t="shared" si="33"/>
        <v>19.671836419753085</v>
      </c>
      <c r="AQ78" s="212">
        <f t="shared" si="10"/>
        <v>1.5737469135802471</v>
      </c>
      <c r="AR78" s="212">
        <f t="shared" si="34"/>
        <v>0.62949876543209882</v>
      </c>
      <c r="AS78" s="212">
        <f t="shared" si="35"/>
        <v>8.7111111111111121</v>
      </c>
      <c r="AT78" s="212">
        <f t="shared" si="36"/>
        <v>3.1185777777777788</v>
      </c>
      <c r="AU78" s="212">
        <f t="shared" si="37"/>
        <v>85.617777777777761</v>
      </c>
      <c r="AV78" s="212">
        <f t="shared" si="38"/>
        <v>2.3333333333333335</v>
      </c>
      <c r="AW78" s="212">
        <f t="shared" si="121"/>
        <v>121.65588209876542</v>
      </c>
      <c r="AX78" s="212">
        <f t="shared" si="39"/>
        <v>23.644444444444442</v>
      </c>
      <c r="AY78" s="212">
        <f t="shared" si="40"/>
        <v>5.6777777777777771</v>
      </c>
      <c r="AZ78" s="212">
        <f t="shared" si="41"/>
        <v>0.47833333333333333</v>
      </c>
      <c r="BA78" s="212">
        <f t="shared" si="42"/>
        <v>0.58333333333333337</v>
      </c>
      <c r="BB78" s="212">
        <f t="shared" si="43"/>
        <v>3.6296296296296293</v>
      </c>
      <c r="BC78" s="212">
        <f t="shared" si="44"/>
        <v>12.176839629629633</v>
      </c>
      <c r="BD78" s="212">
        <f t="shared" si="122"/>
        <v>46.190358148148142</v>
      </c>
      <c r="BE78" s="212">
        <v>0</v>
      </c>
      <c r="BF78" s="212">
        <f t="shared" si="24"/>
        <v>0</v>
      </c>
      <c r="BG78" s="212">
        <f t="shared" si="25"/>
        <v>0</v>
      </c>
      <c r="BH78" s="212">
        <f t="shared" si="26"/>
        <v>0</v>
      </c>
      <c r="BI78" s="212">
        <f t="shared" si="27"/>
        <v>46.190358148148142</v>
      </c>
      <c r="BJ78" s="212">
        <f>VLOOKUP($B78,Uniforme!$A:$L,12,0)*$G78</f>
        <v>87.95416666666668</v>
      </c>
      <c r="BK78" s="212">
        <v>0</v>
      </c>
      <c r="BL78" s="212">
        <v>0</v>
      </c>
      <c r="BM78" s="327">
        <v>0</v>
      </c>
      <c r="BN78" s="212"/>
      <c r="BO78" s="212">
        <f t="shared" si="123"/>
        <v>87.95416666666668</v>
      </c>
      <c r="BP78" s="212">
        <f>R78+AO78+AW78+BI78+BO78</f>
        <v>5499.4059624691363</v>
      </c>
      <c r="BQ78" s="212">
        <f t="shared" si="133"/>
        <v>330.3010188862354</v>
      </c>
      <c r="BR78" s="212">
        <f t="shared" si="134"/>
        <v>233.41272001293967</v>
      </c>
      <c r="BS78" s="55">
        <f t="shared" si="45"/>
        <v>8.5633802816901436</v>
      </c>
      <c r="BT78" s="55">
        <f t="shared" si="15"/>
        <v>1.8591549295774654</v>
      </c>
      <c r="BU78" s="245">
        <f>VLOOKUP(A78,ISS!A:C,2,0)*100</f>
        <v>2</v>
      </c>
      <c r="BV78" s="55">
        <f t="shared" si="124"/>
        <v>2.2535211267605644</v>
      </c>
      <c r="BW78" s="55">
        <f t="shared" si="125"/>
        <v>11.25</v>
      </c>
      <c r="BX78" s="55">
        <f t="shared" si="126"/>
        <v>12.676056338028173</v>
      </c>
      <c r="BY78" s="212">
        <f t="shared" si="127"/>
        <v>768.56446918753272</v>
      </c>
      <c r="BZ78" s="212">
        <f t="shared" si="128"/>
        <v>1332.2782080867078</v>
      </c>
      <c r="CA78" s="212">
        <f t="shared" si="129"/>
        <v>6831.6841705558436</v>
      </c>
      <c r="CB78" s="212">
        <f t="shared" si="130"/>
        <v>81980.210046670123</v>
      </c>
      <c r="CC78" s="316">
        <f>VLOOKUP($C78,PARAMETROS!$A:$I,7,0)</f>
        <v>44562</v>
      </c>
      <c r="CD78" s="194">
        <f>VLOOKUP($C78,PARAMETROS!$A:$I,8,0)</f>
        <v>0</v>
      </c>
      <c r="CE78" s="194">
        <f>VLOOKUP($C78,PARAMETROS!$A:$I,9,0)</f>
        <v>0</v>
      </c>
      <c r="CJ78" s="3"/>
      <c r="CK78" s="3"/>
    </row>
    <row r="79" spans="1:89">
      <c r="A79" s="193" t="str">
        <f>CCT!A77</f>
        <v>Pedro Leopoldo</v>
      </c>
      <c r="B79" s="193" t="str">
        <f>CCT!B77</f>
        <v>Assistente Administrativo - 200 h</v>
      </c>
      <c r="C79" s="193" t="str">
        <f>CCT!C77</f>
        <v>Fethemg RM</v>
      </c>
      <c r="D79" s="199" t="str">
        <f t="shared" si="114"/>
        <v>Pedro LeopoldoAssistente Administrativo - 200 hPGJ</v>
      </c>
      <c r="E79" s="195" t="s">
        <v>327</v>
      </c>
      <c r="F79" s="195" t="s">
        <v>328</v>
      </c>
      <c r="G79" s="195">
        <f>VLOOKUP(D79,CCT!D:R,4,0)</f>
        <v>1</v>
      </c>
      <c r="H79" s="195">
        <f>VLOOKUP(D79,CCT!D:S,16,0)</f>
        <v>0</v>
      </c>
      <c r="I79" s="244">
        <f>VLOOKUP(D79,CCT!D:R,5,0)</f>
        <v>2800</v>
      </c>
      <c r="J79" s="212">
        <f t="shared" si="115"/>
        <v>2800</v>
      </c>
      <c r="K79" s="212">
        <v>0</v>
      </c>
      <c r="L79" s="212">
        <v>0</v>
      </c>
      <c r="M79" s="212">
        <v>0</v>
      </c>
      <c r="N79" s="212">
        <v>0</v>
      </c>
      <c r="O79" s="212">
        <v>0</v>
      </c>
      <c r="P79" s="212">
        <v>0</v>
      </c>
      <c r="Q79" s="212">
        <v>0</v>
      </c>
      <c r="R79" s="212">
        <f t="shared" si="116"/>
        <v>2800</v>
      </c>
      <c r="S79" s="212">
        <f t="shared" si="132"/>
        <v>560</v>
      </c>
      <c r="T79" s="212">
        <f t="shared" si="184"/>
        <v>42</v>
      </c>
      <c r="U79" s="212">
        <f t="shared" si="184"/>
        <v>28</v>
      </c>
      <c r="V79" s="212">
        <f t="shared" si="184"/>
        <v>5.6000000000000005</v>
      </c>
      <c r="W79" s="212">
        <f t="shared" si="184"/>
        <v>70</v>
      </c>
      <c r="X79" s="212">
        <f t="shared" si="184"/>
        <v>224</v>
      </c>
      <c r="Y79" s="212">
        <f t="shared" si="184"/>
        <v>56</v>
      </c>
      <c r="Z79" s="212">
        <f t="shared" si="184"/>
        <v>16.8</v>
      </c>
      <c r="AA79" s="212">
        <f t="shared" si="131"/>
        <v>1002.4</v>
      </c>
      <c r="AB79" s="212">
        <f t="shared" si="117"/>
        <v>233.33333333333331</v>
      </c>
      <c r="AC79" s="212">
        <f t="shared" si="31"/>
        <v>311.11111111111109</v>
      </c>
      <c r="AD79" s="212">
        <f t="shared" si="31"/>
        <v>194.91111111111115</v>
      </c>
      <c r="AE79" s="212">
        <f t="shared" si="118"/>
        <v>739.3555555555555</v>
      </c>
      <c r="AF79" s="212">
        <f>(VLOOKUP(A79,VT!A:D,4,0)*2*20*'RESUMO GERAL APOIO'!$G79)-IF(6%*'RESUMO GERAL APOIO'!$J79&lt;=(VLOOKUP(A79,VT!A:D,4,0)*2*20*'RESUMO GERAL APOIO'!$G79),6%*'RESUMO GERAL APOIO'!$J79,(VLOOKUP(A79,VT!A:D,4,0)*2*20*'RESUMO GERAL APOIO'!$G79))</f>
        <v>32</v>
      </c>
      <c r="AG79" s="212">
        <f>IF((VLOOKUP($C79,PARAMETROS!$A:$I,5,0))&gt;1,((VLOOKUP($C79,PARAMETROS!$A:$I,5,0))*20-1)*'RESUMO GERAL APOIO'!$G79,0)</f>
        <v>489.79999999999995</v>
      </c>
      <c r="AH79" s="212">
        <f>IF(VLOOKUP($C79,PARAMETROS!$A:$I,6,0)&gt;0,VLOOKUP($C79,PARAMETROS!$A:$I,6,0)*G79,0)</f>
        <v>0</v>
      </c>
      <c r="AI79" s="212">
        <f>VLOOKUP($C79,PARAMETROS!$A:$I,2,0)*'RESUMO GERAL APOIO'!$G79</f>
        <v>0</v>
      </c>
      <c r="AJ79" s="212">
        <f>VLOOKUP('RESUMO GERAL APOIO'!$C79,PARAMETROS!$A:$I,3,0)*'RESUMO GERAL APOIO'!$G79</f>
        <v>12.36</v>
      </c>
      <c r="AK79" s="212">
        <f>VLOOKUP('RESUMO GERAL APOIO'!$C79,PARAMETROS!$A:$I,4,0)*'RESUMO GERAL APOIO'!$G79</f>
        <v>0</v>
      </c>
      <c r="AL79" s="212">
        <f t="shared" si="32"/>
        <v>40.369999999999997</v>
      </c>
      <c r="AM79" s="212">
        <f>VLOOKUP(D79,CCT!D:R,12,0)*G79</f>
        <v>98.68</v>
      </c>
      <c r="AN79" s="212">
        <f t="shared" si="119"/>
        <v>673.21</v>
      </c>
      <c r="AO79" s="212">
        <f t="shared" si="120"/>
        <v>2414.9655555555555</v>
      </c>
      <c r="AP79" s="212">
        <f t="shared" si="33"/>
        <v>19.671836419753085</v>
      </c>
      <c r="AQ79" s="212">
        <f t="shared" si="10"/>
        <v>1.5737469135802471</v>
      </c>
      <c r="AR79" s="212">
        <f t="shared" si="34"/>
        <v>0.62949876543209882</v>
      </c>
      <c r="AS79" s="212">
        <f t="shared" si="35"/>
        <v>8.7111111111111121</v>
      </c>
      <c r="AT79" s="212">
        <f t="shared" si="36"/>
        <v>3.1185777777777788</v>
      </c>
      <c r="AU79" s="212">
        <f t="shared" si="37"/>
        <v>85.617777777777761</v>
      </c>
      <c r="AV79" s="212">
        <f t="shared" si="38"/>
        <v>2.3333333333333335</v>
      </c>
      <c r="AW79" s="212">
        <f t="shared" si="121"/>
        <v>121.65588209876542</v>
      </c>
      <c r="AX79" s="212">
        <f t="shared" si="39"/>
        <v>23.644444444444442</v>
      </c>
      <c r="AY79" s="212">
        <f t="shared" si="40"/>
        <v>5.6777777777777771</v>
      </c>
      <c r="AZ79" s="212">
        <f t="shared" si="41"/>
        <v>0.47833333333333333</v>
      </c>
      <c r="BA79" s="212">
        <f t="shared" si="42"/>
        <v>0.58333333333333337</v>
      </c>
      <c r="BB79" s="212">
        <f t="shared" si="43"/>
        <v>3.6296296296296293</v>
      </c>
      <c r="BC79" s="212">
        <f t="shared" si="44"/>
        <v>12.176839629629633</v>
      </c>
      <c r="BD79" s="212">
        <f t="shared" si="122"/>
        <v>46.190358148148142</v>
      </c>
      <c r="BE79" s="212">
        <v>0</v>
      </c>
      <c r="BF79" s="212">
        <f t="shared" si="24"/>
        <v>0</v>
      </c>
      <c r="BG79" s="212">
        <f t="shared" si="25"/>
        <v>0</v>
      </c>
      <c r="BH79" s="212">
        <f t="shared" si="26"/>
        <v>0</v>
      </c>
      <c r="BI79" s="212">
        <f t="shared" si="27"/>
        <v>46.190358148148142</v>
      </c>
      <c r="BJ79" s="212">
        <f>VLOOKUP($B79,Uniforme!$A:$L,12,0)*$G79</f>
        <v>87.95416666666668</v>
      </c>
      <c r="BK79" s="212">
        <v>0</v>
      </c>
      <c r="BL79" s="212">
        <v>0</v>
      </c>
      <c r="BM79" s="327">
        <v>0</v>
      </c>
      <c r="BN79" s="212"/>
      <c r="BO79" s="212">
        <f t="shared" si="123"/>
        <v>87.95416666666668</v>
      </c>
      <c r="BP79" s="212">
        <f t="shared" si="79"/>
        <v>5470.765962469136</v>
      </c>
      <c r="BQ79" s="212">
        <f t="shared" si="133"/>
        <v>330.3010188862354</v>
      </c>
      <c r="BR79" s="212">
        <f t="shared" si="134"/>
        <v>233.41272001293967</v>
      </c>
      <c r="BS79" s="55">
        <f t="shared" si="45"/>
        <v>8.5633802816901436</v>
      </c>
      <c r="BT79" s="55">
        <f t="shared" si="15"/>
        <v>1.8591549295774654</v>
      </c>
      <c r="BU79" s="245">
        <f>VLOOKUP(A79,ISS!A:C,2,0)*100</f>
        <v>2</v>
      </c>
      <c r="BV79" s="55">
        <f t="shared" si="124"/>
        <v>2.2535211267605644</v>
      </c>
      <c r="BW79" s="55">
        <f t="shared" si="125"/>
        <v>11.25</v>
      </c>
      <c r="BX79" s="55">
        <f t="shared" si="126"/>
        <v>12.676056338028173</v>
      </c>
      <c r="BY79" s="212">
        <f t="shared" si="127"/>
        <v>764.9340466523214</v>
      </c>
      <c r="BZ79" s="212">
        <f t="shared" si="128"/>
        <v>1328.6477855514963</v>
      </c>
      <c r="CA79" s="212">
        <f t="shared" si="129"/>
        <v>6799.4137480206318</v>
      </c>
      <c r="CB79" s="212">
        <f t="shared" si="130"/>
        <v>81592.964976247575</v>
      </c>
      <c r="CC79" s="316">
        <f>VLOOKUP($C79,PARAMETROS!$A:$I,7,0)</f>
        <v>44562</v>
      </c>
      <c r="CD79" s="194">
        <f>VLOOKUP($C79,PARAMETROS!$A:$I,8,0)</f>
        <v>0</v>
      </c>
      <c r="CE79" s="194">
        <f>VLOOKUP($C79,PARAMETROS!$A:$I,9,0)</f>
        <v>0</v>
      </c>
      <c r="CJ79" s="3"/>
      <c r="CK79" s="3"/>
    </row>
    <row r="80" spans="1:89">
      <c r="A80" s="193" t="str">
        <f>CCT!A78</f>
        <v>Piumhi</v>
      </c>
      <c r="B80" s="193" t="str">
        <f>CCT!B78</f>
        <v>Assistente Administrativo - 200 h</v>
      </c>
      <c r="C80" s="193" t="str">
        <f>CCT!C78</f>
        <v>Regiao de Sao Lourenco¹*</v>
      </c>
      <c r="D80" s="199" t="str">
        <f t="shared" si="114"/>
        <v>PiumhiAssistente Administrativo - 200 hPGJ</v>
      </c>
      <c r="E80" s="195" t="s">
        <v>327</v>
      </c>
      <c r="F80" s="195" t="s">
        <v>328</v>
      </c>
      <c r="G80" s="195">
        <f>VLOOKUP(D80,CCT!D:R,4,0)</f>
        <v>1</v>
      </c>
      <c r="H80" s="195">
        <f>VLOOKUP(D80,CCT!D:S,16,0)</f>
        <v>0</v>
      </c>
      <c r="I80" s="244">
        <f>VLOOKUP(D80,CCT!D:R,5,0)</f>
        <v>2800</v>
      </c>
      <c r="J80" s="212">
        <f t="shared" si="115"/>
        <v>2800</v>
      </c>
      <c r="K80" s="212">
        <v>0</v>
      </c>
      <c r="L80" s="212">
        <v>0</v>
      </c>
      <c r="M80" s="212">
        <v>0</v>
      </c>
      <c r="N80" s="212">
        <v>0</v>
      </c>
      <c r="O80" s="212">
        <v>0</v>
      </c>
      <c r="P80" s="212">
        <v>0</v>
      </c>
      <c r="Q80" s="212">
        <v>0</v>
      </c>
      <c r="R80" s="212">
        <f t="shared" si="116"/>
        <v>2800</v>
      </c>
      <c r="S80" s="212">
        <f t="shared" si="132"/>
        <v>560</v>
      </c>
      <c r="T80" s="212">
        <f t="shared" si="184"/>
        <v>42</v>
      </c>
      <c r="U80" s="212">
        <f t="shared" si="184"/>
        <v>28</v>
      </c>
      <c r="V80" s="212">
        <f t="shared" si="184"/>
        <v>5.6000000000000005</v>
      </c>
      <c r="W80" s="212">
        <f t="shared" si="184"/>
        <v>70</v>
      </c>
      <c r="X80" s="212">
        <f t="shared" si="184"/>
        <v>224</v>
      </c>
      <c r="Y80" s="212">
        <f t="shared" si="184"/>
        <v>56</v>
      </c>
      <c r="Z80" s="212">
        <f t="shared" si="184"/>
        <v>16.8</v>
      </c>
      <c r="AA80" s="212">
        <f t="shared" si="131"/>
        <v>1002.4</v>
      </c>
      <c r="AB80" s="212">
        <f t="shared" si="117"/>
        <v>233.33333333333331</v>
      </c>
      <c r="AC80" s="212">
        <f t="shared" si="31"/>
        <v>311.11111111111109</v>
      </c>
      <c r="AD80" s="212">
        <f t="shared" si="31"/>
        <v>194.91111111111115</v>
      </c>
      <c r="AE80" s="212">
        <f t="shared" si="118"/>
        <v>739.3555555555555</v>
      </c>
      <c r="AF80" s="212">
        <f>(VLOOKUP(A80,VT!A:D,4,0)*2*20*'RESUMO GERAL APOIO'!$G80)-IF(6%*'RESUMO GERAL APOIO'!$J80&lt;=(VLOOKUP(A80,VT!A:D,4,0)*2*20*'RESUMO GERAL APOIO'!$G80),6%*'RESUMO GERAL APOIO'!$J80,(VLOOKUP(A80,VT!A:D,4,0)*2*20*'RESUMO GERAL APOIO'!$G80))</f>
        <v>32</v>
      </c>
      <c r="AG80" s="212">
        <f>IF((VLOOKUP($C80,PARAMETROS!$A:$I,5,0))&gt;1,((VLOOKUP($C80,PARAMETROS!$A:$I,5,0))*20-1)*'RESUMO GERAL APOIO'!$G80,0)</f>
        <v>489.79999999999995</v>
      </c>
      <c r="AH80" s="212">
        <f>IF(VLOOKUP($C80,PARAMETROS!$A:$I,6,0)&gt;0,VLOOKUP($C80,PARAMETROS!$A:$I,6,0)*G80,0)</f>
        <v>0</v>
      </c>
      <c r="AI80" s="212">
        <f>VLOOKUP($C80,PARAMETROS!$A:$I,2,0)*'RESUMO GERAL APOIO'!$G80</f>
        <v>0</v>
      </c>
      <c r="AJ80" s="212">
        <f>VLOOKUP('RESUMO GERAL APOIO'!$C80,PARAMETROS!$A:$I,3,0)*'RESUMO GERAL APOIO'!$G80</f>
        <v>0</v>
      </c>
      <c r="AK80" s="212">
        <f>VLOOKUP('RESUMO GERAL APOIO'!$C80,PARAMETROS!$A:$I,4,0)*'RESUMO GERAL APOIO'!$G80</f>
        <v>0</v>
      </c>
      <c r="AL80" s="212">
        <f t="shared" si="32"/>
        <v>40.369999999999997</v>
      </c>
      <c r="AM80" s="212">
        <f>VLOOKUP(D80,CCT!D:R,12,0)*G80</f>
        <v>98.68</v>
      </c>
      <c r="AN80" s="212">
        <f t="shared" si="119"/>
        <v>660.84999999999991</v>
      </c>
      <c r="AO80" s="212">
        <f t="shared" si="120"/>
        <v>2402.6055555555554</v>
      </c>
      <c r="AP80" s="212">
        <f t="shared" si="33"/>
        <v>19.671836419753085</v>
      </c>
      <c r="AQ80" s="212">
        <f t="shared" si="10"/>
        <v>1.5737469135802471</v>
      </c>
      <c r="AR80" s="212">
        <f t="shared" si="34"/>
        <v>0.62949876543209882</v>
      </c>
      <c r="AS80" s="212">
        <f t="shared" si="35"/>
        <v>8.7111111111111121</v>
      </c>
      <c r="AT80" s="212">
        <f t="shared" si="36"/>
        <v>3.1185777777777788</v>
      </c>
      <c r="AU80" s="212">
        <f t="shared" si="37"/>
        <v>85.617777777777761</v>
      </c>
      <c r="AV80" s="212">
        <f t="shared" si="38"/>
        <v>2.3333333333333335</v>
      </c>
      <c r="AW80" s="212">
        <f t="shared" si="121"/>
        <v>121.65588209876542</v>
      </c>
      <c r="AX80" s="212">
        <f t="shared" si="39"/>
        <v>23.644444444444442</v>
      </c>
      <c r="AY80" s="212">
        <f t="shared" si="40"/>
        <v>5.6777777777777771</v>
      </c>
      <c r="AZ80" s="212">
        <f t="shared" si="41"/>
        <v>0.47833333333333333</v>
      </c>
      <c r="BA80" s="212">
        <f t="shared" si="42"/>
        <v>0.58333333333333337</v>
      </c>
      <c r="BB80" s="212">
        <f t="shared" si="43"/>
        <v>3.6296296296296293</v>
      </c>
      <c r="BC80" s="212">
        <f t="shared" si="44"/>
        <v>12.176839629629633</v>
      </c>
      <c r="BD80" s="212">
        <f t="shared" si="122"/>
        <v>46.190358148148142</v>
      </c>
      <c r="BE80" s="212">
        <v>0</v>
      </c>
      <c r="BF80" s="212">
        <f t="shared" si="24"/>
        <v>0</v>
      </c>
      <c r="BG80" s="212">
        <f t="shared" si="25"/>
        <v>0</v>
      </c>
      <c r="BH80" s="212">
        <f t="shared" si="26"/>
        <v>0</v>
      </c>
      <c r="BI80" s="212">
        <f t="shared" si="27"/>
        <v>46.190358148148142</v>
      </c>
      <c r="BJ80" s="212">
        <f>VLOOKUP($B80,Uniforme!$A:$L,12,0)*$G80</f>
        <v>87.95416666666668</v>
      </c>
      <c r="BK80" s="212">
        <v>0</v>
      </c>
      <c r="BL80" s="212">
        <v>0</v>
      </c>
      <c r="BM80" s="327">
        <v>0</v>
      </c>
      <c r="BN80" s="212"/>
      <c r="BO80" s="212">
        <f t="shared" si="123"/>
        <v>87.95416666666668</v>
      </c>
      <c r="BP80" s="212">
        <f t="shared" si="79"/>
        <v>5458.4059624691363</v>
      </c>
      <c r="BQ80" s="212">
        <f t="shared" si="133"/>
        <v>330.3010188862354</v>
      </c>
      <c r="BR80" s="212">
        <f t="shared" si="134"/>
        <v>233.41272001293967</v>
      </c>
      <c r="BS80" s="55">
        <f t="shared" si="45"/>
        <v>8.8629737609329435</v>
      </c>
      <c r="BT80" s="55">
        <f t="shared" si="15"/>
        <v>1.9241982507288626</v>
      </c>
      <c r="BU80" s="245">
        <f>VLOOKUP(A80,ISS!A:C,2,0)*100</f>
        <v>5</v>
      </c>
      <c r="BV80" s="55">
        <f t="shared" si="124"/>
        <v>5.8309037900874632</v>
      </c>
      <c r="BW80" s="55">
        <f t="shared" si="125"/>
        <v>14.25</v>
      </c>
      <c r="BX80" s="55">
        <f t="shared" si="126"/>
        <v>16.618075801749271</v>
      </c>
      <c r="BY80" s="212">
        <f t="shared" si="127"/>
        <v>1000.7604168454627</v>
      </c>
      <c r="BZ80" s="212">
        <f t="shared" si="128"/>
        <v>1564.4741557446378</v>
      </c>
      <c r="CA80" s="212">
        <f t="shared" si="129"/>
        <v>7022.880118213774</v>
      </c>
      <c r="CB80" s="212">
        <f t="shared" si="130"/>
        <v>84274.561418565281</v>
      </c>
      <c r="CC80" s="316">
        <f>VLOOKUP($C80,PARAMETROS!$A:$I,7,0)</f>
        <v>44562</v>
      </c>
      <c r="CD80" s="194">
        <f>VLOOKUP($C80,PARAMETROS!$A:$I,8,0)</f>
        <v>0</v>
      </c>
      <c r="CE80" s="194">
        <f>VLOOKUP($C80,PARAMETROS!$A:$I,9,0)</f>
        <v>0</v>
      </c>
      <c r="CJ80" s="3"/>
      <c r="CK80" s="3"/>
    </row>
    <row r="81" spans="1:89">
      <c r="A81" s="193" t="str">
        <f>CCT!A79</f>
        <v>Pompeu</v>
      </c>
      <c r="B81" s="193" t="str">
        <f>CCT!B79</f>
        <v>Assistente Administrativo - 200 h</v>
      </c>
      <c r="C81" s="193" t="str">
        <f>CCT!C79</f>
        <v>Curvelo</v>
      </c>
      <c r="D81" s="199" t="str">
        <f t="shared" si="114"/>
        <v>PompeuAssistente Administrativo - 200 hPGJ</v>
      </c>
      <c r="E81" s="195" t="s">
        <v>327</v>
      </c>
      <c r="F81" s="195" t="s">
        <v>328</v>
      </c>
      <c r="G81" s="195">
        <f>VLOOKUP(D81,CCT!D:R,4,0)</f>
        <v>1</v>
      </c>
      <c r="H81" s="195">
        <f>VLOOKUP(D81,CCT!D:S,16,0)</f>
        <v>0</v>
      </c>
      <c r="I81" s="244">
        <f>VLOOKUP(D81,CCT!D:R,5,0)</f>
        <v>2800</v>
      </c>
      <c r="J81" s="212">
        <f t="shared" ref="J81:J83" si="187">G81*I81</f>
        <v>2800</v>
      </c>
      <c r="K81" s="212">
        <v>0</v>
      </c>
      <c r="L81" s="212">
        <v>0</v>
      </c>
      <c r="M81" s="212">
        <v>0</v>
      </c>
      <c r="N81" s="212">
        <v>0</v>
      </c>
      <c r="O81" s="212">
        <v>0</v>
      </c>
      <c r="P81" s="212">
        <v>0</v>
      </c>
      <c r="Q81" s="212">
        <v>0</v>
      </c>
      <c r="R81" s="212">
        <f t="shared" ref="R81:R83" si="188">SUM(J81:Q81)</f>
        <v>2800</v>
      </c>
      <c r="S81" s="212">
        <f t="shared" si="132"/>
        <v>560</v>
      </c>
      <c r="T81" s="212">
        <f t="shared" si="184"/>
        <v>42</v>
      </c>
      <c r="U81" s="212">
        <f t="shared" si="184"/>
        <v>28</v>
      </c>
      <c r="V81" s="212">
        <f t="shared" si="184"/>
        <v>5.6000000000000005</v>
      </c>
      <c r="W81" s="212">
        <f t="shared" si="184"/>
        <v>70</v>
      </c>
      <c r="X81" s="212">
        <f t="shared" si="184"/>
        <v>224</v>
      </c>
      <c r="Y81" s="212">
        <f t="shared" si="184"/>
        <v>56</v>
      </c>
      <c r="Z81" s="212">
        <f t="shared" si="184"/>
        <v>16.8</v>
      </c>
      <c r="AA81" s="212">
        <f t="shared" si="131"/>
        <v>1002.4</v>
      </c>
      <c r="AB81" s="212">
        <f t="shared" si="117"/>
        <v>233.33333333333331</v>
      </c>
      <c r="AC81" s="212">
        <f t="shared" si="31"/>
        <v>311.11111111111109</v>
      </c>
      <c r="AD81" s="212">
        <f t="shared" si="31"/>
        <v>194.91111111111115</v>
      </c>
      <c r="AE81" s="212">
        <f t="shared" ref="AE81:AE83" si="189">SUM(AB81:AD81)</f>
        <v>739.3555555555555</v>
      </c>
      <c r="AF81" s="212">
        <f>(VLOOKUP(A81,VT!A:D,4,0)*2*20*'RESUMO GERAL APOIO'!$G81)-IF(6%*'RESUMO GERAL APOIO'!$J81&lt;=(VLOOKUP(A81,VT!A:D,4,0)*2*20*'RESUMO GERAL APOIO'!$G81),6%*'RESUMO GERAL APOIO'!$J81,(VLOOKUP(A81,VT!A:D,4,0)*2*20*'RESUMO GERAL APOIO'!$G81))</f>
        <v>32</v>
      </c>
      <c r="AG81" s="212">
        <f>IF((VLOOKUP($C81,PARAMETROS!$A:$I,5,0))&gt;1,((VLOOKUP($C81,PARAMETROS!$A:$I,5,0))*20-1)*'RESUMO GERAL APOIO'!$G81,0)</f>
        <v>489.79999999999995</v>
      </c>
      <c r="AH81" s="212">
        <f>IF(VLOOKUP($C81,PARAMETROS!$A:$I,6,0)&gt;0,VLOOKUP($C81,PARAMETROS!$A:$I,6,0)*G81,0)</f>
        <v>0</v>
      </c>
      <c r="AI81" s="212">
        <f>VLOOKUP($C81,PARAMETROS!$A:$I,2,0)*'RESUMO GERAL APOIO'!$G81</f>
        <v>40.9</v>
      </c>
      <c r="AJ81" s="212">
        <f>VLOOKUP('RESUMO GERAL APOIO'!$C81,PARAMETROS!$A:$I,3,0)*'RESUMO GERAL APOIO'!$G81</f>
        <v>0</v>
      </c>
      <c r="AK81" s="212">
        <f>VLOOKUP('RESUMO GERAL APOIO'!$C81,PARAMETROS!$A:$I,4,0)*'RESUMO GERAL APOIO'!$G81</f>
        <v>0</v>
      </c>
      <c r="AL81" s="212">
        <f t="shared" si="32"/>
        <v>40.369999999999997</v>
      </c>
      <c r="AM81" s="212">
        <f>VLOOKUP(D81,CCT!D:R,12,0)*G81</f>
        <v>98.68</v>
      </c>
      <c r="AN81" s="212">
        <f t="shared" ref="AN81:AN83" si="190">SUM(AF81:AM81)</f>
        <v>701.75</v>
      </c>
      <c r="AO81" s="212">
        <f t="shared" ref="AO81:AO83" si="191">AN81+AE81+AA81</f>
        <v>2443.5055555555555</v>
      </c>
      <c r="AP81" s="212">
        <f t="shared" si="33"/>
        <v>19.671836419753085</v>
      </c>
      <c r="AQ81" s="212">
        <f t="shared" si="10"/>
        <v>1.5737469135802471</v>
      </c>
      <c r="AR81" s="212">
        <f t="shared" si="34"/>
        <v>0.62949876543209882</v>
      </c>
      <c r="AS81" s="212">
        <f t="shared" si="35"/>
        <v>8.7111111111111121</v>
      </c>
      <c r="AT81" s="212">
        <f t="shared" si="36"/>
        <v>3.1185777777777788</v>
      </c>
      <c r="AU81" s="212">
        <f t="shared" si="37"/>
        <v>85.617777777777761</v>
      </c>
      <c r="AV81" s="212">
        <f t="shared" si="38"/>
        <v>2.3333333333333335</v>
      </c>
      <c r="AW81" s="212">
        <f t="shared" ref="AW81:AW83" si="192">SUM(AP81:AV81)</f>
        <v>121.65588209876542</v>
      </c>
      <c r="AX81" s="212">
        <f t="shared" si="39"/>
        <v>23.644444444444442</v>
      </c>
      <c r="AY81" s="212">
        <f t="shared" si="40"/>
        <v>5.6777777777777771</v>
      </c>
      <c r="AZ81" s="212">
        <f t="shared" si="41"/>
        <v>0.47833333333333333</v>
      </c>
      <c r="BA81" s="212">
        <f t="shared" si="42"/>
        <v>0.58333333333333337</v>
      </c>
      <c r="BB81" s="212">
        <f t="shared" si="43"/>
        <v>3.6296296296296293</v>
      </c>
      <c r="BC81" s="212">
        <f t="shared" si="44"/>
        <v>12.176839629629633</v>
      </c>
      <c r="BD81" s="212">
        <f t="shared" ref="BD81:BD83" si="193">SUM(AX81:BC81)</f>
        <v>46.190358148148142</v>
      </c>
      <c r="BE81" s="212">
        <v>0</v>
      </c>
      <c r="BF81" s="212">
        <f t="shared" si="24"/>
        <v>0</v>
      </c>
      <c r="BG81" s="212">
        <f t="shared" si="25"/>
        <v>0</v>
      </c>
      <c r="BH81" s="212">
        <f t="shared" si="26"/>
        <v>0</v>
      </c>
      <c r="BI81" s="212">
        <f t="shared" si="27"/>
        <v>46.190358148148142</v>
      </c>
      <c r="BJ81" s="212">
        <f>VLOOKUP($B81,Uniforme!$A:$L,12,0)*$G81</f>
        <v>87.95416666666668</v>
      </c>
      <c r="BK81" s="212">
        <v>0</v>
      </c>
      <c r="BL81" s="212">
        <v>0</v>
      </c>
      <c r="BM81" s="327">
        <v>0</v>
      </c>
      <c r="BN81" s="212"/>
      <c r="BO81" s="212">
        <f t="shared" ref="BO81:BO83" si="194">SUM(BJ81:BN81)</f>
        <v>87.95416666666668</v>
      </c>
      <c r="BP81" s="212">
        <f t="shared" si="79"/>
        <v>5499.3059624691359</v>
      </c>
      <c r="BQ81" s="212">
        <f t="shared" si="133"/>
        <v>330.3010188862354</v>
      </c>
      <c r="BR81" s="212">
        <f t="shared" si="134"/>
        <v>233.41272001293967</v>
      </c>
      <c r="BS81" s="55">
        <f t="shared" si="45"/>
        <v>8.5633802816901436</v>
      </c>
      <c r="BT81" s="55">
        <f t="shared" si="15"/>
        <v>1.8591549295774654</v>
      </c>
      <c r="BU81" s="245">
        <f>VLOOKUP(A81,ISS!A:C,2,0)*100</f>
        <v>2</v>
      </c>
      <c r="BV81" s="55">
        <f t="shared" ref="BV81:BV83" si="195">((100/((100-$BW81)%)-100)*BU81)/$BW81</f>
        <v>2.2535211267605644</v>
      </c>
      <c r="BW81" s="55">
        <f t="shared" si="125"/>
        <v>11.25</v>
      </c>
      <c r="BX81" s="55">
        <f t="shared" si="126"/>
        <v>12.676056338028173</v>
      </c>
      <c r="BY81" s="212">
        <f t="shared" ref="BY81:BY83" si="196">((BR81+BQ81+BP81)*BX81)%</f>
        <v>768.55179313119459</v>
      </c>
      <c r="BZ81" s="212">
        <f t="shared" ref="BZ81:BZ83" si="197">BQ81+BR81+BY81</f>
        <v>1332.2655320303697</v>
      </c>
      <c r="CA81" s="212">
        <f t="shared" ref="CA81:CA83" si="198">BP81+BZ81</f>
        <v>6831.5714944995052</v>
      </c>
      <c r="CB81" s="212">
        <f t="shared" ref="CB81:CB83" si="199">CA81*12</f>
        <v>81978.857933994062</v>
      </c>
      <c r="CC81" s="316">
        <f>VLOOKUP($C81,PARAMETROS!$A:$I,7,0)</f>
        <v>44562</v>
      </c>
      <c r="CD81" s="194">
        <f>VLOOKUP($C81,PARAMETROS!$A:$I,8,0)</f>
        <v>0</v>
      </c>
      <c r="CE81" s="194">
        <f>VLOOKUP($C81,PARAMETROS!$A:$I,9,0)</f>
        <v>0</v>
      </c>
      <c r="CJ81" s="3"/>
      <c r="CK81" s="3"/>
    </row>
    <row r="82" spans="1:89">
      <c r="A82" s="193" t="str">
        <f>CCT!A80</f>
        <v>Ponte Nova</v>
      </c>
      <c r="B82" s="193" t="str">
        <f>CCT!B80</f>
        <v>Assistente Administrativo - 200 h</v>
      </c>
      <c r="C82" s="193" t="str">
        <f>CCT!C80</f>
        <v>Regiao de Ouro Preto¹*</v>
      </c>
      <c r="D82" s="199" t="str">
        <f t="shared" si="114"/>
        <v>Ponte NovaAssistente Administrativo - 200 hPGJ</v>
      </c>
      <c r="E82" s="195" t="s">
        <v>327</v>
      </c>
      <c r="F82" s="195" t="s">
        <v>328</v>
      </c>
      <c r="G82" s="195">
        <f>VLOOKUP(D82,CCT!D:R,4,0)</f>
        <v>1</v>
      </c>
      <c r="H82" s="195">
        <f>VLOOKUP(D82,CCT!D:S,16,0)</f>
        <v>0</v>
      </c>
      <c r="I82" s="244">
        <f>VLOOKUP(D82,CCT!D:R,5,0)</f>
        <v>2800</v>
      </c>
      <c r="J82" s="212">
        <f t="shared" si="187"/>
        <v>2800</v>
      </c>
      <c r="K82" s="212">
        <v>0</v>
      </c>
      <c r="L82" s="212">
        <v>0</v>
      </c>
      <c r="M82" s="212">
        <v>0</v>
      </c>
      <c r="N82" s="212">
        <v>0</v>
      </c>
      <c r="O82" s="212">
        <v>0</v>
      </c>
      <c r="P82" s="212">
        <v>0</v>
      </c>
      <c r="Q82" s="212">
        <v>0</v>
      </c>
      <c r="R82" s="212">
        <f t="shared" si="188"/>
        <v>2800</v>
      </c>
      <c r="S82" s="212">
        <f t="shared" si="132"/>
        <v>560</v>
      </c>
      <c r="T82" s="212">
        <f t="shared" si="184"/>
        <v>42</v>
      </c>
      <c r="U82" s="212">
        <f t="shared" si="184"/>
        <v>28</v>
      </c>
      <c r="V82" s="212">
        <f t="shared" si="184"/>
        <v>5.6000000000000005</v>
      </c>
      <c r="W82" s="212">
        <f t="shared" si="184"/>
        <v>70</v>
      </c>
      <c r="X82" s="212">
        <f t="shared" si="184"/>
        <v>224</v>
      </c>
      <c r="Y82" s="212">
        <f t="shared" si="184"/>
        <v>56</v>
      </c>
      <c r="Z82" s="212">
        <f t="shared" si="184"/>
        <v>16.8</v>
      </c>
      <c r="AA82" s="212">
        <f t="shared" si="131"/>
        <v>1002.4</v>
      </c>
      <c r="AB82" s="212">
        <f t="shared" si="117"/>
        <v>233.33333333333331</v>
      </c>
      <c r="AC82" s="212">
        <f t="shared" si="31"/>
        <v>311.11111111111109</v>
      </c>
      <c r="AD82" s="212">
        <f t="shared" si="31"/>
        <v>194.91111111111115</v>
      </c>
      <c r="AE82" s="212">
        <f t="shared" si="189"/>
        <v>739.3555555555555</v>
      </c>
      <c r="AF82" s="212">
        <f>(VLOOKUP(A82,VT!A:D,4,0)*2*20*'RESUMO GERAL APOIO'!$G82)-IF(6%*'RESUMO GERAL APOIO'!$J82&lt;=(VLOOKUP(A82,VT!A:D,4,0)*2*20*'RESUMO GERAL APOIO'!$G82),6%*'RESUMO GERAL APOIO'!$J82,(VLOOKUP(A82,VT!A:D,4,0)*2*20*'RESUMO GERAL APOIO'!$G82))</f>
        <v>32</v>
      </c>
      <c r="AG82" s="212">
        <f>IF((VLOOKUP($C82,PARAMETROS!$A:$I,5,0))&gt;1,((VLOOKUP($C82,PARAMETROS!$A:$I,5,0))*20-1)*'RESUMO GERAL APOIO'!$G82,0)</f>
        <v>489.79999999999995</v>
      </c>
      <c r="AH82" s="212">
        <f>IF(VLOOKUP($C82,PARAMETROS!$A:$I,6,0)&gt;0,VLOOKUP($C82,PARAMETROS!$A:$I,6,0)*G82,0)</f>
        <v>0</v>
      </c>
      <c r="AI82" s="212">
        <f>VLOOKUP($C82,PARAMETROS!$A:$I,2,0)*'RESUMO GERAL APOIO'!$G82</f>
        <v>0</v>
      </c>
      <c r="AJ82" s="212">
        <f>VLOOKUP('RESUMO GERAL APOIO'!$C82,PARAMETROS!$A:$I,3,0)*'RESUMO GERAL APOIO'!$G82</f>
        <v>0</v>
      </c>
      <c r="AK82" s="212">
        <f>VLOOKUP('RESUMO GERAL APOIO'!$C82,PARAMETROS!$A:$I,4,0)*'RESUMO GERAL APOIO'!$G82</f>
        <v>0</v>
      </c>
      <c r="AL82" s="212">
        <f t="shared" si="32"/>
        <v>40.369999999999997</v>
      </c>
      <c r="AM82" s="212">
        <f>VLOOKUP(D82,CCT!D:R,12,0)*G82</f>
        <v>98.68</v>
      </c>
      <c r="AN82" s="212">
        <f t="shared" si="190"/>
        <v>660.84999999999991</v>
      </c>
      <c r="AO82" s="212">
        <f t="shared" si="191"/>
        <v>2402.6055555555554</v>
      </c>
      <c r="AP82" s="212">
        <f t="shared" si="33"/>
        <v>19.671836419753085</v>
      </c>
      <c r="AQ82" s="212">
        <f t="shared" si="10"/>
        <v>1.5737469135802471</v>
      </c>
      <c r="AR82" s="212">
        <f t="shared" si="34"/>
        <v>0.62949876543209882</v>
      </c>
      <c r="AS82" s="212">
        <f t="shared" si="35"/>
        <v>8.7111111111111121</v>
      </c>
      <c r="AT82" s="212">
        <f t="shared" si="36"/>
        <v>3.1185777777777788</v>
      </c>
      <c r="AU82" s="212">
        <f t="shared" si="37"/>
        <v>85.617777777777761</v>
      </c>
      <c r="AV82" s="212">
        <f t="shared" si="38"/>
        <v>2.3333333333333335</v>
      </c>
      <c r="AW82" s="212">
        <f t="shared" si="192"/>
        <v>121.65588209876542</v>
      </c>
      <c r="AX82" s="212">
        <f t="shared" si="39"/>
        <v>23.644444444444442</v>
      </c>
      <c r="AY82" s="212">
        <f t="shared" si="40"/>
        <v>5.6777777777777771</v>
      </c>
      <c r="AZ82" s="212">
        <f t="shared" si="41"/>
        <v>0.47833333333333333</v>
      </c>
      <c r="BA82" s="212">
        <f t="shared" si="42"/>
        <v>0.58333333333333337</v>
      </c>
      <c r="BB82" s="212">
        <f t="shared" si="43"/>
        <v>3.6296296296296293</v>
      </c>
      <c r="BC82" s="212">
        <f t="shared" si="44"/>
        <v>12.176839629629633</v>
      </c>
      <c r="BD82" s="212">
        <f t="shared" si="193"/>
        <v>46.190358148148142</v>
      </c>
      <c r="BE82" s="212">
        <v>0</v>
      </c>
      <c r="BF82" s="212">
        <f t="shared" ref="BF82:BF94" si="200">BE82</f>
        <v>0</v>
      </c>
      <c r="BG82" s="212">
        <f t="shared" si="25"/>
        <v>0</v>
      </c>
      <c r="BH82" s="212">
        <f t="shared" si="26"/>
        <v>0</v>
      </c>
      <c r="BI82" s="212">
        <f t="shared" si="27"/>
        <v>46.190358148148142</v>
      </c>
      <c r="BJ82" s="212">
        <f>VLOOKUP($B82,Uniforme!$A:$L,12,0)*$G82</f>
        <v>87.95416666666668</v>
      </c>
      <c r="BK82" s="212">
        <v>0</v>
      </c>
      <c r="BL82" s="212">
        <v>0</v>
      </c>
      <c r="BM82" s="327">
        <v>0</v>
      </c>
      <c r="BN82" s="212"/>
      <c r="BO82" s="212">
        <f t="shared" si="194"/>
        <v>87.95416666666668</v>
      </c>
      <c r="BP82" s="212">
        <f t="shared" si="79"/>
        <v>5458.4059624691363</v>
      </c>
      <c r="BQ82" s="212">
        <f t="shared" si="133"/>
        <v>330.3010188862354</v>
      </c>
      <c r="BR82" s="212">
        <f t="shared" si="134"/>
        <v>233.41272001293967</v>
      </c>
      <c r="BS82" s="55">
        <f t="shared" si="45"/>
        <v>8.6609686609686669</v>
      </c>
      <c r="BT82" s="55">
        <f t="shared" si="15"/>
        <v>1.8803418803418819</v>
      </c>
      <c r="BU82" s="245">
        <f>VLOOKUP(A82,ISS!A:C,2,0)*100</f>
        <v>3</v>
      </c>
      <c r="BV82" s="55">
        <f t="shared" si="195"/>
        <v>3.4188034188034218</v>
      </c>
      <c r="BW82" s="55">
        <f t="shared" si="125"/>
        <v>12.25</v>
      </c>
      <c r="BX82" s="55">
        <f t="shared" si="126"/>
        <v>13.960113960113972</v>
      </c>
      <c r="BY82" s="212">
        <f t="shared" si="196"/>
        <v>840.69477312549145</v>
      </c>
      <c r="BZ82" s="212">
        <f t="shared" si="197"/>
        <v>1404.4085120246664</v>
      </c>
      <c r="CA82" s="212">
        <f t="shared" si="198"/>
        <v>6862.8144744938027</v>
      </c>
      <c r="CB82" s="212">
        <f t="shared" si="199"/>
        <v>82353.773693925628</v>
      </c>
      <c r="CC82" s="316">
        <f>VLOOKUP($C82,PARAMETROS!$A:$I,7,0)</f>
        <v>44562</v>
      </c>
      <c r="CD82" s="194">
        <f>VLOOKUP($C82,PARAMETROS!$A:$I,8,0)</f>
        <v>0</v>
      </c>
      <c r="CE82" s="194">
        <f>VLOOKUP($C82,PARAMETROS!$A:$I,9,0)</f>
        <v>0</v>
      </c>
      <c r="CJ82" s="3"/>
      <c r="CK82" s="3"/>
    </row>
    <row r="83" spans="1:89">
      <c r="A83" s="193" t="str">
        <f>CCT!A81</f>
        <v>Pouso Alegre</v>
      </c>
      <c r="B83" s="193" t="str">
        <f>CCT!B81</f>
        <v>Assistente Administrativo - 200 h</v>
      </c>
      <c r="C83" s="193" t="str">
        <f>CCT!C81</f>
        <v>Regiao de Sao Lourenco</v>
      </c>
      <c r="D83" s="199" t="str">
        <f t="shared" si="114"/>
        <v>Pouso AlegreAssistente Administrativo - 200 hPGJ</v>
      </c>
      <c r="E83" s="195" t="s">
        <v>327</v>
      </c>
      <c r="F83" s="195" t="s">
        <v>328</v>
      </c>
      <c r="G83" s="195">
        <f>VLOOKUP(D83,CCT!D:R,4,0)</f>
        <v>1</v>
      </c>
      <c r="H83" s="195">
        <f>VLOOKUP(D83,CCT!D:S,16,0)</f>
        <v>0</v>
      </c>
      <c r="I83" s="244">
        <f>VLOOKUP(D83,CCT!D:R,5,0)</f>
        <v>2800</v>
      </c>
      <c r="J83" s="212">
        <f t="shared" si="187"/>
        <v>2800</v>
      </c>
      <c r="K83" s="212">
        <v>0</v>
      </c>
      <c r="L83" s="212">
        <v>0</v>
      </c>
      <c r="M83" s="212">
        <v>0</v>
      </c>
      <c r="N83" s="212">
        <v>0</v>
      </c>
      <c r="O83" s="212">
        <v>0</v>
      </c>
      <c r="P83" s="212">
        <v>0</v>
      </c>
      <c r="Q83" s="212">
        <v>0</v>
      </c>
      <c r="R83" s="212">
        <f t="shared" si="188"/>
        <v>2800</v>
      </c>
      <c r="S83" s="212">
        <f t="shared" si="132"/>
        <v>560</v>
      </c>
      <c r="T83" s="212">
        <f t="shared" ref="T83:Z84" si="201">T$5*$R83</f>
        <v>42</v>
      </c>
      <c r="U83" s="212">
        <f t="shared" si="201"/>
        <v>28</v>
      </c>
      <c r="V83" s="212">
        <f t="shared" si="201"/>
        <v>5.6000000000000005</v>
      </c>
      <c r="W83" s="212">
        <f t="shared" si="201"/>
        <v>70</v>
      </c>
      <c r="X83" s="212">
        <f t="shared" si="201"/>
        <v>224</v>
      </c>
      <c r="Y83" s="212">
        <f t="shared" si="201"/>
        <v>56</v>
      </c>
      <c r="Z83" s="212">
        <f t="shared" si="201"/>
        <v>16.8</v>
      </c>
      <c r="AA83" s="212">
        <f t="shared" si="131"/>
        <v>1002.4</v>
      </c>
      <c r="AB83" s="212">
        <f t="shared" si="117"/>
        <v>233.33333333333331</v>
      </c>
      <c r="AC83" s="212">
        <f t="shared" si="31"/>
        <v>311.11111111111109</v>
      </c>
      <c r="AD83" s="212">
        <f t="shared" si="31"/>
        <v>194.91111111111115</v>
      </c>
      <c r="AE83" s="212">
        <f t="shared" si="189"/>
        <v>739.3555555555555</v>
      </c>
      <c r="AF83" s="212">
        <f>(VLOOKUP(A83,VT!A:D,4,0)*2*20*'RESUMO GERAL APOIO'!$G83)-IF(6%*'RESUMO GERAL APOIO'!$J83&lt;=(VLOOKUP(A83,VT!A:D,4,0)*2*20*'RESUMO GERAL APOIO'!$G83),6%*'RESUMO GERAL APOIO'!$J83,(VLOOKUP(A83,VT!A:D,4,0)*2*20*'RESUMO GERAL APOIO'!$G83))</f>
        <v>32</v>
      </c>
      <c r="AG83" s="212">
        <f>IF((VLOOKUP($C83,PARAMETROS!$A:$I,5,0))&gt;1,((VLOOKUP($C83,PARAMETROS!$A:$I,5,0))*20-1)*'RESUMO GERAL APOIO'!$G83,0)</f>
        <v>489.79999999999995</v>
      </c>
      <c r="AH83" s="212">
        <f>IF(VLOOKUP($C83,PARAMETROS!$A:$I,6,0)&gt;0,VLOOKUP($C83,PARAMETROS!$A:$I,6,0)*G83,0)</f>
        <v>0</v>
      </c>
      <c r="AI83" s="212">
        <f>VLOOKUP($C83,PARAMETROS!$A:$I,2,0)*'RESUMO GERAL APOIO'!$G83</f>
        <v>42.1</v>
      </c>
      <c r="AJ83" s="212">
        <f>VLOOKUP('RESUMO GERAL APOIO'!$C83,PARAMETROS!$A:$I,3,0)*'RESUMO GERAL APOIO'!$G83</f>
        <v>0</v>
      </c>
      <c r="AK83" s="212">
        <f>VLOOKUP('RESUMO GERAL APOIO'!$C83,PARAMETROS!$A:$I,4,0)*'RESUMO GERAL APOIO'!$G83</f>
        <v>0</v>
      </c>
      <c r="AL83" s="212">
        <f t="shared" si="32"/>
        <v>40.369999999999997</v>
      </c>
      <c r="AM83" s="212">
        <f>VLOOKUP(D83,CCT!D:R,12,0)*G83</f>
        <v>98.68</v>
      </c>
      <c r="AN83" s="212">
        <f t="shared" si="190"/>
        <v>702.95</v>
      </c>
      <c r="AO83" s="212">
        <f t="shared" si="191"/>
        <v>2444.7055555555557</v>
      </c>
      <c r="AP83" s="212">
        <f t="shared" si="33"/>
        <v>19.671836419753085</v>
      </c>
      <c r="AQ83" s="212">
        <f t="shared" si="10"/>
        <v>1.5737469135802471</v>
      </c>
      <c r="AR83" s="212">
        <f t="shared" si="34"/>
        <v>0.62949876543209882</v>
      </c>
      <c r="AS83" s="212">
        <f t="shared" si="35"/>
        <v>8.7111111111111121</v>
      </c>
      <c r="AT83" s="212">
        <f t="shared" si="36"/>
        <v>3.1185777777777788</v>
      </c>
      <c r="AU83" s="212">
        <f t="shared" si="37"/>
        <v>85.617777777777761</v>
      </c>
      <c r="AV83" s="212">
        <f t="shared" si="38"/>
        <v>2.3333333333333335</v>
      </c>
      <c r="AW83" s="212">
        <f t="shared" si="192"/>
        <v>121.65588209876542</v>
      </c>
      <c r="AX83" s="212">
        <f t="shared" si="39"/>
        <v>23.644444444444442</v>
      </c>
      <c r="AY83" s="212">
        <f t="shared" si="40"/>
        <v>5.6777777777777771</v>
      </c>
      <c r="AZ83" s="212">
        <f t="shared" si="41"/>
        <v>0.47833333333333333</v>
      </c>
      <c r="BA83" s="212">
        <f t="shared" si="42"/>
        <v>0.58333333333333337</v>
      </c>
      <c r="BB83" s="212">
        <f t="shared" si="43"/>
        <v>3.6296296296296293</v>
      </c>
      <c r="BC83" s="212">
        <f t="shared" si="44"/>
        <v>12.176839629629633</v>
      </c>
      <c r="BD83" s="212">
        <f t="shared" si="193"/>
        <v>46.190358148148142</v>
      </c>
      <c r="BE83" s="212">
        <v>0</v>
      </c>
      <c r="BF83" s="212">
        <f>BE83</f>
        <v>0</v>
      </c>
      <c r="BG83" s="212">
        <f>IF(G83&gt;0,(R83*30%+SUM(AG83:AL83))/G83*H83,0)</f>
        <v>0</v>
      </c>
      <c r="BH83" s="212">
        <f>BG83</f>
        <v>0</v>
      </c>
      <c r="BI83" s="212">
        <f>BD83+BF83+BH83</f>
        <v>46.190358148148142</v>
      </c>
      <c r="BJ83" s="212">
        <f>VLOOKUP($B83,Uniforme!$A:$L,12,0)*$G83</f>
        <v>87.95416666666668</v>
      </c>
      <c r="BK83" s="212">
        <v>0</v>
      </c>
      <c r="BL83" s="212">
        <v>0</v>
      </c>
      <c r="BM83" s="327">
        <v>0</v>
      </c>
      <c r="BN83" s="212"/>
      <c r="BO83" s="212">
        <f t="shared" si="194"/>
        <v>87.95416666666668</v>
      </c>
      <c r="BP83" s="212">
        <f t="shared" si="79"/>
        <v>5500.5059624691366</v>
      </c>
      <c r="BQ83" s="212">
        <f t="shared" si="133"/>
        <v>330.3010188862354</v>
      </c>
      <c r="BR83" s="212">
        <f t="shared" si="134"/>
        <v>233.41272001293967</v>
      </c>
      <c r="BS83" s="55">
        <f t="shared" si="45"/>
        <v>8.5633802816901436</v>
      </c>
      <c r="BT83" s="55">
        <f t="shared" si="15"/>
        <v>1.8591549295774654</v>
      </c>
      <c r="BU83" s="245">
        <f>VLOOKUP(A83,ISS!A:C,2,0)*100</f>
        <v>2</v>
      </c>
      <c r="BV83" s="55">
        <f t="shared" si="195"/>
        <v>2.2535211267605644</v>
      </c>
      <c r="BW83" s="55">
        <f t="shared" si="125"/>
        <v>11.25</v>
      </c>
      <c r="BX83" s="55">
        <f t="shared" si="126"/>
        <v>12.676056338028173</v>
      </c>
      <c r="BY83" s="212">
        <f t="shared" si="196"/>
        <v>768.70390580725098</v>
      </c>
      <c r="BZ83" s="212">
        <f t="shared" si="197"/>
        <v>1332.417644706426</v>
      </c>
      <c r="CA83" s="212">
        <f t="shared" si="198"/>
        <v>6832.9236071755622</v>
      </c>
      <c r="CB83" s="212">
        <f t="shared" si="199"/>
        <v>81995.083286106747</v>
      </c>
      <c r="CC83" s="316">
        <f>VLOOKUP($C83,PARAMETROS!$A:$I,7,0)</f>
        <v>44562</v>
      </c>
      <c r="CD83" s="194">
        <f>VLOOKUP($C83,PARAMETROS!$A:$I,8,0)</f>
        <v>0</v>
      </c>
      <c r="CE83" s="194">
        <f>VLOOKUP($C83,PARAMETROS!$A:$I,9,0)</f>
        <v>0</v>
      </c>
      <c r="CJ83" s="3"/>
      <c r="CK83" s="3"/>
    </row>
    <row r="84" spans="1:89">
      <c r="A84" s="193" t="str">
        <f>CCT!A82</f>
        <v>Pratapolis</v>
      </c>
      <c r="B84" s="193" t="str">
        <f>CCT!B82</f>
        <v>Assistente Administrativo - 200 h</v>
      </c>
      <c r="C84" s="193" t="str">
        <f>CCT!C82</f>
        <v>Regiao de Sao Lourenco¹*</v>
      </c>
      <c r="D84" s="199" t="str">
        <f t="shared" ref="D84" si="202">CONCATENATE(A84,B84,F84)</f>
        <v>PratapolisAssistente Administrativo - 200 hPGJ</v>
      </c>
      <c r="E84" s="195" t="s">
        <v>327</v>
      </c>
      <c r="F84" s="195" t="s">
        <v>328</v>
      </c>
      <c r="G84" s="195">
        <f>VLOOKUP(D84,CCT!D:R,4,0)</f>
        <v>1</v>
      </c>
      <c r="H84" s="195">
        <f>VLOOKUP(D84,CCT!D:S,16,0)</f>
        <v>0</v>
      </c>
      <c r="I84" s="244">
        <f>VLOOKUP(D84,CCT!D:R,5,0)</f>
        <v>2800</v>
      </c>
      <c r="J84" s="212">
        <f t="shared" ref="J84" si="203">G84*I84</f>
        <v>2800</v>
      </c>
      <c r="K84" s="212">
        <v>0</v>
      </c>
      <c r="L84" s="212">
        <v>0</v>
      </c>
      <c r="M84" s="212">
        <v>0</v>
      </c>
      <c r="N84" s="212">
        <v>0</v>
      </c>
      <c r="O84" s="212">
        <v>0</v>
      </c>
      <c r="P84" s="212">
        <v>0</v>
      </c>
      <c r="Q84" s="212">
        <v>0</v>
      </c>
      <c r="R84" s="212">
        <f t="shared" ref="R84" si="204">SUM(J84:Q84)</f>
        <v>2800</v>
      </c>
      <c r="S84" s="212">
        <f t="shared" si="132"/>
        <v>560</v>
      </c>
      <c r="T84" s="212">
        <f t="shared" si="201"/>
        <v>42</v>
      </c>
      <c r="U84" s="212">
        <f t="shared" si="201"/>
        <v>28</v>
      </c>
      <c r="V84" s="212">
        <f t="shared" si="201"/>
        <v>5.6000000000000005</v>
      </c>
      <c r="W84" s="212">
        <f t="shared" si="201"/>
        <v>70</v>
      </c>
      <c r="X84" s="212">
        <f t="shared" si="201"/>
        <v>224</v>
      </c>
      <c r="Y84" s="212">
        <f t="shared" si="201"/>
        <v>56</v>
      </c>
      <c r="Z84" s="212">
        <f t="shared" si="201"/>
        <v>16.8</v>
      </c>
      <c r="AA84" s="212">
        <f t="shared" ref="AA84" si="205">SUM(S84:Z84)</f>
        <v>1002.4</v>
      </c>
      <c r="AB84" s="212">
        <f t="shared" ref="AB84" si="206">$AB$5*R84</f>
        <v>233.33333333333331</v>
      </c>
      <c r="AC84" s="212">
        <f t="shared" si="31"/>
        <v>311.11111111111109</v>
      </c>
      <c r="AD84" s="212">
        <f t="shared" si="31"/>
        <v>194.91111111111115</v>
      </c>
      <c r="AE84" s="212">
        <f t="shared" ref="AE84" si="207">SUM(AB84:AD84)</f>
        <v>739.3555555555555</v>
      </c>
      <c r="AF84" s="212">
        <f>(VLOOKUP(A84,VT!A:D,4,0)*2*20*'RESUMO GERAL APOIO'!$G84)-IF(6%*'RESUMO GERAL APOIO'!$J84&lt;=(VLOOKUP(A84,VT!A:D,4,0)*2*20*'RESUMO GERAL APOIO'!$G84),6%*'RESUMO GERAL APOIO'!$J84,(VLOOKUP(A84,VT!A:D,4,0)*2*20*'RESUMO GERAL APOIO'!$G84))</f>
        <v>32</v>
      </c>
      <c r="AG84" s="212">
        <f>IF((VLOOKUP($C84,PARAMETROS!$A:$I,5,0))&gt;1,((VLOOKUP($C84,PARAMETROS!$A:$I,5,0))*20-1)*'RESUMO GERAL APOIO'!$G84,0)</f>
        <v>489.79999999999995</v>
      </c>
      <c r="AH84" s="212">
        <f>IF(VLOOKUP($C84,PARAMETROS!$A:$I,6,0)&gt;0,VLOOKUP($C84,PARAMETROS!$A:$I,6,0)*G84,0)</f>
        <v>0</v>
      </c>
      <c r="AI84" s="212">
        <f>VLOOKUP($C84,PARAMETROS!$A:$I,2,0)*'RESUMO GERAL APOIO'!$G84</f>
        <v>0</v>
      </c>
      <c r="AJ84" s="212">
        <f>VLOOKUP('RESUMO GERAL APOIO'!$C84,PARAMETROS!$A:$I,3,0)*'RESUMO GERAL APOIO'!$G84</f>
        <v>0</v>
      </c>
      <c r="AK84" s="212">
        <f>VLOOKUP('RESUMO GERAL APOIO'!$C84,PARAMETROS!$A:$I,4,0)*'RESUMO GERAL APOIO'!$G84</f>
        <v>0</v>
      </c>
      <c r="AL84" s="212">
        <f t="shared" si="32"/>
        <v>40.369999999999997</v>
      </c>
      <c r="AM84" s="212">
        <f>VLOOKUP(D84,CCT!D:R,12,0)*G84</f>
        <v>98.68</v>
      </c>
      <c r="AN84" s="212">
        <f t="shared" ref="AN84" si="208">SUM(AF84:AM84)</f>
        <v>660.84999999999991</v>
      </c>
      <c r="AO84" s="212">
        <f t="shared" ref="AO84" si="209">AN84+AE84+AA84</f>
        <v>2402.6055555555554</v>
      </c>
      <c r="AP84" s="212">
        <f t="shared" si="33"/>
        <v>19.671836419753085</v>
      </c>
      <c r="AQ84" s="212">
        <f t="shared" si="10"/>
        <v>1.5737469135802471</v>
      </c>
      <c r="AR84" s="212">
        <f t="shared" si="34"/>
        <v>0.62949876543209882</v>
      </c>
      <c r="AS84" s="212">
        <f t="shared" si="35"/>
        <v>8.7111111111111121</v>
      </c>
      <c r="AT84" s="212">
        <f t="shared" si="36"/>
        <v>3.1185777777777788</v>
      </c>
      <c r="AU84" s="212">
        <f t="shared" si="37"/>
        <v>85.617777777777761</v>
      </c>
      <c r="AV84" s="212">
        <f t="shared" si="38"/>
        <v>2.3333333333333335</v>
      </c>
      <c r="AW84" s="212">
        <f t="shared" ref="AW84" si="210">SUM(AP84:AV84)</f>
        <v>121.65588209876542</v>
      </c>
      <c r="AX84" s="212">
        <f t="shared" si="39"/>
        <v>23.644444444444442</v>
      </c>
      <c r="AY84" s="212">
        <f t="shared" si="40"/>
        <v>5.6777777777777771</v>
      </c>
      <c r="AZ84" s="212">
        <f t="shared" si="41"/>
        <v>0.47833333333333333</v>
      </c>
      <c r="BA84" s="212">
        <f t="shared" si="42"/>
        <v>0.58333333333333337</v>
      </c>
      <c r="BB84" s="212">
        <f t="shared" si="43"/>
        <v>3.6296296296296293</v>
      </c>
      <c r="BC84" s="212">
        <f t="shared" si="44"/>
        <v>12.176839629629633</v>
      </c>
      <c r="BD84" s="212">
        <f t="shared" ref="BD84" si="211">SUM(AX84:BC84)</f>
        <v>46.190358148148142</v>
      </c>
      <c r="BE84" s="212">
        <v>0</v>
      </c>
      <c r="BF84" s="212">
        <f>BE84</f>
        <v>0</v>
      </c>
      <c r="BG84" s="212">
        <f>IF(G84&gt;0,(R84*30%+SUM(AG84:AL84))/G84*H84,0)</f>
        <v>0</v>
      </c>
      <c r="BH84" s="212">
        <f>BG84</f>
        <v>0</v>
      </c>
      <c r="BI84" s="212">
        <f>BD84+BF84+BH84</f>
        <v>46.190358148148142</v>
      </c>
      <c r="BJ84" s="212">
        <f>VLOOKUP($B84,Uniforme!$A:$L,12,0)*$G84</f>
        <v>87.95416666666668</v>
      </c>
      <c r="BK84" s="212">
        <v>0</v>
      </c>
      <c r="BL84" s="212">
        <v>0</v>
      </c>
      <c r="BM84" s="327">
        <v>0</v>
      </c>
      <c r="BN84" s="212"/>
      <c r="BO84" s="212">
        <f t="shared" ref="BO84" si="212">SUM(BJ84:BN84)</f>
        <v>87.95416666666668</v>
      </c>
      <c r="BP84" s="212">
        <f t="shared" ref="BP84" si="213">R84+AO84+AW84+BI84+BO84</f>
        <v>5458.4059624691363</v>
      </c>
      <c r="BQ84" s="212">
        <f t="shared" ref="BQ84" si="214">$BQ$5*G84</f>
        <v>330.3010188862354</v>
      </c>
      <c r="BR84" s="212">
        <f t="shared" ref="BR84" si="215">$BR$5*G84</f>
        <v>233.41272001293967</v>
      </c>
      <c r="BS84" s="55">
        <f t="shared" si="45"/>
        <v>8.5633802816901436</v>
      </c>
      <c r="BT84" s="55">
        <f t="shared" si="15"/>
        <v>1.8591549295774654</v>
      </c>
      <c r="BU84" s="245">
        <f>VLOOKUP(A84,ISS!A:C,2,0)*100</f>
        <v>2</v>
      </c>
      <c r="BV84" s="55">
        <f t="shared" ref="BV84" si="216">((100/((100-$BW84)%)-100)*BU84)/$BW84</f>
        <v>2.2535211267605644</v>
      </c>
      <c r="BW84" s="55">
        <f t="shared" ref="BW84" si="217">$BS$5+$BT$5+BU84</f>
        <v>11.25</v>
      </c>
      <c r="BX84" s="55">
        <f t="shared" ref="BX84" si="218">BS84+BT84+BV84</f>
        <v>12.676056338028173</v>
      </c>
      <c r="BY84" s="212">
        <f t="shared" ref="BY84" si="219">((BR84+BQ84+BP84)*BX84)%</f>
        <v>763.36728608894123</v>
      </c>
      <c r="BZ84" s="212">
        <f t="shared" ref="BZ84" si="220">BQ84+BR84+BY84</f>
        <v>1327.0810249881163</v>
      </c>
      <c r="CA84" s="212">
        <f t="shared" ref="CA84" si="221">BP84+BZ84</f>
        <v>6785.4869874572523</v>
      </c>
      <c r="CB84" s="212">
        <f t="shared" ref="CB84" si="222">CA84*12</f>
        <v>81425.843849487021</v>
      </c>
      <c r="CC84" s="316">
        <f>VLOOKUP($C84,PARAMETROS!$A:$I,7,0)</f>
        <v>44562</v>
      </c>
      <c r="CD84" s="194">
        <f>VLOOKUP($C84,PARAMETROS!$A:$I,8,0)</f>
        <v>0</v>
      </c>
      <c r="CE84" s="194">
        <f>VLOOKUP($C84,PARAMETROS!$A:$I,9,0)</f>
        <v>0</v>
      </c>
      <c r="CJ84" s="3"/>
      <c r="CK84" s="3"/>
    </row>
    <row r="85" spans="1:89">
      <c r="A85" s="193" t="str">
        <f>CCT!A83</f>
        <v>Santa Maria Do Suacui</v>
      </c>
      <c r="B85" s="193" t="str">
        <f>CCT!B83</f>
        <v>Assistente Administrativo - 200 h</v>
      </c>
      <c r="C85" s="193" t="str">
        <f>CCT!C83</f>
        <v>Fethemg Interior</v>
      </c>
      <c r="D85" s="199" t="str">
        <f t="shared" ref="D85:D92" si="223">CONCATENATE(A85,B85,F85)</f>
        <v>Santa Maria Do SuacuiAssistente Administrativo - 200 hPGJ</v>
      </c>
      <c r="E85" s="195" t="s">
        <v>327</v>
      </c>
      <c r="F85" s="195" t="s">
        <v>328</v>
      </c>
      <c r="G85" s="195">
        <f>VLOOKUP(D85,CCT!D:R,4,0)</f>
        <v>1</v>
      </c>
      <c r="H85" s="195">
        <f>VLOOKUP(D85,CCT!D:S,16,0)</f>
        <v>0</v>
      </c>
      <c r="I85" s="244">
        <f>VLOOKUP(D85,CCT!D:R,5,0)</f>
        <v>2800</v>
      </c>
      <c r="J85" s="212">
        <f t="shared" ref="J85:J92" si="224">G85*I85</f>
        <v>2800</v>
      </c>
      <c r="K85" s="212">
        <v>0</v>
      </c>
      <c r="L85" s="212">
        <v>0</v>
      </c>
      <c r="M85" s="212">
        <v>0</v>
      </c>
      <c r="N85" s="212">
        <v>0</v>
      </c>
      <c r="O85" s="212">
        <v>0</v>
      </c>
      <c r="P85" s="212">
        <v>0</v>
      </c>
      <c r="Q85" s="212">
        <v>0</v>
      </c>
      <c r="R85" s="212">
        <f t="shared" ref="R85:R92" si="225">SUM(J85:Q85)</f>
        <v>2800</v>
      </c>
      <c r="S85" s="212">
        <f t="shared" si="132"/>
        <v>560</v>
      </c>
      <c r="T85" s="212">
        <f t="shared" si="184"/>
        <v>42</v>
      </c>
      <c r="U85" s="212">
        <f t="shared" si="184"/>
        <v>28</v>
      </c>
      <c r="V85" s="212">
        <f t="shared" si="184"/>
        <v>5.6000000000000005</v>
      </c>
      <c r="W85" s="212">
        <f t="shared" si="184"/>
        <v>70</v>
      </c>
      <c r="X85" s="212">
        <f t="shared" si="184"/>
        <v>224</v>
      </c>
      <c r="Y85" s="212">
        <f t="shared" si="184"/>
        <v>56</v>
      </c>
      <c r="Z85" s="212">
        <f t="shared" si="184"/>
        <v>16.8</v>
      </c>
      <c r="AA85" s="212">
        <f t="shared" ref="AA85:AA92" si="226">SUM(S85:Z85)</f>
        <v>1002.4</v>
      </c>
      <c r="AB85" s="212">
        <f t="shared" ref="AB85:AB92" si="227">$AB$5*R85</f>
        <v>233.33333333333331</v>
      </c>
      <c r="AC85" s="212">
        <f t="shared" si="31"/>
        <v>311.11111111111109</v>
      </c>
      <c r="AD85" s="212">
        <f t="shared" si="31"/>
        <v>194.91111111111115</v>
      </c>
      <c r="AE85" s="212">
        <f t="shared" ref="AE85:AE92" si="228">SUM(AB85:AD85)</f>
        <v>739.3555555555555</v>
      </c>
      <c r="AF85" s="212">
        <f>(VLOOKUP(A85,VT!A:D,4,0)*2*20*'RESUMO GERAL APOIO'!$G85)-IF(6%*'RESUMO GERAL APOIO'!$J85&lt;=(VLOOKUP(A85,VT!A:D,4,0)*2*20*'RESUMO GERAL APOIO'!$G85),6%*'RESUMO GERAL APOIO'!$J85,(VLOOKUP(A85,VT!A:D,4,0)*2*20*'RESUMO GERAL APOIO'!$G85))</f>
        <v>32</v>
      </c>
      <c r="AG85" s="212">
        <f>IF((VLOOKUP($C85,PARAMETROS!$A:$I,5,0))&gt;1,((VLOOKUP($C85,PARAMETROS!$A:$I,5,0))*20-1)*'RESUMO GERAL APOIO'!$G85,0)</f>
        <v>489.79999999999995</v>
      </c>
      <c r="AH85" s="212">
        <f>IF(VLOOKUP($C85,PARAMETROS!$A:$I,6,0)&gt;0,VLOOKUP($C85,PARAMETROS!$A:$I,6,0)*G85,0)</f>
        <v>0</v>
      </c>
      <c r="AI85" s="212">
        <f>VLOOKUP($C85,PARAMETROS!$A:$I,2,0)*'RESUMO GERAL APOIO'!$G85</f>
        <v>0</v>
      </c>
      <c r="AJ85" s="212">
        <f>VLOOKUP('RESUMO GERAL APOIO'!$C85,PARAMETROS!$A:$I,3,0)*'RESUMO GERAL APOIO'!$G85</f>
        <v>12.36</v>
      </c>
      <c r="AK85" s="212">
        <f>VLOOKUP('RESUMO GERAL APOIO'!$C85,PARAMETROS!$A:$I,4,0)*'RESUMO GERAL APOIO'!$G85</f>
        <v>0</v>
      </c>
      <c r="AL85" s="212">
        <f t="shared" si="32"/>
        <v>40.369999999999997</v>
      </c>
      <c r="AM85" s="212">
        <f>VLOOKUP(D85,CCT!D:R,12,0)*G85</f>
        <v>98.68</v>
      </c>
      <c r="AN85" s="212">
        <f t="shared" ref="AN85:AN92" si="229">SUM(AF85:AM85)</f>
        <v>673.21</v>
      </c>
      <c r="AO85" s="212">
        <f t="shared" ref="AO85:AO92" si="230">AN85+AE85+AA85</f>
        <v>2414.9655555555555</v>
      </c>
      <c r="AP85" s="212">
        <f t="shared" si="33"/>
        <v>19.671836419753085</v>
      </c>
      <c r="AQ85" s="212">
        <f t="shared" si="10"/>
        <v>1.5737469135802471</v>
      </c>
      <c r="AR85" s="212">
        <f t="shared" si="34"/>
        <v>0.62949876543209882</v>
      </c>
      <c r="AS85" s="212">
        <f t="shared" si="35"/>
        <v>8.7111111111111121</v>
      </c>
      <c r="AT85" s="212">
        <f t="shared" si="36"/>
        <v>3.1185777777777788</v>
      </c>
      <c r="AU85" s="212">
        <f t="shared" si="37"/>
        <v>85.617777777777761</v>
      </c>
      <c r="AV85" s="212">
        <f t="shared" si="38"/>
        <v>2.3333333333333335</v>
      </c>
      <c r="AW85" s="212">
        <f t="shared" ref="AW85:AW92" si="231">SUM(AP85:AV85)</f>
        <v>121.65588209876542</v>
      </c>
      <c r="AX85" s="212">
        <f t="shared" si="39"/>
        <v>23.644444444444442</v>
      </c>
      <c r="AY85" s="212">
        <f t="shared" si="40"/>
        <v>5.6777777777777771</v>
      </c>
      <c r="AZ85" s="212">
        <f t="shared" si="41"/>
        <v>0.47833333333333333</v>
      </c>
      <c r="BA85" s="212">
        <f t="shared" si="42"/>
        <v>0.58333333333333337</v>
      </c>
      <c r="BB85" s="212">
        <f t="shared" si="43"/>
        <v>3.6296296296296293</v>
      </c>
      <c r="BC85" s="212">
        <f t="shared" si="44"/>
        <v>12.176839629629633</v>
      </c>
      <c r="BD85" s="212">
        <f t="shared" ref="BD85:BD92" si="232">SUM(AX85:BC85)</f>
        <v>46.190358148148142</v>
      </c>
      <c r="BE85" s="212">
        <v>0</v>
      </c>
      <c r="BF85" s="212">
        <f t="shared" si="200"/>
        <v>0</v>
      </c>
      <c r="BG85" s="212">
        <f t="shared" si="25"/>
        <v>0</v>
      </c>
      <c r="BH85" s="212">
        <f t="shared" si="26"/>
        <v>0</v>
      </c>
      <c r="BI85" s="212">
        <f t="shared" si="27"/>
        <v>46.190358148148142</v>
      </c>
      <c r="BJ85" s="212">
        <f>VLOOKUP($B85,Uniforme!$A:$L,12,0)*$G85</f>
        <v>87.95416666666668</v>
      </c>
      <c r="BK85" s="212">
        <v>0</v>
      </c>
      <c r="BL85" s="212">
        <v>0</v>
      </c>
      <c r="BM85" s="327">
        <v>0</v>
      </c>
      <c r="BN85" s="212"/>
      <c r="BO85" s="212">
        <f t="shared" ref="BO85:BO92" si="233">SUM(BJ85:BN85)</f>
        <v>87.95416666666668</v>
      </c>
      <c r="BP85" s="212">
        <f t="shared" ref="BP85:BP92" si="234">R85+AO85+AW85+BI85+BO85</f>
        <v>5470.765962469136</v>
      </c>
      <c r="BQ85" s="212">
        <f t="shared" ref="BQ85:BQ92" si="235">$BQ$5*G85</f>
        <v>330.3010188862354</v>
      </c>
      <c r="BR85" s="212">
        <f t="shared" ref="BR85:BR92" si="236">$BR$5*G85</f>
        <v>233.41272001293967</v>
      </c>
      <c r="BS85" s="55">
        <f t="shared" si="45"/>
        <v>8.6609686609686669</v>
      </c>
      <c r="BT85" s="55">
        <f t="shared" si="15"/>
        <v>1.8803418803418819</v>
      </c>
      <c r="BU85" s="245">
        <f>VLOOKUP(A85,ISS!A:C,2,0)*100</f>
        <v>3</v>
      </c>
      <c r="BV85" s="55">
        <f t="shared" ref="BV85:BV92" si="237">((100/((100-$BW85)%)-100)*BU85)/$BW85</f>
        <v>3.4188034188034218</v>
      </c>
      <c r="BW85" s="55">
        <f t="shared" ref="BW85:BW92" si="238">$BS$5+$BT$5+BU85</f>
        <v>12.25</v>
      </c>
      <c r="BX85" s="55">
        <f t="shared" ref="BX85:BX92" si="239">BS85+BT85+BV85</f>
        <v>13.960113960113972</v>
      </c>
      <c r="BY85" s="212">
        <f t="shared" ref="BY85:BY92" si="240">((BR85+BQ85+BP85)*BX85)%</f>
        <v>842.42024321096153</v>
      </c>
      <c r="BZ85" s="212">
        <f t="shared" ref="BZ85:BZ92" si="241">BQ85+BR85+BY85</f>
        <v>1406.1339821101365</v>
      </c>
      <c r="CA85" s="212">
        <f t="shared" ref="CA85:CA92" si="242">BP85+BZ85</f>
        <v>6876.8999445792724</v>
      </c>
      <c r="CB85" s="212">
        <f t="shared" ref="CB85:CB92" si="243">CA85*12</f>
        <v>82522.799334951269</v>
      </c>
      <c r="CC85" s="316">
        <f>VLOOKUP($C85,PARAMETROS!$A:$I,7,0)</f>
        <v>44562</v>
      </c>
      <c r="CD85" s="194">
        <f>VLOOKUP($C85,PARAMETROS!$A:$I,8,0)</f>
        <v>0</v>
      </c>
      <c r="CE85" s="194">
        <f>VLOOKUP($C85,PARAMETROS!$A:$I,9,0)</f>
        <v>0</v>
      </c>
      <c r="CJ85" s="3"/>
      <c r="CK85" s="3"/>
    </row>
    <row r="86" spans="1:89">
      <c r="A86" s="193" t="str">
        <f>CCT!A84</f>
        <v>Sao Joao Del Rei</v>
      </c>
      <c r="B86" s="193" t="str">
        <f>CCT!B84</f>
        <v>Assistente Administrativo - 200 h</v>
      </c>
      <c r="C86" s="193" t="str">
        <f>CCT!C84</f>
        <v>Regiao de Juiz de Fora</v>
      </c>
      <c r="D86" s="199" t="str">
        <f t="shared" si="223"/>
        <v>Sao Joao Del ReiAssistente Administrativo - 200 hPGJ</v>
      </c>
      <c r="E86" s="195" t="s">
        <v>327</v>
      </c>
      <c r="F86" s="195" t="s">
        <v>328</v>
      </c>
      <c r="G86" s="195">
        <f>VLOOKUP(D86,CCT!D:R,4,0)</f>
        <v>3</v>
      </c>
      <c r="H86" s="195">
        <f>VLOOKUP(D86,CCT!D:S,16,0)</f>
        <v>0</v>
      </c>
      <c r="I86" s="244">
        <f>VLOOKUP(D86,CCT!D:R,5,0)</f>
        <v>2800</v>
      </c>
      <c r="J86" s="212">
        <f t="shared" si="224"/>
        <v>8400</v>
      </c>
      <c r="K86" s="212">
        <v>0</v>
      </c>
      <c r="L86" s="212">
        <v>0</v>
      </c>
      <c r="M86" s="212">
        <v>0</v>
      </c>
      <c r="N86" s="212">
        <v>0</v>
      </c>
      <c r="O86" s="212">
        <v>0</v>
      </c>
      <c r="P86" s="212">
        <v>0</v>
      </c>
      <c r="Q86" s="212">
        <v>0</v>
      </c>
      <c r="R86" s="212">
        <f t="shared" si="225"/>
        <v>8400</v>
      </c>
      <c r="S86" s="212">
        <f t="shared" si="132"/>
        <v>1680</v>
      </c>
      <c r="T86" s="212">
        <f t="shared" ref="T86:Z87" si="244">T$5*$R86</f>
        <v>126</v>
      </c>
      <c r="U86" s="212">
        <f t="shared" si="244"/>
        <v>84</v>
      </c>
      <c r="V86" s="212">
        <f t="shared" si="244"/>
        <v>16.8</v>
      </c>
      <c r="W86" s="212">
        <f t="shared" si="244"/>
        <v>210</v>
      </c>
      <c r="X86" s="212">
        <f t="shared" si="244"/>
        <v>672</v>
      </c>
      <c r="Y86" s="212">
        <f t="shared" si="244"/>
        <v>168</v>
      </c>
      <c r="Z86" s="212">
        <f t="shared" si="244"/>
        <v>50.4</v>
      </c>
      <c r="AA86" s="212">
        <f t="shared" si="226"/>
        <v>3007.2000000000003</v>
      </c>
      <c r="AB86" s="212">
        <f t="shared" si="227"/>
        <v>700</v>
      </c>
      <c r="AC86" s="212">
        <f t="shared" si="31"/>
        <v>933.33333333333326</v>
      </c>
      <c r="AD86" s="212">
        <f t="shared" si="31"/>
        <v>584.73333333333346</v>
      </c>
      <c r="AE86" s="212">
        <f t="shared" si="228"/>
        <v>2218.0666666666666</v>
      </c>
      <c r="AF86" s="212">
        <f>(VLOOKUP(A86,VT!A:D,4,0)*2*20*'RESUMO GERAL APOIO'!$G86)-IF(6%*'RESUMO GERAL APOIO'!$J86&lt;=(VLOOKUP(A86,VT!A:D,4,0)*2*20*'RESUMO GERAL APOIO'!$G86),6%*'RESUMO GERAL APOIO'!$J86,(VLOOKUP(A86,VT!A:D,4,0)*2*20*'RESUMO GERAL APOIO'!$G86))</f>
        <v>96</v>
      </c>
      <c r="AG86" s="212">
        <f>IF((VLOOKUP($C86,PARAMETROS!$A:$I,5,0))&gt;1,((VLOOKUP($C86,PARAMETROS!$A:$I,5,0))*20-1)*'RESUMO GERAL APOIO'!$G86,0)</f>
        <v>1469.3999999999999</v>
      </c>
      <c r="AH86" s="212">
        <f>IF(VLOOKUP($C86,PARAMETROS!$A:$I,6,0)&gt;0,VLOOKUP($C86,PARAMETROS!$A:$I,6,0)*G86,0)</f>
        <v>0</v>
      </c>
      <c r="AI86" s="212">
        <f>VLOOKUP($C86,PARAMETROS!$A:$I,2,0)*'RESUMO GERAL APOIO'!$G86</f>
        <v>123</v>
      </c>
      <c r="AJ86" s="212">
        <f>VLOOKUP('RESUMO GERAL APOIO'!$C86,PARAMETROS!$A:$I,3,0)*'RESUMO GERAL APOIO'!$G86</f>
        <v>0</v>
      </c>
      <c r="AK86" s="212">
        <f>VLOOKUP('RESUMO GERAL APOIO'!$C86,PARAMETROS!$A:$I,4,0)*'RESUMO GERAL APOIO'!$G86</f>
        <v>0</v>
      </c>
      <c r="AL86" s="212">
        <f t="shared" si="32"/>
        <v>121.10999999999999</v>
      </c>
      <c r="AM86" s="212">
        <f>VLOOKUP(D86,CCT!D:R,12,0)*G86</f>
        <v>296.04000000000002</v>
      </c>
      <c r="AN86" s="212">
        <f t="shared" si="229"/>
        <v>2105.5499999999997</v>
      </c>
      <c r="AO86" s="212">
        <f t="shared" si="230"/>
        <v>7330.8166666666675</v>
      </c>
      <c r="AP86" s="212">
        <f t="shared" si="33"/>
        <v>59.015509259259261</v>
      </c>
      <c r="AQ86" s="212">
        <f t="shared" si="10"/>
        <v>4.7212407407407415</v>
      </c>
      <c r="AR86" s="212">
        <f t="shared" si="34"/>
        <v>1.8884962962962966</v>
      </c>
      <c r="AS86" s="212">
        <f t="shared" si="35"/>
        <v>26.133333333333336</v>
      </c>
      <c r="AT86" s="212">
        <f t="shared" si="36"/>
        <v>9.3557333333333368</v>
      </c>
      <c r="AU86" s="212">
        <f t="shared" si="37"/>
        <v>256.8533333333333</v>
      </c>
      <c r="AV86" s="212">
        <f t="shared" si="38"/>
        <v>7.0000000000000009</v>
      </c>
      <c r="AW86" s="212">
        <f t="shared" si="231"/>
        <v>364.96764629629627</v>
      </c>
      <c r="AX86" s="212">
        <f t="shared" si="39"/>
        <v>70.933333333333323</v>
      </c>
      <c r="AY86" s="212">
        <f t="shared" si="40"/>
        <v>17.033333333333331</v>
      </c>
      <c r="AZ86" s="212">
        <f t="shared" si="41"/>
        <v>1.4350000000000001</v>
      </c>
      <c r="BA86" s="212">
        <f t="shared" si="42"/>
        <v>1.7500000000000002</v>
      </c>
      <c r="BB86" s="212">
        <f t="shared" si="43"/>
        <v>10.888888888888889</v>
      </c>
      <c r="BC86" s="212">
        <f t="shared" si="44"/>
        <v>36.530518888888899</v>
      </c>
      <c r="BD86" s="212">
        <f t="shared" si="232"/>
        <v>138.57107444444443</v>
      </c>
      <c r="BE86" s="212">
        <v>0</v>
      </c>
      <c r="BF86" s="212">
        <f t="shared" si="200"/>
        <v>0</v>
      </c>
      <c r="BG86" s="212">
        <f>IF(G86&gt;0,(R86*30%+SUM(AG86:AL86))/G86*H86,0)</f>
        <v>0</v>
      </c>
      <c r="BH86" s="212">
        <f>BG86</f>
        <v>0</v>
      </c>
      <c r="BI86" s="212">
        <f>BD86+BF86+BH86</f>
        <v>138.57107444444443</v>
      </c>
      <c r="BJ86" s="212">
        <f>VLOOKUP($B86,Uniforme!$A:$L,12,0)*$G86</f>
        <v>263.86250000000007</v>
      </c>
      <c r="BK86" s="212">
        <v>0</v>
      </c>
      <c r="BL86" s="212">
        <v>0</v>
      </c>
      <c r="BM86" s="327">
        <v>0</v>
      </c>
      <c r="BN86" s="212"/>
      <c r="BO86" s="212">
        <f t="shared" si="233"/>
        <v>263.86250000000007</v>
      </c>
      <c r="BP86" s="212">
        <f t="shared" si="234"/>
        <v>16498.217887407409</v>
      </c>
      <c r="BQ86" s="212">
        <f t="shared" si="235"/>
        <v>990.90305665870619</v>
      </c>
      <c r="BR86" s="212">
        <f t="shared" si="236"/>
        <v>700.23816003881905</v>
      </c>
      <c r="BS86" s="55">
        <f t="shared" si="45"/>
        <v>8.5633802816901436</v>
      </c>
      <c r="BT86" s="55">
        <f t="shared" si="15"/>
        <v>1.8591549295774654</v>
      </c>
      <c r="BU86" s="245">
        <f>VLOOKUP(A86,ISS!A:C,2,0)*100</f>
        <v>2</v>
      </c>
      <c r="BV86" s="55">
        <f t="shared" si="237"/>
        <v>2.2535211267605644</v>
      </c>
      <c r="BW86" s="55">
        <f t="shared" si="238"/>
        <v>11.25</v>
      </c>
      <c r="BX86" s="55">
        <f t="shared" si="239"/>
        <v>12.676056338028173</v>
      </c>
      <c r="BY86" s="212">
        <f t="shared" si="240"/>
        <v>2305.6934075625982</v>
      </c>
      <c r="BZ86" s="212">
        <f t="shared" si="241"/>
        <v>3996.8346242601233</v>
      </c>
      <c r="CA86" s="212">
        <f t="shared" si="242"/>
        <v>20495.052511667531</v>
      </c>
      <c r="CB86" s="212">
        <f t="shared" si="243"/>
        <v>245940.63014001038</v>
      </c>
      <c r="CC86" s="316">
        <f>VLOOKUP($C86,PARAMETROS!$A:$I,7,0)</f>
        <v>44562</v>
      </c>
      <c r="CD86" s="194">
        <f>VLOOKUP($C86,PARAMETROS!$A:$I,8,0)</f>
        <v>0</v>
      </c>
      <c r="CE86" s="194">
        <f>VLOOKUP($C86,PARAMETROS!$A:$I,9,0)</f>
        <v>0</v>
      </c>
      <c r="CJ86" s="3"/>
      <c r="CK86" s="3"/>
    </row>
    <row r="87" spans="1:89">
      <c r="A87" s="193" t="str">
        <f>CCT!A85</f>
        <v>Sao Joao Evangelista</v>
      </c>
      <c r="B87" s="193" t="str">
        <f>CCT!B85</f>
        <v>Assistente Administrativo - 200 h</v>
      </c>
      <c r="C87" s="193" t="str">
        <f>CCT!C85</f>
        <v>Fethemg Interior</v>
      </c>
      <c r="D87" s="199" t="str">
        <f t="shared" si="223"/>
        <v>Sao Joao EvangelistaAssistente Administrativo - 200 hPGJ</v>
      </c>
      <c r="E87" s="195" t="s">
        <v>327</v>
      </c>
      <c r="F87" s="195" t="s">
        <v>328</v>
      </c>
      <c r="G87" s="195">
        <f>VLOOKUP(D87,CCT!D:R,4,0)</f>
        <v>1</v>
      </c>
      <c r="H87" s="195">
        <f>VLOOKUP(D87,CCT!D:S,16,0)</f>
        <v>0</v>
      </c>
      <c r="I87" s="244">
        <f>VLOOKUP(D87,CCT!D:R,5,0)</f>
        <v>2800</v>
      </c>
      <c r="J87" s="212">
        <f t="shared" si="224"/>
        <v>2800</v>
      </c>
      <c r="K87" s="212">
        <v>0</v>
      </c>
      <c r="L87" s="212">
        <v>0</v>
      </c>
      <c r="M87" s="212">
        <v>0</v>
      </c>
      <c r="N87" s="212">
        <v>0</v>
      </c>
      <c r="O87" s="212">
        <v>0</v>
      </c>
      <c r="P87" s="212">
        <v>0</v>
      </c>
      <c r="Q87" s="212">
        <v>0</v>
      </c>
      <c r="R87" s="212">
        <f t="shared" si="225"/>
        <v>2800</v>
      </c>
      <c r="S87" s="212">
        <f t="shared" si="132"/>
        <v>560</v>
      </c>
      <c r="T87" s="212">
        <f t="shared" si="244"/>
        <v>42</v>
      </c>
      <c r="U87" s="212">
        <f t="shared" si="244"/>
        <v>28</v>
      </c>
      <c r="V87" s="212">
        <f t="shared" si="244"/>
        <v>5.6000000000000005</v>
      </c>
      <c r="W87" s="212">
        <f t="shared" si="244"/>
        <v>70</v>
      </c>
      <c r="X87" s="212">
        <f t="shared" si="244"/>
        <v>224</v>
      </c>
      <c r="Y87" s="212">
        <f t="shared" si="244"/>
        <v>56</v>
      </c>
      <c r="Z87" s="212">
        <f t="shared" si="244"/>
        <v>16.8</v>
      </c>
      <c r="AA87" s="212">
        <f t="shared" si="226"/>
        <v>1002.4</v>
      </c>
      <c r="AB87" s="212">
        <f t="shared" si="227"/>
        <v>233.33333333333331</v>
      </c>
      <c r="AC87" s="212">
        <f t="shared" si="31"/>
        <v>311.11111111111109</v>
      </c>
      <c r="AD87" s="212">
        <f t="shared" si="31"/>
        <v>194.91111111111115</v>
      </c>
      <c r="AE87" s="212">
        <f t="shared" si="228"/>
        <v>739.3555555555555</v>
      </c>
      <c r="AF87" s="212">
        <f>(VLOOKUP(A87,VT!A:D,4,0)*2*20*'RESUMO GERAL APOIO'!$G87)-IF(6%*'RESUMO GERAL APOIO'!$J87&lt;=(VLOOKUP(A87,VT!A:D,4,0)*2*20*'RESUMO GERAL APOIO'!$G87),6%*'RESUMO GERAL APOIO'!$J87,(VLOOKUP(A87,VT!A:D,4,0)*2*20*'RESUMO GERAL APOIO'!$G87))</f>
        <v>32</v>
      </c>
      <c r="AG87" s="212">
        <f>IF((VLOOKUP($C87,PARAMETROS!$A:$I,5,0))&gt;1,((VLOOKUP($C87,PARAMETROS!$A:$I,5,0))*20-1)*'RESUMO GERAL APOIO'!$G87,0)</f>
        <v>489.79999999999995</v>
      </c>
      <c r="AH87" s="212">
        <f>IF(VLOOKUP($C87,PARAMETROS!$A:$I,6,0)&gt;0,VLOOKUP($C87,PARAMETROS!$A:$I,6,0)*G87,0)</f>
        <v>0</v>
      </c>
      <c r="AI87" s="212">
        <f>VLOOKUP($C87,PARAMETROS!$A:$I,2,0)*'RESUMO GERAL APOIO'!$G87</f>
        <v>0</v>
      </c>
      <c r="AJ87" s="212">
        <f>VLOOKUP('RESUMO GERAL APOIO'!$C87,PARAMETROS!$A:$I,3,0)*'RESUMO GERAL APOIO'!$G87</f>
        <v>12.36</v>
      </c>
      <c r="AK87" s="212">
        <f>VLOOKUP('RESUMO GERAL APOIO'!$C87,PARAMETROS!$A:$I,4,0)*'RESUMO GERAL APOIO'!$G87</f>
        <v>0</v>
      </c>
      <c r="AL87" s="212">
        <f t="shared" si="32"/>
        <v>40.369999999999997</v>
      </c>
      <c r="AM87" s="212">
        <f>VLOOKUP(D87,CCT!D:R,12,0)*G87</f>
        <v>98.68</v>
      </c>
      <c r="AN87" s="212">
        <f t="shared" si="229"/>
        <v>673.21</v>
      </c>
      <c r="AO87" s="212">
        <f t="shared" si="230"/>
        <v>2414.9655555555555</v>
      </c>
      <c r="AP87" s="212">
        <f t="shared" si="33"/>
        <v>19.671836419753085</v>
      </c>
      <c r="AQ87" s="212">
        <f t="shared" si="10"/>
        <v>1.5737469135802471</v>
      </c>
      <c r="AR87" s="212">
        <f t="shared" si="34"/>
        <v>0.62949876543209882</v>
      </c>
      <c r="AS87" s="212">
        <f t="shared" si="35"/>
        <v>8.7111111111111121</v>
      </c>
      <c r="AT87" s="212">
        <f t="shared" si="36"/>
        <v>3.1185777777777788</v>
      </c>
      <c r="AU87" s="212">
        <f t="shared" si="37"/>
        <v>85.617777777777761</v>
      </c>
      <c r="AV87" s="212">
        <f t="shared" si="38"/>
        <v>2.3333333333333335</v>
      </c>
      <c r="AW87" s="212">
        <f t="shared" si="231"/>
        <v>121.65588209876542</v>
      </c>
      <c r="AX87" s="212">
        <f t="shared" si="39"/>
        <v>23.644444444444442</v>
      </c>
      <c r="AY87" s="212">
        <f t="shared" si="40"/>
        <v>5.6777777777777771</v>
      </c>
      <c r="AZ87" s="212">
        <f t="shared" si="41"/>
        <v>0.47833333333333333</v>
      </c>
      <c r="BA87" s="212">
        <f t="shared" si="42"/>
        <v>0.58333333333333337</v>
      </c>
      <c r="BB87" s="212">
        <f t="shared" si="43"/>
        <v>3.6296296296296293</v>
      </c>
      <c r="BC87" s="212">
        <f t="shared" si="44"/>
        <v>12.176839629629633</v>
      </c>
      <c r="BD87" s="212">
        <f t="shared" si="232"/>
        <v>46.190358148148142</v>
      </c>
      <c r="BE87" s="212">
        <v>0</v>
      </c>
      <c r="BF87" s="212">
        <f t="shared" si="200"/>
        <v>0</v>
      </c>
      <c r="BG87" s="212">
        <f>IF(G87&gt;0,(R87*30%+SUM(AG87:AL87))/G87*H87,0)</f>
        <v>0</v>
      </c>
      <c r="BH87" s="212">
        <f>BG87</f>
        <v>0</v>
      </c>
      <c r="BI87" s="212">
        <f>BD87+BF87+BH87</f>
        <v>46.190358148148142</v>
      </c>
      <c r="BJ87" s="212">
        <f>VLOOKUP($B87,Uniforme!$A:$L,12,0)*$G87</f>
        <v>87.95416666666668</v>
      </c>
      <c r="BK87" s="212">
        <v>0</v>
      </c>
      <c r="BL87" s="212">
        <v>0</v>
      </c>
      <c r="BM87" s="327">
        <v>0</v>
      </c>
      <c r="BN87" s="212"/>
      <c r="BO87" s="212">
        <f t="shared" si="233"/>
        <v>87.95416666666668</v>
      </c>
      <c r="BP87" s="212">
        <f t="shared" si="234"/>
        <v>5470.765962469136</v>
      </c>
      <c r="BQ87" s="212">
        <f t="shared" si="235"/>
        <v>330.3010188862354</v>
      </c>
      <c r="BR87" s="212">
        <f t="shared" si="236"/>
        <v>233.41272001293967</v>
      </c>
      <c r="BS87" s="55">
        <f t="shared" si="45"/>
        <v>8.8629737609329435</v>
      </c>
      <c r="BT87" s="55">
        <f t="shared" si="15"/>
        <v>1.9241982507288626</v>
      </c>
      <c r="BU87" s="245">
        <f>VLOOKUP(A87,ISS!A:C,2,0)*100</f>
        <v>5</v>
      </c>
      <c r="BV87" s="55">
        <f t="shared" si="237"/>
        <v>5.8309037900874632</v>
      </c>
      <c r="BW87" s="55">
        <f t="shared" si="238"/>
        <v>14.25</v>
      </c>
      <c r="BX87" s="55">
        <f t="shared" si="239"/>
        <v>16.618075801749271</v>
      </c>
      <c r="BY87" s="212">
        <f t="shared" si="240"/>
        <v>1002.814411014559</v>
      </c>
      <c r="BZ87" s="212">
        <f t="shared" si="241"/>
        <v>1566.5281499137341</v>
      </c>
      <c r="CA87" s="212">
        <f t="shared" si="242"/>
        <v>7037.2941123828696</v>
      </c>
      <c r="CB87" s="212">
        <f t="shared" si="243"/>
        <v>84447.529348594428</v>
      </c>
      <c r="CC87" s="316">
        <f>VLOOKUP($C87,PARAMETROS!$A:$I,7,0)</f>
        <v>44562</v>
      </c>
      <c r="CD87" s="194">
        <f>VLOOKUP($C87,PARAMETROS!$A:$I,8,0)</f>
        <v>0</v>
      </c>
      <c r="CE87" s="194">
        <f>VLOOKUP($C87,PARAMETROS!$A:$I,9,0)</f>
        <v>0</v>
      </c>
      <c r="CJ87" s="3"/>
      <c r="CK87" s="3"/>
    </row>
    <row r="88" spans="1:89">
      <c r="A88" s="193" t="str">
        <f>CCT!A86</f>
        <v>Sao Sebastiao Do Paraiso</v>
      </c>
      <c r="B88" s="193" t="str">
        <f>CCT!B86</f>
        <v>Assistente Administrativo - 200 h</v>
      </c>
      <c r="C88" s="193" t="str">
        <f>CCT!C86</f>
        <v>Regiao de Sao Lourenco¹*</v>
      </c>
      <c r="D88" s="199" t="str">
        <f t="shared" si="223"/>
        <v>Sao Sebastiao Do ParaisoAssistente Administrativo - 200 hPGJ</v>
      </c>
      <c r="E88" s="195" t="s">
        <v>327</v>
      </c>
      <c r="F88" s="195" t="s">
        <v>328</v>
      </c>
      <c r="G88" s="195">
        <f>VLOOKUP(D88,CCT!D:R,4,0)</f>
        <v>1</v>
      </c>
      <c r="H88" s="195">
        <f>VLOOKUP(D88,CCT!D:S,16,0)</f>
        <v>0</v>
      </c>
      <c r="I88" s="244">
        <f>VLOOKUP(D88,CCT!D:R,5,0)</f>
        <v>2800</v>
      </c>
      <c r="J88" s="212">
        <f t="shared" si="224"/>
        <v>2800</v>
      </c>
      <c r="K88" s="212">
        <v>0</v>
      </c>
      <c r="L88" s="212">
        <v>0</v>
      </c>
      <c r="M88" s="212">
        <v>0</v>
      </c>
      <c r="N88" s="212">
        <v>0</v>
      </c>
      <c r="O88" s="212">
        <v>0</v>
      </c>
      <c r="P88" s="212">
        <v>0</v>
      </c>
      <c r="Q88" s="212">
        <v>0</v>
      </c>
      <c r="R88" s="212">
        <f t="shared" si="225"/>
        <v>2800</v>
      </c>
      <c r="S88" s="212">
        <f t="shared" ref="S88:S94" si="245">S$5*$R88</f>
        <v>560</v>
      </c>
      <c r="T88" s="212">
        <f t="shared" si="184"/>
        <v>42</v>
      </c>
      <c r="U88" s="212">
        <f t="shared" si="184"/>
        <v>28</v>
      </c>
      <c r="V88" s="212">
        <f t="shared" si="184"/>
        <v>5.6000000000000005</v>
      </c>
      <c r="W88" s="212">
        <f t="shared" si="184"/>
        <v>70</v>
      </c>
      <c r="X88" s="212">
        <f t="shared" si="184"/>
        <v>224</v>
      </c>
      <c r="Y88" s="212">
        <f t="shared" si="184"/>
        <v>56</v>
      </c>
      <c r="Z88" s="212">
        <f t="shared" si="184"/>
        <v>16.8</v>
      </c>
      <c r="AA88" s="212">
        <f t="shared" si="226"/>
        <v>1002.4</v>
      </c>
      <c r="AB88" s="212">
        <f t="shared" si="227"/>
        <v>233.33333333333331</v>
      </c>
      <c r="AC88" s="212">
        <f t="shared" si="31"/>
        <v>311.11111111111109</v>
      </c>
      <c r="AD88" s="212">
        <f t="shared" si="31"/>
        <v>194.91111111111115</v>
      </c>
      <c r="AE88" s="212">
        <f t="shared" si="228"/>
        <v>739.3555555555555</v>
      </c>
      <c r="AF88" s="212">
        <f>(VLOOKUP(A88,VT!A:D,4,0)*2*20*'RESUMO GERAL APOIO'!$G88)-IF(6%*'RESUMO GERAL APOIO'!$J88&lt;=(VLOOKUP(A88,VT!A:D,4,0)*2*20*'RESUMO GERAL APOIO'!$G88),6%*'RESUMO GERAL APOIO'!$J88,(VLOOKUP(A88,VT!A:D,4,0)*2*20*'RESUMO GERAL APOIO'!$G88))</f>
        <v>32</v>
      </c>
      <c r="AG88" s="212">
        <f>IF((VLOOKUP($C88,PARAMETROS!$A:$I,5,0))&gt;1,((VLOOKUP($C88,PARAMETROS!$A:$I,5,0))*20-1)*'RESUMO GERAL APOIO'!$G88,0)</f>
        <v>489.79999999999995</v>
      </c>
      <c r="AH88" s="212">
        <f>IF(VLOOKUP($C88,PARAMETROS!$A:$I,6,0)&gt;0,VLOOKUP($C88,PARAMETROS!$A:$I,6,0)*G88,0)</f>
        <v>0</v>
      </c>
      <c r="AI88" s="212">
        <f>VLOOKUP($C88,PARAMETROS!$A:$I,2,0)*'RESUMO GERAL APOIO'!$G88</f>
        <v>0</v>
      </c>
      <c r="AJ88" s="212">
        <f>VLOOKUP('RESUMO GERAL APOIO'!$C88,PARAMETROS!$A:$I,3,0)*'RESUMO GERAL APOIO'!$G88</f>
        <v>0</v>
      </c>
      <c r="AK88" s="212">
        <f>VLOOKUP('RESUMO GERAL APOIO'!$C88,PARAMETROS!$A:$I,4,0)*'RESUMO GERAL APOIO'!$G88</f>
        <v>0</v>
      </c>
      <c r="AL88" s="212">
        <f t="shared" si="32"/>
        <v>40.369999999999997</v>
      </c>
      <c r="AM88" s="212">
        <f>VLOOKUP(D88,CCT!D:R,12,0)*G88</f>
        <v>98.68</v>
      </c>
      <c r="AN88" s="212">
        <f t="shared" si="229"/>
        <v>660.84999999999991</v>
      </c>
      <c r="AO88" s="212">
        <f t="shared" si="230"/>
        <v>2402.6055555555554</v>
      </c>
      <c r="AP88" s="212">
        <f t="shared" si="33"/>
        <v>19.671836419753085</v>
      </c>
      <c r="AQ88" s="212">
        <f t="shared" si="10"/>
        <v>1.5737469135802471</v>
      </c>
      <c r="AR88" s="212">
        <f t="shared" si="34"/>
        <v>0.62949876543209882</v>
      </c>
      <c r="AS88" s="212">
        <f t="shared" si="35"/>
        <v>8.7111111111111121</v>
      </c>
      <c r="AT88" s="212">
        <f t="shared" si="36"/>
        <v>3.1185777777777788</v>
      </c>
      <c r="AU88" s="212">
        <f t="shared" si="37"/>
        <v>85.617777777777761</v>
      </c>
      <c r="AV88" s="212">
        <f t="shared" si="38"/>
        <v>2.3333333333333335</v>
      </c>
      <c r="AW88" s="212">
        <f t="shared" si="231"/>
        <v>121.65588209876542</v>
      </c>
      <c r="AX88" s="212">
        <f t="shared" si="39"/>
        <v>23.644444444444442</v>
      </c>
      <c r="AY88" s="212">
        <f t="shared" si="40"/>
        <v>5.6777777777777771</v>
      </c>
      <c r="AZ88" s="212">
        <f t="shared" si="41"/>
        <v>0.47833333333333333</v>
      </c>
      <c r="BA88" s="212">
        <f t="shared" si="42"/>
        <v>0.58333333333333337</v>
      </c>
      <c r="BB88" s="212">
        <f t="shared" si="43"/>
        <v>3.6296296296296293</v>
      </c>
      <c r="BC88" s="212">
        <f t="shared" si="44"/>
        <v>12.176839629629633</v>
      </c>
      <c r="BD88" s="212">
        <f t="shared" si="232"/>
        <v>46.190358148148142</v>
      </c>
      <c r="BE88" s="212">
        <v>0</v>
      </c>
      <c r="BF88" s="212">
        <f t="shared" si="200"/>
        <v>0</v>
      </c>
      <c r="BG88" s="212">
        <f t="shared" si="25"/>
        <v>0</v>
      </c>
      <c r="BH88" s="212">
        <f t="shared" si="26"/>
        <v>0</v>
      </c>
      <c r="BI88" s="212">
        <f t="shared" si="27"/>
        <v>46.190358148148142</v>
      </c>
      <c r="BJ88" s="212">
        <f>VLOOKUP($B88,Uniforme!$A:$L,12,0)*$G88</f>
        <v>87.95416666666668</v>
      </c>
      <c r="BK88" s="212">
        <v>0</v>
      </c>
      <c r="BL88" s="212">
        <v>0</v>
      </c>
      <c r="BM88" s="327">
        <v>0</v>
      </c>
      <c r="BN88" s="212"/>
      <c r="BO88" s="212">
        <f t="shared" si="233"/>
        <v>87.95416666666668</v>
      </c>
      <c r="BP88" s="212">
        <f t="shared" si="234"/>
        <v>5458.4059624691363</v>
      </c>
      <c r="BQ88" s="212">
        <f t="shared" si="235"/>
        <v>330.3010188862354</v>
      </c>
      <c r="BR88" s="212">
        <f t="shared" si="236"/>
        <v>233.41272001293967</v>
      </c>
      <c r="BS88" s="55">
        <f t="shared" si="45"/>
        <v>8.6609686609686669</v>
      </c>
      <c r="BT88" s="55">
        <f t="shared" si="15"/>
        <v>1.8803418803418819</v>
      </c>
      <c r="BU88" s="245">
        <f>VLOOKUP(A88,ISS!A:C,2,0)*100</f>
        <v>3</v>
      </c>
      <c r="BV88" s="55">
        <f t="shared" si="237"/>
        <v>3.4188034188034218</v>
      </c>
      <c r="BW88" s="55">
        <f t="shared" si="238"/>
        <v>12.25</v>
      </c>
      <c r="BX88" s="55">
        <f t="shared" si="239"/>
        <v>13.960113960113972</v>
      </c>
      <c r="BY88" s="212">
        <f t="shared" si="240"/>
        <v>840.69477312549145</v>
      </c>
      <c r="BZ88" s="212">
        <f t="shared" si="241"/>
        <v>1404.4085120246664</v>
      </c>
      <c r="CA88" s="212">
        <f t="shared" si="242"/>
        <v>6862.8144744938027</v>
      </c>
      <c r="CB88" s="212">
        <f t="shared" si="243"/>
        <v>82353.773693925628</v>
      </c>
      <c r="CC88" s="316">
        <f>VLOOKUP($C88,PARAMETROS!$A:$I,7,0)</f>
        <v>44562</v>
      </c>
      <c r="CD88" s="194">
        <f>VLOOKUP($C88,PARAMETROS!$A:$I,8,0)</f>
        <v>0</v>
      </c>
      <c r="CE88" s="194">
        <f>VLOOKUP($C88,PARAMETROS!$A:$I,9,0)</f>
        <v>0</v>
      </c>
      <c r="CJ88" s="3"/>
      <c r="CK88" s="3"/>
    </row>
    <row r="89" spans="1:89">
      <c r="A89" s="193" t="str">
        <f>CCT!A87</f>
        <v>Teixeiras</v>
      </c>
      <c r="B89" s="193" t="str">
        <f>CCT!B87</f>
        <v>Assistente Administrativo - 200 h</v>
      </c>
      <c r="C89" s="193" t="str">
        <f>CCT!C87</f>
        <v>Vicosa e Regiao¹*</v>
      </c>
      <c r="D89" s="199" t="str">
        <f t="shared" si="223"/>
        <v>TeixeirasAssistente Administrativo - 200 hPGJ</v>
      </c>
      <c r="E89" s="195" t="s">
        <v>327</v>
      </c>
      <c r="F89" s="195" t="s">
        <v>328</v>
      </c>
      <c r="G89" s="195">
        <f>VLOOKUP(D89,CCT!D:R,4,0)</f>
        <v>1</v>
      </c>
      <c r="H89" s="195">
        <f>VLOOKUP(D89,CCT!D:S,16,0)</f>
        <v>0</v>
      </c>
      <c r="I89" s="244">
        <f>VLOOKUP(D89,CCT!D:R,5,0)</f>
        <v>2800</v>
      </c>
      <c r="J89" s="212">
        <f t="shared" si="224"/>
        <v>2800</v>
      </c>
      <c r="K89" s="212">
        <v>0</v>
      </c>
      <c r="L89" s="212">
        <v>0</v>
      </c>
      <c r="M89" s="212">
        <v>0</v>
      </c>
      <c r="N89" s="212">
        <v>0</v>
      </c>
      <c r="O89" s="212">
        <v>0</v>
      </c>
      <c r="P89" s="212">
        <v>0</v>
      </c>
      <c r="Q89" s="212">
        <v>0</v>
      </c>
      <c r="R89" s="212">
        <f t="shared" si="225"/>
        <v>2800</v>
      </c>
      <c r="S89" s="212">
        <f t="shared" si="245"/>
        <v>560</v>
      </c>
      <c r="T89" s="212">
        <f t="shared" ref="T89:Z89" si="246">T$5*$R89</f>
        <v>42</v>
      </c>
      <c r="U89" s="212">
        <f t="shared" si="246"/>
        <v>28</v>
      </c>
      <c r="V89" s="212">
        <f t="shared" si="246"/>
        <v>5.6000000000000005</v>
      </c>
      <c r="W89" s="212">
        <f t="shared" si="246"/>
        <v>70</v>
      </c>
      <c r="X89" s="212">
        <f t="shared" si="246"/>
        <v>224</v>
      </c>
      <c r="Y89" s="212">
        <f t="shared" si="246"/>
        <v>56</v>
      </c>
      <c r="Z89" s="212">
        <f t="shared" si="246"/>
        <v>16.8</v>
      </c>
      <c r="AA89" s="212">
        <f t="shared" si="226"/>
        <v>1002.4</v>
      </c>
      <c r="AB89" s="212">
        <f t="shared" si="227"/>
        <v>233.33333333333331</v>
      </c>
      <c r="AC89" s="212">
        <f t="shared" si="31"/>
        <v>311.11111111111109</v>
      </c>
      <c r="AD89" s="212">
        <f t="shared" si="31"/>
        <v>194.91111111111115</v>
      </c>
      <c r="AE89" s="212">
        <f t="shared" si="228"/>
        <v>739.3555555555555</v>
      </c>
      <c r="AF89" s="212">
        <f>(VLOOKUP(A89,VT!A:D,4,0)*2*20*'RESUMO GERAL APOIO'!$G89)-IF(6%*'RESUMO GERAL APOIO'!$J89&lt;=(VLOOKUP(A89,VT!A:D,4,0)*2*20*'RESUMO GERAL APOIO'!$G89),6%*'RESUMO GERAL APOIO'!$J89,(VLOOKUP(A89,VT!A:D,4,0)*2*20*'RESUMO GERAL APOIO'!$G89))</f>
        <v>32</v>
      </c>
      <c r="AG89" s="212">
        <f>IF((VLOOKUP($C89,PARAMETROS!$A:$I,5,0))&gt;1,((VLOOKUP($C89,PARAMETROS!$A:$I,5,0))*20-1)*'RESUMO GERAL APOIO'!$G89,0)</f>
        <v>444.6</v>
      </c>
      <c r="AH89" s="212">
        <f>IF(VLOOKUP($C89,PARAMETROS!$A:$I,6,0)&gt;0,VLOOKUP($C89,PARAMETROS!$A:$I,6,0)*G89,0)</f>
        <v>0</v>
      </c>
      <c r="AI89" s="212">
        <f>VLOOKUP($C89,PARAMETROS!$A:$I,2,0)*'RESUMO GERAL APOIO'!$G89</f>
        <v>0</v>
      </c>
      <c r="AJ89" s="212">
        <f>VLOOKUP('RESUMO GERAL APOIO'!$C89,PARAMETROS!$A:$I,3,0)*'RESUMO GERAL APOIO'!$G89</f>
        <v>0</v>
      </c>
      <c r="AK89" s="212">
        <f>VLOOKUP('RESUMO GERAL APOIO'!$C89,PARAMETROS!$A:$I,4,0)*'RESUMO GERAL APOIO'!$G89</f>
        <v>0</v>
      </c>
      <c r="AL89" s="212">
        <f t="shared" si="32"/>
        <v>40.369999999999997</v>
      </c>
      <c r="AM89" s="212">
        <f>VLOOKUP(D89,CCT!D:R,12,0)*G89</f>
        <v>98.68</v>
      </c>
      <c r="AN89" s="212">
        <f t="shared" si="229"/>
        <v>615.65000000000009</v>
      </c>
      <c r="AO89" s="212">
        <f t="shared" si="230"/>
        <v>2357.4055555555556</v>
      </c>
      <c r="AP89" s="212">
        <f t="shared" si="33"/>
        <v>19.671836419753085</v>
      </c>
      <c r="AQ89" s="212">
        <f t="shared" si="10"/>
        <v>1.5737469135802471</v>
      </c>
      <c r="AR89" s="212">
        <f t="shared" si="34"/>
        <v>0.62949876543209882</v>
      </c>
      <c r="AS89" s="212">
        <f t="shared" si="35"/>
        <v>8.7111111111111121</v>
      </c>
      <c r="AT89" s="212">
        <f t="shared" si="36"/>
        <v>3.1185777777777788</v>
      </c>
      <c r="AU89" s="212">
        <f t="shared" si="37"/>
        <v>85.617777777777761</v>
      </c>
      <c r="AV89" s="212">
        <f t="shared" si="38"/>
        <v>2.3333333333333335</v>
      </c>
      <c r="AW89" s="212">
        <f t="shared" si="231"/>
        <v>121.65588209876542</v>
      </c>
      <c r="AX89" s="212">
        <f t="shared" si="39"/>
        <v>23.644444444444442</v>
      </c>
      <c r="AY89" s="212">
        <f t="shared" si="40"/>
        <v>5.6777777777777771</v>
      </c>
      <c r="AZ89" s="212">
        <f t="shared" si="41"/>
        <v>0.47833333333333333</v>
      </c>
      <c r="BA89" s="212">
        <f t="shared" si="42"/>
        <v>0.58333333333333337</v>
      </c>
      <c r="BB89" s="212">
        <f t="shared" si="43"/>
        <v>3.6296296296296293</v>
      </c>
      <c r="BC89" s="212">
        <f t="shared" si="44"/>
        <v>12.176839629629633</v>
      </c>
      <c r="BD89" s="212">
        <f t="shared" si="232"/>
        <v>46.190358148148142</v>
      </c>
      <c r="BE89" s="212">
        <v>0</v>
      </c>
      <c r="BF89" s="212">
        <f t="shared" si="200"/>
        <v>0</v>
      </c>
      <c r="BG89" s="212">
        <f>IF(G89&gt;0,(R89*30%+SUM(AG89:AL89))/G89*H89,0)</f>
        <v>0</v>
      </c>
      <c r="BH89" s="212">
        <f>BG89</f>
        <v>0</v>
      </c>
      <c r="BI89" s="212">
        <f>BD89+BF89+BH89</f>
        <v>46.190358148148142</v>
      </c>
      <c r="BJ89" s="212">
        <f>VLOOKUP($B89,Uniforme!$A:$L,12,0)*$G89</f>
        <v>87.95416666666668</v>
      </c>
      <c r="BK89" s="212">
        <v>0</v>
      </c>
      <c r="BL89" s="212">
        <v>0</v>
      </c>
      <c r="BM89" s="327">
        <v>0</v>
      </c>
      <c r="BN89" s="212"/>
      <c r="BO89" s="212">
        <f t="shared" si="233"/>
        <v>87.95416666666668</v>
      </c>
      <c r="BP89" s="212">
        <f t="shared" si="234"/>
        <v>5413.2059624691356</v>
      </c>
      <c r="BQ89" s="212">
        <f t="shared" si="235"/>
        <v>330.3010188862354</v>
      </c>
      <c r="BR89" s="212">
        <f t="shared" si="236"/>
        <v>233.41272001293967</v>
      </c>
      <c r="BS89" s="55">
        <f t="shared" si="45"/>
        <v>8.6609686609686669</v>
      </c>
      <c r="BT89" s="55">
        <f t="shared" si="15"/>
        <v>1.8803418803418819</v>
      </c>
      <c r="BU89" s="245">
        <f>VLOOKUP(A89,ISS!A:C,2,0)*100</f>
        <v>3</v>
      </c>
      <c r="BV89" s="55">
        <f t="shared" si="237"/>
        <v>3.4188034188034218</v>
      </c>
      <c r="BW89" s="55">
        <f t="shared" si="238"/>
        <v>12.25</v>
      </c>
      <c r="BX89" s="55">
        <f t="shared" si="239"/>
        <v>13.960113960113972</v>
      </c>
      <c r="BY89" s="212">
        <f t="shared" si="240"/>
        <v>834.38480161551979</v>
      </c>
      <c r="BZ89" s="212">
        <f t="shared" si="241"/>
        <v>1398.0985405146948</v>
      </c>
      <c r="CA89" s="212">
        <f t="shared" si="242"/>
        <v>6811.3045029838304</v>
      </c>
      <c r="CB89" s="212">
        <f t="shared" si="243"/>
        <v>81735.654035805957</v>
      </c>
      <c r="CC89" s="308">
        <f>VLOOKUP($C89,PARAMETROS!$A:$I,7,0)</f>
        <v>44197</v>
      </c>
      <c r="CD89" s="194">
        <f>VLOOKUP($C89,PARAMETROS!$A:$I,8,0)</f>
        <v>0</v>
      </c>
      <c r="CE89" s="194">
        <f>VLOOKUP($C89,PARAMETROS!$A:$I,9,0)</f>
        <v>0</v>
      </c>
      <c r="CJ89" s="3"/>
      <c r="CK89" s="3"/>
    </row>
    <row r="90" spans="1:89">
      <c r="A90" s="193" t="str">
        <f>CCT!A88</f>
        <v>Timoteo</v>
      </c>
      <c r="B90" s="193" t="str">
        <f>CCT!B88</f>
        <v>Assistente Administrativo - 200 h</v>
      </c>
      <c r="C90" s="193" t="str">
        <f>CCT!C88</f>
        <v>Seethur</v>
      </c>
      <c r="D90" s="199" t="str">
        <f t="shared" si="223"/>
        <v>TimoteoAssistente Administrativo - 200 hPGJ</v>
      </c>
      <c r="E90" s="195" t="s">
        <v>327</v>
      </c>
      <c r="F90" s="195" t="s">
        <v>328</v>
      </c>
      <c r="G90" s="195">
        <f>VLOOKUP(D90,CCT!D:R,4,0)</f>
        <v>2</v>
      </c>
      <c r="H90" s="195">
        <f>VLOOKUP(D90,CCT!D:S,16,0)</f>
        <v>0</v>
      </c>
      <c r="I90" s="244">
        <f>VLOOKUP(D90,CCT!D:R,5,0)</f>
        <v>2800</v>
      </c>
      <c r="J90" s="212">
        <f t="shared" si="224"/>
        <v>5600</v>
      </c>
      <c r="K90" s="212">
        <v>0</v>
      </c>
      <c r="L90" s="212">
        <v>0</v>
      </c>
      <c r="M90" s="212">
        <v>0</v>
      </c>
      <c r="N90" s="212">
        <v>0</v>
      </c>
      <c r="O90" s="212">
        <v>0</v>
      </c>
      <c r="P90" s="212">
        <v>0</v>
      </c>
      <c r="Q90" s="212">
        <v>0</v>
      </c>
      <c r="R90" s="212">
        <f t="shared" si="225"/>
        <v>5600</v>
      </c>
      <c r="S90" s="212">
        <f t="shared" si="245"/>
        <v>1120</v>
      </c>
      <c r="T90" s="212">
        <f t="shared" si="184"/>
        <v>84</v>
      </c>
      <c r="U90" s="212">
        <f t="shared" si="184"/>
        <v>56</v>
      </c>
      <c r="V90" s="212">
        <f t="shared" si="184"/>
        <v>11.200000000000001</v>
      </c>
      <c r="W90" s="212">
        <f t="shared" si="184"/>
        <v>140</v>
      </c>
      <c r="X90" s="212">
        <f t="shared" si="184"/>
        <v>448</v>
      </c>
      <c r="Y90" s="212">
        <f t="shared" si="184"/>
        <v>112</v>
      </c>
      <c r="Z90" s="212">
        <f t="shared" si="184"/>
        <v>33.6</v>
      </c>
      <c r="AA90" s="212">
        <f t="shared" si="226"/>
        <v>2004.8</v>
      </c>
      <c r="AB90" s="212">
        <f t="shared" si="227"/>
        <v>466.66666666666663</v>
      </c>
      <c r="AC90" s="212">
        <f t="shared" si="31"/>
        <v>622.22222222222217</v>
      </c>
      <c r="AD90" s="212">
        <f t="shared" si="31"/>
        <v>389.82222222222231</v>
      </c>
      <c r="AE90" s="212">
        <f t="shared" si="228"/>
        <v>1478.711111111111</v>
      </c>
      <c r="AF90" s="212">
        <f>(VLOOKUP(A90,VT!A:D,4,0)*2*20*'RESUMO GERAL APOIO'!$G90)-IF(6%*'RESUMO GERAL APOIO'!$J90&lt;=(VLOOKUP(A90,VT!A:D,4,0)*2*20*'RESUMO GERAL APOIO'!$G90),6%*'RESUMO GERAL APOIO'!$J90,(VLOOKUP(A90,VT!A:D,4,0)*2*20*'RESUMO GERAL APOIO'!$G90))</f>
        <v>64</v>
      </c>
      <c r="AG90" s="212">
        <f>IF((VLOOKUP($C90,PARAMETROS!$A:$I,5,0))&gt;1,((VLOOKUP($C90,PARAMETROS!$A:$I,5,0))*20-1)*'RESUMO GERAL APOIO'!$G90,0)</f>
        <v>979.59999999999991</v>
      </c>
      <c r="AH90" s="212">
        <f>IF(VLOOKUP($C90,PARAMETROS!$A:$I,6,0)&gt;0,VLOOKUP($C90,PARAMETROS!$A:$I,6,0)*G90,0)</f>
        <v>0</v>
      </c>
      <c r="AI90" s="212">
        <f>VLOOKUP($C90,PARAMETROS!$A:$I,2,0)*'RESUMO GERAL APOIO'!$G90</f>
        <v>82</v>
      </c>
      <c r="AJ90" s="212">
        <f>VLOOKUP('RESUMO GERAL APOIO'!$C90,PARAMETROS!$A:$I,3,0)*'RESUMO GERAL APOIO'!$G90</f>
        <v>0</v>
      </c>
      <c r="AK90" s="212">
        <f>VLOOKUP('RESUMO GERAL APOIO'!$C90,PARAMETROS!$A:$I,4,0)*'RESUMO GERAL APOIO'!$G90</f>
        <v>0</v>
      </c>
      <c r="AL90" s="212">
        <f t="shared" si="32"/>
        <v>80.739999999999995</v>
      </c>
      <c r="AM90" s="212">
        <f>VLOOKUP(D90,CCT!D:R,12,0)*G90</f>
        <v>197.36</v>
      </c>
      <c r="AN90" s="212">
        <f t="shared" si="229"/>
        <v>1403.6999999999998</v>
      </c>
      <c r="AO90" s="212">
        <f t="shared" si="230"/>
        <v>4887.2111111111108</v>
      </c>
      <c r="AP90" s="212">
        <f t="shared" si="33"/>
        <v>39.343672839506169</v>
      </c>
      <c r="AQ90" s="212">
        <f t="shared" si="10"/>
        <v>3.1474938271604942</v>
      </c>
      <c r="AR90" s="212">
        <f t="shared" si="34"/>
        <v>1.2589975308641976</v>
      </c>
      <c r="AS90" s="212">
        <f t="shared" si="35"/>
        <v>17.422222222222224</v>
      </c>
      <c r="AT90" s="212">
        <f t="shared" si="36"/>
        <v>6.2371555555555576</v>
      </c>
      <c r="AU90" s="212">
        <f t="shared" si="37"/>
        <v>171.23555555555552</v>
      </c>
      <c r="AV90" s="212">
        <f t="shared" si="38"/>
        <v>4.666666666666667</v>
      </c>
      <c r="AW90" s="212">
        <f t="shared" si="231"/>
        <v>243.31176419753083</v>
      </c>
      <c r="AX90" s="212">
        <f t="shared" si="39"/>
        <v>47.288888888888884</v>
      </c>
      <c r="AY90" s="212">
        <f t="shared" si="40"/>
        <v>11.355555555555554</v>
      </c>
      <c r="AZ90" s="212">
        <f t="shared" si="41"/>
        <v>0.95666666666666667</v>
      </c>
      <c r="BA90" s="212">
        <f t="shared" si="42"/>
        <v>1.1666666666666667</v>
      </c>
      <c r="BB90" s="212">
        <f t="shared" si="43"/>
        <v>7.2592592592592586</v>
      </c>
      <c r="BC90" s="212">
        <f t="shared" si="44"/>
        <v>24.353679259259266</v>
      </c>
      <c r="BD90" s="212">
        <f t="shared" si="232"/>
        <v>92.380716296296285</v>
      </c>
      <c r="BE90" s="212">
        <v>0</v>
      </c>
      <c r="BF90" s="212">
        <f t="shared" si="200"/>
        <v>0</v>
      </c>
      <c r="BG90" s="212">
        <f t="shared" si="25"/>
        <v>0</v>
      </c>
      <c r="BH90" s="212">
        <f t="shared" si="26"/>
        <v>0</v>
      </c>
      <c r="BI90" s="212">
        <f t="shared" si="27"/>
        <v>92.380716296296285</v>
      </c>
      <c r="BJ90" s="212">
        <f>VLOOKUP($B90,Uniforme!$A:$L,12,0)*$G90</f>
        <v>175.90833333333336</v>
      </c>
      <c r="BK90" s="212">
        <v>0</v>
      </c>
      <c r="BL90" s="212">
        <v>0</v>
      </c>
      <c r="BM90" s="327">
        <v>0</v>
      </c>
      <c r="BN90" s="212"/>
      <c r="BO90" s="212">
        <f t="shared" si="233"/>
        <v>175.90833333333336</v>
      </c>
      <c r="BP90" s="212">
        <f t="shared" si="234"/>
        <v>10998.811924938273</v>
      </c>
      <c r="BQ90" s="212">
        <f t="shared" si="235"/>
        <v>660.60203777247079</v>
      </c>
      <c r="BR90" s="212">
        <f t="shared" si="236"/>
        <v>466.82544002587935</v>
      </c>
      <c r="BS90" s="55">
        <f t="shared" si="45"/>
        <v>8.6609686609686669</v>
      </c>
      <c r="BT90" s="55">
        <f t="shared" si="15"/>
        <v>1.8803418803418819</v>
      </c>
      <c r="BU90" s="245">
        <f>VLOOKUP(A90,ISS!A:C,2,0)*100</f>
        <v>3</v>
      </c>
      <c r="BV90" s="55">
        <f t="shared" si="237"/>
        <v>3.4188034188034218</v>
      </c>
      <c r="BW90" s="55">
        <f t="shared" si="238"/>
        <v>12.25</v>
      </c>
      <c r="BX90" s="55">
        <f t="shared" si="239"/>
        <v>13.960113960113972</v>
      </c>
      <c r="BY90" s="212">
        <f t="shared" si="240"/>
        <v>1692.8368396982762</v>
      </c>
      <c r="BZ90" s="212">
        <f t="shared" si="241"/>
        <v>2820.2643174966261</v>
      </c>
      <c r="CA90" s="212">
        <f t="shared" si="242"/>
        <v>13819.076242434898</v>
      </c>
      <c r="CB90" s="212">
        <f t="shared" si="243"/>
        <v>165828.91490921879</v>
      </c>
      <c r="CC90" s="316">
        <f>VLOOKUP($C90,PARAMETROS!$A:$I,7,0)</f>
        <v>44562</v>
      </c>
      <c r="CD90" s="194">
        <f>VLOOKUP($C90,PARAMETROS!$A:$I,8,0)</f>
        <v>0</v>
      </c>
      <c r="CE90" s="194">
        <f>VLOOKUP($C90,PARAMETROS!$A:$I,9,0)</f>
        <v>0</v>
      </c>
      <c r="CJ90" s="3"/>
      <c r="CK90" s="3"/>
    </row>
    <row r="91" spans="1:89">
      <c r="A91" s="193" t="str">
        <f>CCT!A89</f>
        <v>Unai</v>
      </c>
      <c r="B91" s="193" t="str">
        <f>CCT!B89</f>
        <v>Assistente Administrativo - 200 h</v>
      </c>
      <c r="C91" s="193" t="str">
        <f>CCT!C89</f>
        <v>Fethemg Interior</v>
      </c>
      <c r="D91" s="199" t="str">
        <f>CONCATENATE(A91,B91,F91)</f>
        <v>UnaiAssistente Administrativo - 200 hPGJ</v>
      </c>
      <c r="E91" s="195" t="s">
        <v>327</v>
      </c>
      <c r="F91" s="195" t="s">
        <v>328</v>
      </c>
      <c r="G91" s="195">
        <f>VLOOKUP(D91,CCT!D:R,4,0)</f>
        <v>1</v>
      </c>
      <c r="H91" s="195">
        <f>VLOOKUP(D91,CCT!D:S,16,0)</f>
        <v>0</v>
      </c>
      <c r="I91" s="244">
        <f>VLOOKUP(D91,CCT!D:R,5,0)</f>
        <v>2800</v>
      </c>
      <c r="J91" s="212">
        <f>G91*I91</f>
        <v>2800</v>
      </c>
      <c r="K91" s="212">
        <v>0</v>
      </c>
      <c r="L91" s="212">
        <v>0</v>
      </c>
      <c r="M91" s="212">
        <v>0</v>
      </c>
      <c r="N91" s="212">
        <v>0</v>
      </c>
      <c r="O91" s="212">
        <v>0</v>
      </c>
      <c r="P91" s="212">
        <v>0</v>
      </c>
      <c r="Q91" s="212">
        <v>0</v>
      </c>
      <c r="R91" s="212">
        <f>SUM(J91:Q91)</f>
        <v>2800</v>
      </c>
      <c r="S91" s="212">
        <f t="shared" si="245"/>
        <v>560</v>
      </c>
      <c r="T91" s="212">
        <f t="shared" ref="T91:Z92" si="247">T$5*$R91</f>
        <v>42</v>
      </c>
      <c r="U91" s="212">
        <f t="shared" si="247"/>
        <v>28</v>
      </c>
      <c r="V91" s="212">
        <f t="shared" si="247"/>
        <v>5.6000000000000005</v>
      </c>
      <c r="W91" s="212">
        <f t="shared" si="247"/>
        <v>70</v>
      </c>
      <c r="X91" s="212">
        <f t="shared" si="247"/>
        <v>224</v>
      </c>
      <c r="Y91" s="212">
        <f t="shared" si="247"/>
        <v>56</v>
      </c>
      <c r="Z91" s="212">
        <f t="shared" si="247"/>
        <v>16.8</v>
      </c>
      <c r="AA91" s="212">
        <f>SUM(S91:Z91)</f>
        <v>1002.4</v>
      </c>
      <c r="AB91" s="212">
        <f>$AB$5*R91</f>
        <v>233.33333333333331</v>
      </c>
      <c r="AC91" s="212">
        <f t="shared" si="31"/>
        <v>311.11111111111109</v>
      </c>
      <c r="AD91" s="212">
        <f t="shared" si="31"/>
        <v>194.91111111111115</v>
      </c>
      <c r="AE91" s="212">
        <f>SUM(AB91:AD91)</f>
        <v>739.3555555555555</v>
      </c>
      <c r="AF91" s="212">
        <f>(VLOOKUP(A91,VT!A:D,4,0)*2*20*'RESUMO GERAL APOIO'!$G91)-IF(6%*'RESUMO GERAL APOIO'!$J91&lt;=(VLOOKUP(A91,VT!A:D,4,0)*2*20*'RESUMO GERAL APOIO'!$G91),6%*'RESUMO GERAL APOIO'!$J91,(VLOOKUP(A91,VT!A:D,4,0)*2*20*'RESUMO GERAL APOIO'!$G91))</f>
        <v>32</v>
      </c>
      <c r="AG91" s="212">
        <f>IF((VLOOKUP($C91,PARAMETROS!$A:$I,5,0))&gt;1,((VLOOKUP($C91,PARAMETROS!$A:$I,5,0))*20-1)*'RESUMO GERAL APOIO'!$G91,0)</f>
        <v>489.79999999999995</v>
      </c>
      <c r="AH91" s="212">
        <f>IF(VLOOKUP($C91,PARAMETROS!$A:$I,6,0)&gt;0,VLOOKUP($C91,PARAMETROS!$A:$I,6,0)*G91,0)</f>
        <v>0</v>
      </c>
      <c r="AI91" s="212">
        <f>VLOOKUP($C91,PARAMETROS!$A:$I,2,0)*'RESUMO GERAL APOIO'!$G91</f>
        <v>0</v>
      </c>
      <c r="AJ91" s="212">
        <f>VLOOKUP('RESUMO GERAL APOIO'!$C91,PARAMETROS!$A:$I,3,0)*'RESUMO GERAL APOIO'!$G91</f>
        <v>12.36</v>
      </c>
      <c r="AK91" s="212">
        <f>VLOOKUP('RESUMO GERAL APOIO'!$C91,PARAMETROS!$A:$I,4,0)*'RESUMO GERAL APOIO'!$G91</f>
        <v>0</v>
      </c>
      <c r="AL91" s="212">
        <f t="shared" si="32"/>
        <v>40.369999999999997</v>
      </c>
      <c r="AM91" s="212">
        <f>VLOOKUP(D91,CCT!D:R,12,0)*G91</f>
        <v>98.68</v>
      </c>
      <c r="AN91" s="212">
        <f>SUM(AF91:AM91)</f>
        <v>673.21</v>
      </c>
      <c r="AO91" s="212">
        <f>AN91+AE91+AA91</f>
        <v>2414.9655555555555</v>
      </c>
      <c r="AP91" s="212">
        <f t="shared" si="33"/>
        <v>19.671836419753085</v>
      </c>
      <c r="AQ91" s="212">
        <f t="shared" si="10"/>
        <v>1.5737469135802471</v>
      </c>
      <c r="AR91" s="212">
        <f t="shared" si="34"/>
        <v>0.62949876543209882</v>
      </c>
      <c r="AS91" s="212">
        <f t="shared" si="35"/>
        <v>8.7111111111111121</v>
      </c>
      <c r="AT91" s="212">
        <f t="shared" si="36"/>
        <v>3.1185777777777788</v>
      </c>
      <c r="AU91" s="212">
        <f t="shared" si="37"/>
        <v>85.617777777777761</v>
      </c>
      <c r="AV91" s="212">
        <f t="shared" si="38"/>
        <v>2.3333333333333335</v>
      </c>
      <c r="AW91" s="212">
        <f>SUM(AP91:AV91)</f>
        <v>121.65588209876542</v>
      </c>
      <c r="AX91" s="212">
        <f t="shared" si="39"/>
        <v>23.644444444444442</v>
      </c>
      <c r="AY91" s="212">
        <f t="shared" si="40"/>
        <v>5.6777777777777771</v>
      </c>
      <c r="AZ91" s="212">
        <f t="shared" si="41"/>
        <v>0.47833333333333333</v>
      </c>
      <c r="BA91" s="212">
        <f t="shared" si="42"/>
        <v>0.58333333333333337</v>
      </c>
      <c r="BB91" s="212">
        <f t="shared" si="43"/>
        <v>3.6296296296296293</v>
      </c>
      <c r="BC91" s="212">
        <f t="shared" si="44"/>
        <v>12.176839629629633</v>
      </c>
      <c r="BD91" s="212">
        <f>SUM(AX91:BC91)</f>
        <v>46.190358148148142</v>
      </c>
      <c r="BE91" s="212">
        <v>0</v>
      </c>
      <c r="BF91" s="212">
        <f>BE91</f>
        <v>0</v>
      </c>
      <c r="BG91" s="212">
        <f>IF(G91&gt;0,(R91*30%+SUM(AG91:AL91))/G91*H91,0)</f>
        <v>0</v>
      </c>
      <c r="BH91" s="212">
        <f>BG91</f>
        <v>0</v>
      </c>
      <c r="BI91" s="212">
        <f>BD91+BF91+BH91</f>
        <v>46.190358148148142</v>
      </c>
      <c r="BJ91" s="212">
        <f>VLOOKUP($B91,Uniforme!$A:$L,12,0)*$G91</f>
        <v>87.95416666666668</v>
      </c>
      <c r="BK91" s="212">
        <v>0</v>
      </c>
      <c r="BL91" s="212">
        <v>0</v>
      </c>
      <c r="BM91" s="327">
        <v>0</v>
      </c>
      <c r="BN91" s="212"/>
      <c r="BO91" s="212">
        <f>SUM(BJ91:BN91)</f>
        <v>87.95416666666668</v>
      </c>
      <c r="BP91" s="212">
        <f>R91+AO91+AW91+BI91+BO91</f>
        <v>5470.765962469136</v>
      </c>
      <c r="BQ91" s="212">
        <f>$BQ$5*G91</f>
        <v>330.3010188862354</v>
      </c>
      <c r="BR91" s="212">
        <f>$BR$5*G91</f>
        <v>233.41272001293967</v>
      </c>
      <c r="BS91" s="55">
        <f t="shared" si="45"/>
        <v>8.7608069164265068</v>
      </c>
      <c r="BT91" s="55">
        <f t="shared" si="15"/>
        <v>1.9020172910662811</v>
      </c>
      <c r="BU91" s="245">
        <f>VLOOKUP(A91,ISS!A:C,2,0)*100</f>
        <v>4</v>
      </c>
      <c r="BV91" s="55">
        <f>((100/((100-$BW91)%)-100)*BU91)/$BW91</f>
        <v>4.6109510086455305</v>
      </c>
      <c r="BW91" s="55">
        <f>$BS$5+$BT$5+BU91</f>
        <v>13.25</v>
      </c>
      <c r="BX91" s="55">
        <f>BS91+BT91+BV91</f>
        <v>15.273775216138318</v>
      </c>
      <c r="BY91" s="212">
        <f>((BR91+BQ91+BP91)*BX91)%</f>
        <v>921.6928650504907</v>
      </c>
      <c r="BZ91" s="212">
        <f>BQ91+BR91+BY91</f>
        <v>1485.4066039496656</v>
      </c>
      <c r="CA91" s="212">
        <f>BP91+BZ91</f>
        <v>6956.1725664188016</v>
      </c>
      <c r="CB91" s="212">
        <f>CA91*12</f>
        <v>83474.070797025619</v>
      </c>
      <c r="CC91" s="316">
        <f>VLOOKUP($C91,PARAMETROS!$A:$I,7,0)</f>
        <v>44562</v>
      </c>
      <c r="CD91" s="194">
        <f>VLOOKUP($C91,PARAMETROS!$A:$I,8,0)</f>
        <v>0</v>
      </c>
      <c r="CE91" s="194">
        <f>VLOOKUP($C91,PARAMETROS!$A:$I,9,0)</f>
        <v>0</v>
      </c>
      <c r="CJ91" s="3"/>
      <c r="CK91" s="3"/>
    </row>
    <row r="92" spans="1:89">
      <c r="A92" s="193" t="str">
        <f>CCT!A90</f>
        <v>Varginha</v>
      </c>
      <c r="B92" s="193" t="str">
        <f>CCT!B90</f>
        <v>Assistente Administrativo - 200 h</v>
      </c>
      <c r="C92" s="193" t="str">
        <f>CCT!C90</f>
        <v>Regiao de Sao Lourenco</v>
      </c>
      <c r="D92" s="199" t="str">
        <f t="shared" si="223"/>
        <v>VarginhaAssistente Administrativo - 200 hPGJ</v>
      </c>
      <c r="E92" s="195" t="s">
        <v>327</v>
      </c>
      <c r="F92" s="195" t="s">
        <v>328</v>
      </c>
      <c r="G92" s="195">
        <f>VLOOKUP(D92,CCT!D:R,4,0)</f>
        <v>2</v>
      </c>
      <c r="H92" s="195">
        <f>VLOOKUP(D92,CCT!D:S,16,0)</f>
        <v>0</v>
      </c>
      <c r="I92" s="244">
        <f>VLOOKUP(D92,CCT!D:R,5,0)</f>
        <v>2800</v>
      </c>
      <c r="J92" s="212">
        <f t="shared" si="224"/>
        <v>5600</v>
      </c>
      <c r="K92" s="212">
        <v>0</v>
      </c>
      <c r="L92" s="212">
        <v>0</v>
      </c>
      <c r="M92" s="212">
        <v>0</v>
      </c>
      <c r="N92" s="212">
        <v>0</v>
      </c>
      <c r="O92" s="212">
        <v>0</v>
      </c>
      <c r="P92" s="212">
        <v>0</v>
      </c>
      <c r="Q92" s="212">
        <v>0</v>
      </c>
      <c r="R92" s="212">
        <f t="shared" si="225"/>
        <v>5600</v>
      </c>
      <c r="S92" s="212">
        <f t="shared" si="245"/>
        <v>1120</v>
      </c>
      <c r="T92" s="212">
        <f t="shared" si="247"/>
        <v>84</v>
      </c>
      <c r="U92" s="212">
        <f t="shared" si="247"/>
        <v>56</v>
      </c>
      <c r="V92" s="212">
        <f t="shared" si="247"/>
        <v>11.200000000000001</v>
      </c>
      <c r="W92" s="212">
        <f t="shared" si="247"/>
        <v>140</v>
      </c>
      <c r="X92" s="212">
        <f t="shared" si="247"/>
        <v>448</v>
      </c>
      <c r="Y92" s="212">
        <f t="shared" si="247"/>
        <v>112</v>
      </c>
      <c r="Z92" s="212">
        <f t="shared" si="247"/>
        <v>33.6</v>
      </c>
      <c r="AA92" s="212">
        <f t="shared" si="226"/>
        <v>2004.8</v>
      </c>
      <c r="AB92" s="212">
        <f t="shared" si="227"/>
        <v>466.66666666666663</v>
      </c>
      <c r="AC92" s="212">
        <f t="shared" si="31"/>
        <v>622.22222222222217</v>
      </c>
      <c r="AD92" s="212">
        <f t="shared" si="31"/>
        <v>389.82222222222231</v>
      </c>
      <c r="AE92" s="212">
        <f t="shared" si="228"/>
        <v>1478.711111111111</v>
      </c>
      <c r="AF92" s="212">
        <f>(VLOOKUP(A92,VT!A:D,4,0)*2*20*'RESUMO GERAL APOIO'!$G92)-IF(6%*'RESUMO GERAL APOIO'!$J92&lt;=(VLOOKUP(A92,VT!A:D,4,0)*2*20*'RESUMO GERAL APOIO'!$G92),6%*'RESUMO GERAL APOIO'!$J92,(VLOOKUP(A92,VT!A:D,4,0)*2*20*'RESUMO GERAL APOIO'!$G92))</f>
        <v>64</v>
      </c>
      <c r="AG92" s="212">
        <f>IF((VLOOKUP($C92,PARAMETROS!$A:$I,5,0))&gt;1,((VLOOKUP($C92,PARAMETROS!$A:$I,5,0))*20-1)*'RESUMO GERAL APOIO'!$G92,0)</f>
        <v>979.59999999999991</v>
      </c>
      <c r="AH92" s="212">
        <f>IF(VLOOKUP($C92,PARAMETROS!$A:$I,6,0)&gt;0,VLOOKUP($C92,PARAMETROS!$A:$I,6,0)*G92,0)</f>
        <v>0</v>
      </c>
      <c r="AI92" s="212">
        <f>VLOOKUP($C92,PARAMETROS!$A:$I,2,0)*'RESUMO GERAL APOIO'!$G92</f>
        <v>84.2</v>
      </c>
      <c r="AJ92" s="212">
        <f>VLOOKUP('RESUMO GERAL APOIO'!$C92,PARAMETROS!$A:$I,3,0)*'RESUMO GERAL APOIO'!$G92</f>
        <v>0</v>
      </c>
      <c r="AK92" s="212">
        <f>VLOOKUP('RESUMO GERAL APOIO'!$C92,PARAMETROS!$A:$I,4,0)*'RESUMO GERAL APOIO'!$G92</f>
        <v>0</v>
      </c>
      <c r="AL92" s="212">
        <f t="shared" si="32"/>
        <v>80.739999999999995</v>
      </c>
      <c r="AM92" s="212">
        <f>VLOOKUP(D92,CCT!D:R,12,0)*G92</f>
        <v>197.36</v>
      </c>
      <c r="AN92" s="212">
        <f t="shared" si="229"/>
        <v>1405.9</v>
      </c>
      <c r="AO92" s="212">
        <f t="shared" si="230"/>
        <v>4889.4111111111115</v>
      </c>
      <c r="AP92" s="212">
        <f t="shared" si="33"/>
        <v>39.343672839506169</v>
      </c>
      <c r="AQ92" s="212">
        <f t="shared" si="10"/>
        <v>3.1474938271604942</v>
      </c>
      <c r="AR92" s="212">
        <f t="shared" si="34"/>
        <v>1.2589975308641976</v>
      </c>
      <c r="AS92" s="212">
        <f t="shared" si="35"/>
        <v>17.422222222222224</v>
      </c>
      <c r="AT92" s="212">
        <f t="shared" si="36"/>
        <v>6.2371555555555576</v>
      </c>
      <c r="AU92" s="212">
        <f t="shared" si="37"/>
        <v>171.23555555555552</v>
      </c>
      <c r="AV92" s="212">
        <f t="shared" si="38"/>
        <v>4.666666666666667</v>
      </c>
      <c r="AW92" s="212">
        <f t="shared" si="231"/>
        <v>243.31176419753083</v>
      </c>
      <c r="AX92" s="212">
        <f t="shared" si="39"/>
        <v>47.288888888888884</v>
      </c>
      <c r="AY92" s="212">
        <f t="shared" si="40"/>
        <v>11.355555555555554</v>
      </c>
      <c r="AZ92" s="212">
        <f t="shared" si="41"/>
        <v>0.95666666666666667</v>
      </c>
      <c r="BA92" s="212">
        <f t="shared" si="42"/>
        <v>1.1666666666666667</v>
      </c>
      <c r="BB92" s="212">
        <f t="shared" si="43"/>
        <v>7.2592592592592586</v>
      </c>
      <c r="BC92" s="212">
        <f t="shared" si="44"/>
        <v>24.353679259259266</v>
      </c>
      <c r="BD92" s="212">
        <f t="shared" si="232"/>
        <v>92.380716296296285</v>
      </c>
      <c r="BE92" s="212">
        <v>0</v>
      </c>
      <c r="BF92" s="212">
        <f t="shared" si="200"/>
        <v>0</v>
      </c>
      <c r="BG92" s="212">
        <f>IF(G92&gt;0,(R92*30%+SUM(AG92:AL92))/G92*H92,0)</f>
        <v>0</v>
      </c>
      <c r="BH92" s="212">
        <f>BG92</f>
        <v>0</v>
      </c>
      <c r="BI92" s="212">
        <f>BD92+BF92+BH92</f>
        <v>92.380716296296285</v>
      </c>
      <c r="BJ92" s="212">
        <f>VLOOKUP($B92,Uniforme!$A:$L,12,0)*$G92</f>
        <v>175.90833333333336</v>
      </c>
      <c r="BK92" s="212">
        <v>0</v>
      </c>
      <c r="BL92" s="212">
        <v>0</v>
      </c>
      <c r="BM92" s="327">
        <v>0</v>
      </c>
      <c r="BN92" s="212"/>
      <c r="BO92" s="212">
        <f t="shared" si="233"/>
        <v>175.90833333333336</v>
      </c>
      <c r="BP92" s="212">
        <f t="shared" si="234"/>
        <v>11001.011924938273</v>
      </c>
      <c r="BQ92" s="212">
        <f t="shared" si="235"/>
        <v>660.60203777247079</v>
      </c>
      <c r="BR92" s="212">
        <f t="shared" si="236"/>
        <v>466.82544002587935</v>
      </c>
      <c r="BS92" s="55">
        <f t="shared" si="45"/>
        <v>8.6609686609686669</v>
      </c>
      <c r="BT92" s="55">
        <f t="shared" si="15"/>
        <v>1.8803418803418819</v>
      </c>
      <c r="BU92" s="245">
        <f>VLOOKUP(A92,ISS!A:C,2,0)*100</f>
        <v>3</v>
      </c>
      <c r="BV92" s="55">
        <f t="shared" si="237"/>
        <v>3.4188034188034218</v>
      </c>
      <c r="BW92" s="55">
        <f t="shared" si="238"/>
        <v>12.25</v>
      </c>
      <c r="BX92" s="55">
        <f t="shared" si="239"/>
        <v>13.960113960113972</v>
      </c>
      <c r="BY92" s="212">
        <f t="shared" si="240"/>
        <v>1693.143962205399</v>
      </c>
      <c r="BZ92" s="212">
        <f t="shared" si="241"/>
        <v>2820.5714400037491</v>
      </c>
      <c r="CA92" s="212">
        <f t="shared" si="242"/>
        <v>13821.583364942022</v>
      </c>
      <c r="CB92" s="212">
        <f t="shared" si="243"/>
        <v>165859.00037930426</v>
      </c>
      <c r="CC92" s="316">
        <f>VLOOKUP($C92,PARAMETROS!$A:$I,7,0)</f>
        <v>44562</v>
      </c>
      <c r="CD92" s="194">
        <f>VLOOKUP($C92,PARAMETROS!$A:$I,8,0)</f>
        <v>0</v>
      </c>
      <c r="CE92" s="194">
        <f>VLOOKUP($C92,PARAMETROS!$A:$I,9,0)</f>
        <v>0</v>
      </c>
      <c r="CJ92" s="3"/>
      <c r="CK92" s="3"/>
    </row>
    <row r="93" spans="1:89">
      <c r="A93" s="193" t="str">
        <f>CCT!A91</f>
        <v>Varzea Da Palma</v>
      </c>
      <c r="B93" s="193" t="str">
        <f>CCT!B91</f>
        <v>Assistente Administrativo - 200 h</v>
      </c>
      <c r="C93" s="193" t="str">
        <f>CCT!C91</f>
        <v>Sethac Norte de Minas¹*</v>
      </c>
      <c r="D93" s="199" t="str">
        <f>CONCATENATE(A93,B93,F93)</f>
        <v>Varzea Da PalmaAssistente Administrativo - 200 hPGJ</v>
      </c>
      <c r="E93" s="195" t="s">
        <v>327</v>
      </c>
      <c r="F93" s="195" t="s">
        <v>328</v>
      </c>
      <c r="G93" s="195">
        <f>VLOOKUP(D93,CCT!D:R,4,0)</f>
        <v>1</v>
      </c>
      <c r="H93" s="195">
        <f>VLOOKUP(D93,CCT!D:S,16,0)</f>
        <v>0</v>
      </c>
      <c r="I93" s="244">
        <f>VLOOKUP(D93,CCT!D:R,5,0)</f>
        <v>2800</v>
      </c>
      <c r="J93" s="212">
        <f>G93*I93</f>
        <v>2800</v>
      </c>
      <c r="K93" s="212">
        <v>0</v>
      </c>
      <c r="L93" s="212">
        <v>0</v>
      </c>
      <c r="M93" s="212">
        <v>0</v>
      </c>
      <c r="N93" s="212">
        <v>0</v>
      </c>
      <c r="O93" s="212">
        <v>0</v>
      </c>
      <c r="P93" s="212">
        <v>0</v>
      </c>
      <c r="Q93" s="212">
        <v>0</v>
      </c>
      <c r="R93" s="212">
        <f>SUM(J93:Q93)</f>
        <v>2800</v>
      </c>
      <c r="S93" s="212">
        <f t="shared" si="245"/>
        <v>560</v>
      </c>
      <c r="T93" s="212">
        <f t="shared" si="184"/>
        <v>42</v>
      </c>
      <c r="U93" s="212">
        <f t="shared" si="184"/>
        <v>28</v>
      </c>
      <c r="V93" s="212">
        <f t="shared" si="184"/>
        <v>5.6000000000000005</v>
      </c>
      <c r="W93" s="212">
        <f t="shared" si="184"/>
        <v>70</v>
      </c>
      <c r="X93" s="212">
        <f t="shared" si="184"/>
        <v>224</v>
      </c>
      <c r="Y93" s="212">
        <f t="shared" si="184"/>
        <v>56</v>
      </c>
      <c r="Z93" s="212">
        <f t="shared" si="184"/>
        <v>16.8</v>
      </c>
      <c r="AA93" s="212">
        <f>SUM(S93:Z93)</f>
        <v>1002.4</v>
      </c>
      <c r="AB93" s="212">
        <f>$AB$5*R93</f>
        <v>233.33333333333331</v>
      </c>
      <c r="AC93" s="212">
        <f t="shared" si="31"/>
        <v>311.11111111111109</v>
      </c>
      <c r="AD93" s="212">
        <f t="shared" si="31"/>
        <v>194.91111111111115</v>
      </c>
      <c r="AE93" s="212">
        <f>SUM(AB93:AD93)</f>
        <v>739.3555555555555</v>
      </c>
      <c r="AF93" s="212">
        <f>(VLOOKUP(A93,VT!A:D,4,0)*2*20*'RESUMO GERAL APOIO'!$G93)-IF(6%*'RESUMO GERAL APOIO'!$J93&lt;=(VLOOKUP(A93,VT!A:D,4,0)*2*20*'RESUMO GERAL APOIO'!$G93),6%*'RESUMO GERAL APOIO'!$J93,(VLOOKUP(A93,VT!A:D,4,0)*2*20*'RESUMO GERAL APOIO'!$G93))</f>
        <v>32</v>
      </c>
      <c r="AG93" s="212">
        <f>IF((VLOOKUP($C93,PARAMETROS!$A:$I,5,0))&gt;1,((VLOOKUP($C93,PARAMETROS!$A:$I,5,0))*20-1)*'RESUMO GERAL APOIO'!$G93,0)</f>
        <v>489.79999999999995</v>
      </c>
      <c r="AH93" s="212">
        <f>IF(VLOOKUP($C93,PARAMETROS!$A:$I,6,0)&gt;0,VLOOKUP($C93,PARAMETROS!$A:$I,6,0)*G93,0)</f>
        <v>0</v>
      </c>
      <c r="AI93" s="212">
        <f>VLOOKUP($C93,PARAMETROS!$A:$I,2,0)*'RESUMO GERAL APOIO'!$G93</f>
        <v>0</v>
      </c>
      <c r="AJ93" s="212">
        <f>VLOOKUP('RESUMO GERAL APOIO'!$C93,PARAMETROS!$A:$I,3,0)*'RESUMO GERAL APOIO'!$G93</f>
        <v>0</v>
      </c>
      <c r="AK93" s="212">
        <f>VLOOKUP('RESUMO GERAL APOIO'!$C93,PARAMETROS!$A:$I,4,0)*'RESUMO GERAL APOIO'!$G93</f>
        <v>0</v>
      </c>
      <c r="AL93" s="212">
        <f t="shared" si="32"/>
        <v>40.369999999999997</v>
      </c>
      <c r="AM93" s="212">
        <f>VLOOKUP(D93,CCT!D:R,12,0)*G93</f>
        <v>98.68</v>
      </c>
      <c r="AN93" s="212">
        <f>SUM(AF93:AM93)</f>
        <v>660.84999999999991</v>
      </c>
      <c r="AO93" s="212">
        <f>AN93+AE93+AA93</f>
        <v>2402.6055555555554</v>
      </c>
      <c r="AP93" s="212">
        <f t="shared" si="33"/>
        <v>19.671836419753085</v>
      </c>
      <c r="AQ93" s="212">
        <f t="shared" si="10"/>
        <v>1.5737469135802471</v>
      </c>
      <c r="AR93" s="212">
        <f t="shared" si="34"/>
        <v>0.62949876543209882</v>
      </c>
      <c r="AS93" s="212">
        <f t="shared" si="35"/>
        <v>8.7111111111111121</v>
      </c>
      <c r="AT93" s="212">
        <f t="shared" si="36"/>
        <v>3.1185777777777788</v>
      </c>
      <c r="AU93" s="212">
        <f t="shared" si="37"/>
        <v>85.617777777777761</v>
      </c>
      <c r="AV93" s="212">
        <f t="shared" si="38"/>
        <v>2.3333333333333335</v>
      </c>
      <c r="AW93" s="212">
        <f>SUM(AP93:AV93)</f>
        <v>121.65588209876542</v>
      </c>
      <c r="AX93" s="212">
        <f t="shared" si="39"/>
        <v>23.644444444444442</v>
      </c>
      <c r="AY93" s="212">
        <f t="shared" si="40"/>
        <v>5.6777777777777771</v>
      </c>
      <c r="AZ93" s="212">
        <f t="shared" si="41"/>
        <v>0.47833333333333333</v>
      </c>
      <c r="BA93" s="212">
        <f t="shared" si="42"/>
        <v>0.58333333333333337</v>
      </c>
      <c r="BB93" s="212">
        <f t="shared" si="43"/>
        <v>3.6296296296296293</v>
      </c>
      <c r="BC93" s="212">
        <f t="shared" si="44"/>
        <v>12.176839629629633</v>
      </c>
      <c r="BD93" s="212">
        <f>SUM(AX93:BC93)</f>
        <v>46.190358148148142</v>
      </c>
      <c r="BE93" s="212">
        <v>0</v>
      </c>
      <c r="BF93" s="212">
        <f t="shared" si="200"/>
        <v>0</v>
      </c>
      <c r="BG93" s="212">
        <f t="shared" si="25"/>
        <v>0</v>
      </c>
      <c r="BH93" s="212">
        <f t="shared" si="26"/>
        <v>0</v>
      </c>
      <c r="BI93" s="212">
        <f t="shared" si="27"/>
        <v>46.190358148148142</v>
      </c>
      <c r="BJ93" s="212">
        <f>VLOOKUP($B93,Uniforme!$A:$L,12,0)*$G93</f>
        <v>87.95416666666668</v>
      </c>
      <c r="BK93" s="212">
        <v>0</v>
      </c>
      <c r="BL93" s="212">
        <v>0</v>
      </c>
      <c r="BM93" s="327">
        <v>0</v>
      </c>
      <c r="BN93" s="212"/>
      <c r="BO93" s="212">
        <f>SUM(BJ93:BN93)</f>
        <v>87.95416666666668</v>
      </c>
      <c r="BP93" s="212">
        <f t="shared" si="79"/>
        <v>5458.4059624691363</v>
      </c>
      <c r="BQ93" s="212">
        <f>$BQ$5*G93</f>
        <v>330.3010188862354</v>
      </c>
      <c r="BR93" s="212">
        <f>$BR$5*G93</f>
        <v>233.41272001293967</v>
      </c>
      <c r="BS93" s="55">
        <f t="shared" si="45"/>
        <v>8.6609686609686669</v>
      </c>
      <c r="BT93" s="55">
        <f t="shared" si="15"/>
        <v>1.8803418803418819</v>
      </c>
      <c r="BU93" s="245">
        <f>VLOOKUP(A93,ISS!A:C,2,0)*100</f>
        <v>3</v>
      </c>
      <c r="BV93" s="55">
        <f>((100/((100-$BW93)%)-100)*BU93)/$BW93</f>
        <v>3.4188034188034218</v>
      </c>
      <c r="BW93" s="55">
        <f>$BS$5+$BT$5+BU93</f>
        <v>12.25</v>
      </c>
      <c r="BX93" s="55">
        <f>BS93+BT93+BV93</f>
        <v>13.960113960113972</v>
      </c>
      <c r="BY93" s="212">
        <f>((BR93+BQ93+BP93)*BX93)%</f>
        <v>840.69477312549145</v>
      </c>
      <c r="BZ93" s="212">
        <f>BQ93+BR93+BY93</f>
        <v>1404.4085120246664</v>
      </c>
      <c r="CA93" s="212">
        <f>BP93+BZ93</f>
        <v>6862.8144744938027</v>
      </c>
      <c r="CB93" s="212">
        <f>CA93*12</f>
        <v>82353.773693925628</v>
      </c>
      <c r="CC93" s="316">
        <f>VLOOKUP($C93,PARAMETROS!$A:$I,7,0)</f>
        <v>44562</v>
      </c>
      <c r="CD93" s="194">
        <f>VLOOKUP($C93,PARAMETROS!$A:$I,8,0)</f>
        <v>0</v>
      </c>
      <c r="CE93" s="194">
        <f>VLOOKUP($C93,PARAMETROS!$A:$I,9,0)</f>
        <v>0</v>
      </c>
      <c r="CJ93" s="3"/>
      <c r="CK93" s="3"/>
    </row>
    <row r="94" spans="1:89">
      <c r="A94" s="193" t="str">
        <f>CCT!A92</f>
        <v>Vicosa</v>
      </c>
      <c r="B94" s="193" t="str">
        <f>CCT!B92</f>
        <v>Assistente Administrativo - 200 h</v>
      </c>
      <c r="C94" s="193" t="str">
        <f>CCT!C92</f>
        <v>Vicosa e Regiao</v>
      </c>
      <c r="D94" s="199" t="str">
        <f t="shared" ref="D94" si="248">CONCATENATE(A94,B94,F94)</f>
        <v>VicosaAssistente Administrativo - 200 hPGJ</v>
      </c>
      <c r="E94" s="195" t="s">
        <v>327</v>
      </c>
      <c r="F94" s="195" t="s">
        <v>328</v>
      </c>
      <c r="G94" s="195">
        <f>VLOOKUP(D94,CCT!D:R,4,0)</f>
        <v>1</v>
      </c>
      <c r="H94" s="195">
        <f>VLOOKUP(D94,CCT!D:S,16,0)</f>
        <v>0</v>
      </c>
      <c r="I94" s="244">
        <f>VLOOKUP(D94,CCT!D:R,5,0)</f>
        <v>2800</v>
      </c>
      <c r="J94" s="212">
        <f t="shared" ref="J94" si="249">G94*I94</f>
        <v>2800</v>
      </c>
      <c r="K94" s="212">
        <v>0</v>
      </c>
      <c r="L94" s="212">
        <v>0</v>
      </c>
      <c r="M94" s="212">
        <v>0</v>
      </c>
      <c r="N94" s="212">
        <v>0</v>
      </c>
      <c r="O94" s="212">
        <v>0</v>
      </c>
      <c r="P94" s="212">
        <v>0</v>
      </c>
      <c r="Q94" s="212">
        <v>0</v>
      </c>
      <c r="R94" s="212">
        <f t="shared" ref="R94" si="250">SUM(J94:Q94)</f>
        <v>2800</v>
      </c>
      <c r="S94" s="212">
        <f t="shared" si="245"/>
        <v>560</v>
      </c>
      <c r="T94" s="212">
        <f t="shared" si="184"/>
        <v>42</v>
      </c>
      <c r="U94" s="212">
        <f t="shared" si="184"/>
        <v>28</v>
      </c>
      <c r="V94" s="212">
        <f t="shared" si="184"/>
        <v>5.6000000000000005</v>
      </c>
      <c r="W94" s="212">
        <f t="shared" si="184"/>
        <v>70</v>
      </c>
      <c r="X94" s="212">
        <f t="shared" si="184"/>
        <v>224</v>
      </c>
      <c r="Y94" s="212">
        <f t="shared" si="184"/>
        <v>56</v>
      </c>
      <c r="Z94" s="212">
        <f t="shared" si="184"/>
        <v>16.8</v>
      </c>
      <c r="AA94" s="212">
        <f t="shared" ref="AA94" si="251">SUM(S94:Z94)</f>
        <v>1002.4</v>
      </c>
      <c r="AB94" s="212">
        <f t="shared" ref="AB94" si="252">$AB$5*R94</f>
        <v>233.33333333333331</v>
      </c>
      <c r="AC94" s="212">
        <f t="shared" si="31"/>
        <v>311.11111111111109</v>
      </c>
      <c r="AD94" s="212">
        <f t="shared" si="31"/>
        <v>194.91111111111115</v>
      </c>
      <c r="AE94" s="212">
        <f t="shared" ref="AE94" si="253">SUM(AB94:AD94)</f>
        <v>739.3555555555555</v>
      </c>
      <c r="AF94" s="212">
        <f>(VLOOKUP(A94,VT!A:D,4,0)*2*20*'RESUMO GERAL APOIO'!$G94)-IF(6%*'RESUMO GERAL APOIO'!$J94&lt;=(VLOOKUP(A94,VT!A:D,4,0)*2*20*'RESUMO GERAL APOIO'!$G94),6%*'RESUMO GERAL APOIO'!$J94,(VLOOKUP(A94,VT!A:D,4,0)*2*20*'RESUMO GERAL APOIO'!$G94))</f>
        <v>32</v>
      </c>
      <c r="AG94" s="212">
        <f>IF((VLOOKUP($C94,PARAMETROS!$A:$I,5,0))&gt;1,((VLOOKUP($C94,PARAMETROS!$A:$I,5,0))*20-1)*'RESUMO GERAL APOIO'!$G94,0)</f>
        <v>444.6</v>
      </c>
      <c r="AH94" s="212">
        <f>IF(VLOOKUP($C94,PARAMETROS!$A:$I,6,0)&gt;0,VLOOKUP($C94,PARAMETROS!$A:$I,6,0)*G94,0)</f>
        <v>0</v>
      </c>
      <c r="AI94" s="212">
        <f>VLOOKUP($C94,PARAMETROS!$A:$I,2,0)*'RESUMO GERAL APOIO'!$G94</f>
        <v>37.22</v>
      </c>
      <c r="AJ94" s="212">
        <f>VLOOKUP('RESUMO GERAL APOIO'!$C94,PARAMETROS!$A:$I,3,0)*'RESUMO GERAL APOIO'!$G94</f>
        <v>0</v>
      </c>
      <c r="AK94" s="212">
        <f>VLOOKUP('RESUMO GERAL APOIO'!$C94,PARAMETROS!$A:$I,4,0)*'RESUMO GERAL APOIO'!$G94</f>
        <v>0</v>
      </c>
      <c r="AL94" s="212">
        <f t="shared" si="32"/>
        <v>40.369999999999997</v>
      </c>
      <c r="AM94" s="212">
        <f>VLOOKUP(D94,CCT!D:R,12,0)*G94</f>
        <v>98.68</v>
      </c>
      <c r="AN94" s="212">
        <f t="shared" ref="AN94" si="254">SUM(AF94:AM94)</f>
        <v>652.87000000000012</v>
      </c>
      <c r="AO94" s="212">
        <f t="shared" ref="AO94" si="255">AN94+AE94+AA94</f>
        <v>2394.6255555555558</v>
      </c>
      <c r="AP94" s="212">
        <f t="shared" si="33"/>
        <v>19.671836419753085</v>
      </c>
      <c r="AQ94" s="212">
        <f t="shared" si="10"/>
        <v>1.5737469135802471</v>
      </c>
      <c r="AR94" s="212">
        <f t="shared" si="34"/>
        <v>0.62949876543209882</v>
      </c>
      <c r="AS94" s="212">
        <f t="shared" si="35"/>
        <v>8.7111111111111121</v>
      </c>
      <c r="AT94" s="212">
        <f t="shared" si="36"/>
        <v>3.1185777777777788</v>
      </c>
      <c r="AU94" s="212">
        <f t="shared" si="37"/>
        <v>85.617777777777761</v>
      </c>
      <c r="AV94" s="212">
        <f t="shared" si="38"/>
        <v>2.3333333333333335</v>
      </c>
      <c r="AW94" s="212">
        <f t="shared" ref="AW94" si="256">SUM(AP94:AV94)</f>
        <v>121.65588209876542</v>
      </c>
      <c r="AX94" s="212">
        <f t="shared" si="39"/>
        <v>23.644444444444442</v>
      </c>
      <c r="AY94" s="212">
        <f t="shared" si="40"/>
        <v>5.6777777777777771</v>
      </c>
      <c r="AZ94" s="212">
        <f t="shared" si="41"/>
        <v>0.47833333333333333</v>
      </c>
      <c r="BA94" s="212">
        <f t="shared" si="42"/>
        <v>0.58333333333333337</v>
      </c>
      <c r="BB94" s="212">
        <f t="shared" si="43"/>
        <v>3.6296296296296293</v>
      </c>
      <c r="BC94" s="212">
        <f t="shared" si="44"/>
        <v>12.176839629629633</v>
      </c>
      <c r="BD94" s="212">
        <f t="shared" ref="BD94" si="257">SUM(AX94:BC94)</f>
        <v>46.190358148148142</v>
      </c>
      <c r="BE94" s="212">
        <v>0</v>
      </c>
      <c r="BF94" s="212">
        <f t="shared" si="200"/>
        <v>0</v>
      </c>
      <c r="BG94" s="212">
        <f t="shared" si="25"/>
        <v>0</v>
      </c>
      <c r="BH94" s="212">
        <f t="shared" si="26"/>
        <v>0</v>
      </c>
      <c r="BI94" s="212">
        <f t="shared" si="27"/>
        <v>46.190358148148142</v>
      </c>
      <c r="BJ94" s="212">
        <f>VLOOKUP($B94,Uniforme!$A:$L,12,0)*$G94</f>
        <v>87.95416666666668</v>
      </c>
      <c r="BK94" s="212">
        <v>0</v>
      </c>
      <c r="BL94" s="212">
        <v>0</v>
      </c>
      <c r="BM94" s="327">
        <v>0</v>
      </c>
      <c r="BN94" s="212"/>
      <c r="BO94" s="212">
        <f t="shared" ref="BO94" si="258">SUM(BJ94:BN94)</f>
        <v>87.95416666666668</v>
      </c>
      <c r="BP94" s="212">
        <f t="shared" ref="BP94" si="259">R94+AO94+AW94+BI94+BO94</f>
        <v>5450.4259624691367</v>
      </c>
      <c r="BQ94" s="212">
        <f t="shared" ref="BQ94" si="260">$BQ$5*G94</f>
        <v>330.3010188862354</v>
      </c>
      <c r="BR94" s="212">
        <f t="shared" ref="BR94" si="261">$BR$5*G94</f>
        <v>233.41272001293967</v>
      </c>
      <c r="BS94" s="55">
        <f t="shared" si="45"/>
        <v>8.6609686609686669</v>
      </c>
      <c r="BT94" s="55">
        <f t="shared" si="15"/>
        <v>1.8803418803418819</v>
      </c>
      <c r="BU94" s="245">
        <f>VLOOKUP(A94,ISS!A:C,2,0)*100</f>
        <v>3</v>
      </c>
      <c r="BV94" s="55">
        <f t="shared" ref="BV94" si="262">((100/((100-$BW94)%)-100)*BU94)/$BW94</f>
        <v>3.4188034188034218</v>
      </c>
      <c r="BW94" s="55">
        <f t="shared" ref="BW94" si="263">$BS$5+$BT$5+BU94</f>
        <v>12.25</v>
      </c>
      <c r="BX94" s="55">
        <f t="shared" ref="BX94" si="264">BS94+BT94+BV94</f>
        <v>13.960113960113972</v>
      </c>
      <c r="BY94" s="212">
        <f t="shared" ref="BY94" si="265">((BR94+BQ94+BP94)*BX94)%</f>
        <v>839.58075603147449</v>
      </c>
      <c r="BZ94" s="212">
        <f t="shared" ref="BZ94" si="266">BQ94+BR94+BY94</f>
        <v>1403.2944949306495</v>
      </c>
      <c r="CA94" s="212">
        <f t="shared" ref="CA94" si="267">BP94+BZ94</f>
        <v>6853.720457399786</v>
      </c>
      <c r="CB94" s="212">
        <f t="shared" ref="CB94" si="268">CA94*12</f>
        <v>82244.645488797425</v>
      </c>
      <c r="CC94" s="308">
        <f>VLOOKUP($C94,PARAMETROS!$A:$I,7,0)</f>
        <v>44197</v>
      </c>
      <c r="CD94" s="194">
        <f>VLOOKUP($C94,PARAMETROS!$A:$I,8,0)</f>
        <v>0</v>
      </c>
      <c r="CE94" s="194">
        <f>VLOOKUP($C94,PARAMETROS!$A:$I,9,0)</f>
        <v>0</v>
      </c>
      <c r="CJ94" s="3"/>
      <c r="CK94" s="3"/>
    </row>
    <row r="95" spans="1:89" s="22" customFormat="1">
      <c r="A95" s="246" t="s">
        <v>340</v>
      </c>
      <c r="B95" s="246"/>
      <c r="C95" s="246"/>
      <c r="D95" s="246"/>
      <c r="E95" s="246"/>
      <c r="F95" s="246"/>
      <c r="G95" s="179">
        <f>SUM(G6:G94)</f>
        <v>152</v>
      </c>
      <c r="H95" s="247">
        <f t="shared" ref="H95:AM95" si="269">SUBTOTAL(9,H6:H94)</f>
        <v>0</v>
      </c>
      <c r="I95" s="220">
        <f t="shared" si="269"/>
        <v>248309.09090909091</v>
      </c>
      <c r="J95" s="220">
        <f t="shared" si="269"/>
        <v>424709.09090909094</v>
      </c>
      <c r="K95" s="220">
        <f t="shared" si="269"/>
        <v>0</v>
      </c>
      <c r="L95" s="220">
        <f t="shared" si="269"/>
        <v>0</v>
      </c>
      <c r="M95" s="220">
        <f t="shared" si="269"/>
        <v>0</v>
      </c>
      <c r="N95" s="220">
        <f t="shared" si="269"/>
        <v>0</v>
      </c>
      <c r="O95" s="220">
        <f t="shared" si="269"/>
        <v>0</v>
      </c>
      <c r="P95" s="220">
        <f t="shared" si="269"/>
        <v>0</v>
      </c>
      <c r="Q95" s="220">
        <f t="shared" si="269"/>
        <v>0</v>
      </c>
      <c r="R95" s="220">
        <f t="shared" si="269"/>
        <v>424709.09090909094</v>
      </c>
      <c r="S95" s="220">
        <f t="shared" si="269"/>
        <v>84941.818181818177</v>
      </c>
      <c r="T95" s="220">
        <f t="shared" si="269"/>
        <v>6370.636363636364</v>
      </c>
      <c r="U95" s="220">
        <f t="shared" si="269"/>
        <v>4247.090909090909</v>
      </c>
      <c r="V95" s="220">
        <f t="shared" si="269"/>
        <v>849.41818181818348</v>
      </c>
      <c r="W95" s="220">
        <f t="shared" si="269"/>
        <v>10617.727272727272</v>
      </c>
      <c r="X95" s="220">
        <f t="shared" si="269"/>
        <v>33976.727272727272</v>
      </c>
      <c r="Y95" s="220">
        <f t="shared" si="269"/>
        <v>8494.181818181818</v>
      </c>
      <c r="Z95" s="220">
        <f t="shared" si="269"/>
        <v>2548.2545454545466</v>
      </c>
      <c r="AA95" s="220">
        <f t="shared" si="269"/>
        <v>152045.85454545426</v>
      </c>
      <c r="AB95" s="220">
        <f t="shared" si="269"/>
        <v>35392.424242424226</v>
      </c>
      <c r="AC95" s="220">
        <f t="shared" si="269"/>
        <v>47189.89898989888</v>
      </c>
      <c r="AD95" s="220">
        <f t="shared" si="269"/>
        <v>29564.471717171749</v>
      </c>
      <c r="AE95" s="220">
        <f t="shared" si="269"/>
        <v>112146.79494949483</v>
      </c>
      <c r="AF95" s="220">
        <f t="shared" si="269"/>
        <v>9263.454545454546</v>
      </c>
      <c r="AG95" s="220">
        <f t="shared" si="269"/>
        <v>72064.400000000111</v>
      </c>
      <c r="AH95" s="220">
        <f t="shared" si="269"/>
        <v>1306.32</v>
      </c>
      <c r="AI95" s="220">
        <f t="shared" si="269"/>
        <v>4964.97</v>
      </c>
      <c r="AJ95" s="220">
        <f t="shared" si="269"/>
        <v>297.84000000000009</v>
      </c>
      <c r="AK95" s="220">
        <f t="shared" si="269"/>
        <v>0</v>
      </c>
      <c r="AL95" s="220">
        <f t="shared" si="269"/>
        <v>6136.2399999999907</v>
      </c>
      <c r="AM95" s="220">
        <f t="shared" si="269"/>
        <v>14999.360000000024</v>
      </c>
      <c r="AN95" s="220">
        <f t="shared" ref="AN95:BS95" si="270">SUBTOTAL(9,AN6:AN94)</f>
        <v>109032.58454545468</v>
      </c>
      <c r="AO95" s="220">
        <f t="shared" si="270"/>
        <v>373225.2340404038</v>
      </c>
      <c r="AP95" s="220">
        <f t="shared" si="270"/>
        <v>2983.8599151234621</v>
      </c>
      <c r="AQ95" s="220">
        <f t="shared" si="270"/>
        <v>238.70879320987632</v>
      </c>
      <c r="AR95" s="220">
        <f t="shared" si="270"/>
        <v>95.483517283950661</v>
      </c>
      <c r="AS95" s="220">
        <f t="shared" si="270"/>
        <v>1321.317171717174</v>
      </c>
      <c r="AT95" s="220">
        <f t="shared" si="270"/>
        <v>473.03154747474713</v>
      </c>
      <c r="AU95" s="220">
        <f t="shared" si="270"/>
        <v>12986.660202020183</v>
      </c>
      <c r="AV95" s="220">
        <f t="shared" si="270"/>
        <v>353.92424242424232</v>
      </c>
      <c r="AW95" s="220">
        <f t="shared" si="270"/>
        <v>18452.985389253638</v>
      </c>
      <c r="AX95" s="220">
        <f t="shared" si="270"/>
        <v>3586.4323232323272</v>
      </c>
      <c r="AY95" s="220">
        <f t="shared" si="270"/>
        <v>861.21565656565826</v>
      </c>
      <c r="AZ95" s="220">
        <f t="shared" si="270"/>
        <v>72.554469696969647</v>
      </c>
      <c r="BA95" s="220">
        <f t="shared" si="270"/>
        <v>88.481060606060581</v>
      </c>
      <c r="BB95" s="220">
        <f t="shared" si="270"/>
        <v>550.54882154882102</v>
      </c>
      <c r="BC95" s="220">
        <f t="shared" si="270"/>
        <v>1847.0051747306441</v>
      </c>
      <c r="BD95" s="220">
        <f t="shared" si="270"/>
        <v>7006.2375063804857</v>
      </c>
      <c r="BE95" s="220">
        <f t="shared" si="270"/>
        <v>0</v>
      </c>
      <c r="BF95" s="220">
        <f t="shared" si="270"/>
        <v>0</v>
      </c>
      <c r="BG95" s="248">
        <f t="shared" si="270"/>
        <v>0</v>
      </c>
      <c r="BH95" s="248">
        <f t="shared" si="270"/>
        <v>0</v>
      </c>
      <c r="BI95" s="220">
        <f t="shared" si="270"/>
        <v>7006.2375063804857</v>
      </c>
      <c r="BJ95" s="220">
        <f t="shared" si="270"/>
        <v>13369.033333333316</v>
      </c>
      <c r="BK95" s="220">
        <f t="shared" si="270"/>
        <v>0</v>
      </c>
      <c r="BL95" s="220">
        <f t="shared" si="270"/>
        <v>0</v>
      </c>
      <c r="BM95" s="220">
        <f t="shared" si="270"/>
        <v>0</v>
      </c>
      <c r="BN95" s="220">
        <f t="shared" si="270"/>
        <v>0</v>
      </c>
      <c r="BO95" s="220">
        <f t="shared" si="270"/>
        <v>13369.033333333316</v>
      </c>
      <c r="BP95" s="220">
        <f>SUM(BP6:BP94)</f>
        <v>836762.58117846295</v>
      </c>
      <c r="BQ95" s="220">
        <f t="shared" ref="BQ95:BR95" si="271">SUM(BQ6:BQ94)</f>
        <v>50205.754870707868</v>
      </c>
      <c r="BR95" s="220">
        <f t="shared" si="271"/>
        <v>35478.733441966884</v>
      </c>
      <c r="BS95" s="220">
        <f t="shared" si="270"/>
        <v>771.61393527117286</v>
      </c>
      <c r="BT95" s="220">
        <f t="shared" ref="BT95:CB95" si="272">SUBTOTAL(9,BT6:BT94)</f>
        <v>167.52144647334691</v>
      </c>
      <c r="BU95" s="220">
        <f t="shared" si="272"/>
        <v>274</v>
      </c>
      <c r="BV95" s="220">
        <f t="shared" si="272"/>
        <v>313.67955603406421</v>
      </c>
      <c r="BW95" s="220">
        <f t="shared" si="272"/>
        <v>1097.25</v>
      </c>
      <c r="BX95" s="220">
        <f t="shared" si="272"/>
        <v>1252.8149377785844</v>
      </c>
      <c r="BY95" s="220">
        <f t="shared" si="272"/>
        <v>136042.52086874438</v>
      </c>
      <c r="BZ95" s="220">
        <f t="shared" si="272"/>
        <v>221727.00918141901</v>
      </c>
      <c r="CA95" s="220">
        <f t="shared" si="272"/>
        <v>1058489.5903598813</v>
      </c>
      <c r="CB95" s="220">
        <f t="shared" si="272"/>
        <v>12701875.084318571</v>
      </c>
      <c r="CC95" s="220"/>
      <c r="CD95" s="220"/>
      <c r="CE95" s="220"/>
    </row>
    <row r="96" spans="1:89">
      <c r="M96" s="3"/>
      <c r="R96" s="3"/>
      <c r="AI96" s="3"/>
    </row>
    <row r="97" spans="15:80">
      <c r="O97" s="3"/>
      <c r="AI97" s="3"/>
      <c r="BP97" s="3"/>
      <c r="BQ97" s="3"/>
      <c r="BR97" s="3"/>
      <c r="CA97" s="3"/>
      <c r="CB97" s="3"/>
    </row>
    <row r="98" spans="15:80">
      <c r="BP98" s="3"/>
      <c r="BQ98" s="3"/>
      <c r="BR98" s="3"/>
      <c r="BZ98" s="3"/>
      <c r="CA98" s="3"/>
      <c r="CB98" s="3"/>
    </row>
    <row r="99" spans="15:80">
      <c r="BP99" s="3"/>
      <c r="BQ99" s="3"/>
      <c r="BR99" s="3"/>
      <c r="BZ99" s="3"/>
      <c r="CA99" s="3"/>
      <c r="CB99" s="3"/>
    </row>
    <row r="100" spans="15:80">
      <c r="AM100" s="3"/>
      <c r="CA100" s="3"/>
      <c r="CB100" s="3"/>
    </row>
    <row r="101" spans="15:80">
      <c r="CA101" s="451"/>
      <c r="CB101" s="451"/>
    </row>
    <row r="102" spans="15:80">
      <c r="BZ102" s="3"/>
      <c r="CA102" s="451"/>
      <c r="CB102" s="451"/>
    </row>
    <row r="103" spans="15:80">
      <c r="BZ103" s="3"/>
    </row>
  </sheetData>
  <autoFilter ref="A4:CK94"/>
  <mergeCells count="20">
    <mergeCell ref="AP2:AW3"/>
    <mergeCell ref="AX3:BD3"/>
    <mergeCell ref="I2:R3"/>
    <mergeCell ref="AB3:AE3"/>
    <mergeCell ref="S3:AA3"/>
    <mergeCell ref="AF3:AN3"/>
    <mergeCell ref="AO3:AO4"/>
    <mergeCell ref="S2:AO2"/>
    <mergeCell ref="AX2:BI2"/>
    <mergeCell ref="BE3:BF3"/>
    <mergeCell ref="BI3:BI4"/>
    <mergeCell ref="BG3:BH3"/>
    <mergeCell ref="CC2:CC4"/>
    <mergeCell ref="CD2:CD4"/>
    <mergeCell ref="CE2:CE4"/>
    <mergeCell ref="BJ2:BO3"/>
    <mergeCell ref="CA2:CA4"/>
    <mergeCell ref="CB2:CB4"/>
    <mergeCell ref="BQ2:BZ3"/>
    <mergeCell ref="BP2:BP4"/>
  </mergeCells>
  <conditionalFormatting sqref="CC79:CC82 CC7:CC9 CC29:CC33 CC26 CC88 CC90 CC93 CC69:CC71 CC35:CC45 CC76 CC85 CC16:CC23 CC12:CC14 CC47:CC66">
    <cfRule type="cellIs" dxfId="25" priority="123" operator="lessThan">
      <formula>2017</formula>
    </cfRule>
  </conditionalFormatting>
  <conditionalFormatting sqref="CC67">
    <cfRule type="cellIs" dxfId="24" priority="120" operator="lessThan">
      <formula>2017</formula>
    </cfRule>
  </conditionalFormatting>
  <conditionalFormatting sqref="CC94">
    <cfRule type="cellIs" dxfId="23" priority="119" operator="lessThan">
      <formula>2017</formula>
    </cfRule>
  </conditionalFormatting>
  <conditionalFormatting sqref="CC78">
    <cfRule type="cellIs" dxfId="22" priority="118" operator="lessThan">
      <formula>2017</formula>
    </cfRule>
  </conditionalFormatting>
  <conditionalFormatting sqref="CC28">
    <cfRule type="cellIs" dxfId="21" priority="94" operator="lessThan">
      <formula>2017</formula>
    </cfRule>
  </conditionalFormatting>
  <conditionalFormatting sqref="CC25">
    <cfRule type="cellIs" dxfId="20" priority="91" operator="lessThan">
      <formula>2017</formula>
    </cfRule>
  </conditionalFormatting>
  <conditionalFormatting sqref="CC24">
    <cfRule type="cellIs" dxfId="19" priority="90" operator="lessThan">
      <formula>2017</formula>
    </cfRule>
  </conditionalFormatting>
  <conditionalFormatting sqref="CC86">
    <cfRule type="cellIs" dxfId="18" priority="74" operator="lessThan">
      <formula>2017</formula>
    </cfRule>
  </conditionalFormatting>
  <conditionalFormatting sqref="CC11">
    <cfRule type="cellIs" dxfId="17" priority="68" operator="lessThan">
      <formula>2017</formula>
    </cfRule>
  </conditionalFormatting>
  <conditionalFormatting sqref="CC15">
    <cfRule type="cellIs" dxfId="16" priority="67" operator="lessThan">
      <formula>2017</formula>
    </cfRule>
  </conditionalFormatting>
  <conditionalFormatting sqref="CC6">
    <cfRule type="cellIs" dxfId="15" priority="61" operator="lessThan">
      <formula>2017</formula>
    </cfRule>
  </conditionalFormatting>
  <conditionalFormatting sqref="CC77">
    <cfRule type="cellIs" dxfId="14" priority="59" operator="lessThan">
      <formula>2017</formula>
    </cfRule>
  </conditionalFormatting>
  <conditionalFormatting sqref="CC87">
    <cfRule type="cellIs" dxfId="13" priority="58" operator="lessThan">
      <formula>2017</formula>
    </cfRule>
  </conditionalFormatting>
  <conditionalFormatting sqref="CC89">
    <cfRule type="cellIs" dxfId="12" priority="57" operator="lessThan">
      <formula>2017</formula>
    </cfRule>
  </conditionalFormatting>
  <conditionalFormatting sqref="CC92">
    <cfRule type="cellIs" dxfId="11" priority="56" operator="lessThan">
      <formula>2017</formula>
    </cfRule>
  </conditionalFormatting>
  <conditionalFormatting sqref="CC27">
    <cfRule type="cellIs" dxfId="10" priority="42" operator="lessThan">
      <formula>2017</formula>
    </cfRule>
  </conditionalFormatting>
  <conditionalFormatting sqref="CC34">
    <cfRule type="cellIs" dxfId="9" priority="35" operator="lessThan">
      <formula>2017</formula>
    </cfRule>
  </conditionalFormatting>
  <conditionalFormatting sqref="CC68">
    <cfRule type="cellIs" dxfId="8" priority="34" operator="lessThan">
      <formula>2017</formula>
    </cfRule>
  </conditionalFormatting>
  <conditionalFormatting sqref="CC72">
    <cfRule type="cellIs" dxfId="7" priority="33" operator="lessThan">
      <formula>2017</formula>
    </cfRule>
  </conditionalFormatting>
  <conditionalFormatting sqref="CC73">
    <cfRule type="cellIs" dxfId="6" priority="32" operator="lessThan">
      <formula>2017</formula>
    </cfRule>
  </conditionalFormatting>
  <conditionalFormatting sqref="CC74">
    <cfRule type="cellIs" dxfId="5" priority="31" operator="lessThan">
      <formula>2017</formula>
    </cfRule>
  </conditionalFormatting>
  <conditionalFormatting sqref="CC75">
    <cfRule type="cellIs" dxfId="4" priority="30" operator="lessThan">
      <formula>2017</formula>
    </cfRule>
  </conditionalFormatting>
  <conditionalFormatting sqref="CC46">
    <cfRule type="cellIs" dxfId="3" priority="27" operator="lessThan">
      <formula>2017</formula>
    </cfRule>
  </conditionalFormatting>
  <conditionalFormatting sqref="CC83:CC84">
    <cfRule type="cellIs" dxfId="2" priority="23" operator="lessThan">
      <formula>2017</formula>
    </cfRule>
  </conditionalFormatting>
  <conditionalFormatting sqref="CC10">
    <cfRule type="cellIs" dxfId="1" priority="18" operator="lessThan">
      <formula>2017</formula>
    </cfRule>
  </conditionalFormatting>
  <conditionalFormatting sqref="CC91">
    <cfRule type="cellIs" dxfId="0" priority="4" operator="lessThan">
      <formula>2017</formula>
    </cfRule>
  </conditionalFormatting>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tabColor theme="9" tint="-0.249977111117893"/>
  </sheetPr>
  <dimension ref="A1:N139"/>
  <sheetViews>
    <sheetView showGridLines="0" view="pageBreakPreview" topLeftCell="A103" zoomScaleNormal="100" zoomScaleSheetLayoutView="100" workbookViewId="0">
      <selection activeCell="E121" sqref="E121"/>
    </sheetView>
  </sheetViews>
  <sheetFormatPr defaultRowHeight="12.75"/>
  <cols>
    <col min="1" max="1" width="10" bestFit="1" customWidth="1"/>
    <col min="2" max="2" width="60" customWidth="1"/>
    <col min="3" max="3" width="20.42578125" customWidth="1"/>
    <col min="4" max="4" width="18.42578125" customWidth="1"/>
    <col min="5" max="5" width="27.85546875" customWidth="1"/>
    <col min="6" max="6" width="11.28515625" bestFit="1" customWidth="1"/>
    <col min="7" max="7" width="11" customWidth="1"/>
    <col min="8" max="8" width="11.28515625" bestFit="1" customWidth="1"/>
    <col min="9" max="9" width="9.5703125" bestFit="1" customWidth="1"/>
    <col min="14" max="14" width="10.28515625" bestFit="1" customWidth="1"/>
  </cols>
  <sheetData>
    <row r="1" spans="1:8">
      <c r="A1" s="554" t="s">
        <v>458</v>
      </c>
      <c r="B1" s="555"/>
      <c r="C1" s="555"/>
      <c r="D1" s="555"/>
      <c r="E1" s="556"/>
    </row>
    <row r="2" spans="1:8" ht="13.5" thickBot="1">
      <c r="A2" s="33"/>
      <c r="B2" s="45"/>
      <c r="C2" s="45"/>
      <c r="D2" s="46"/>
      <c r="E2" s="47"/>
    </row>
    <row r="3" spans="1:8" ht="13.5" thickBot="1">
      <c r="A3" s="557" t="s">
        <v>459</v>
      </c>
      <c r="B3" s="558"/>
      <c r="C3" s="558"/>
      <c r="D3" s="558"/>
      <c r="E3" s="559"/>
      <c r="F3" s="7"/>
      <c r="G3" s="7"/>
      <c r="H3" s="7"/>
    </row>
    <row r="4" spans="1:8">
      <c r="A4" s="249" t="s">
        <v>460</v>
      </c>
      <c r="B4" s="560" t="s">
        <v>220</v>
      </c>
      <c r="C4" s="561"/>
      <c r="D4" s="562"/>
      <c r="E4" s="250"/>
      <c r="F4" s="7"/>
      <c r="G4" s="7"/>
      <c r="H4" s="7"/>
    </row>
    <row r="5" spans="1:8">
      <c r="A5" s="288" t="s">
        <v>461</v>
      </c>
      <c r="B5" s="563" t="s">
        <v>462</v>
      </c>
      <c r="C5" s="564"/>
      <c r="D5" s="565"/>
      <c r="E5" s="119" t="s">
        <v>463</v>
      </c>
      <c r="F5" s="7"/>
      <c r="G5" s="7"/>
      <c r="H5" s="7"/>
    </row>
    <row r="6" spans="1:8">
      <c r="A6" s="288" t="s">
        <v>464</v>
      </c>
      <c r="B6" s="551" t="s">
        <v>465</v>
      </c>
      <c r="C6" s="552"/>
      <c r="D6" s="553"/>
      <c r="E6" s="250"/>
      <c r="F6" s="7"/>
      <c r="G6" s="7"/>
      <c r="H6" s="7"/>
    </row>
    <row r="7" spans="1:8">
      <c r="A7" s="288" t="s">
        <v>466</v>
      </c>
      <c r="B7" s="551" t="s">
        <v>467</v>
      </c>
      <c r="C7" s="552"/>
      <c r="D7" s="553"/>
      <c r="E7" s="251"/>
    </row>
    <row r="8" spans="1:8" ht="13.5" thickBot="1">
      <c r="A8" s="120" t="s">
        <v>468</v>
      </c>
      <c r="B8" s="568" t="s">
        <v>469</v>
      </c>
      <c r="C8" s="569"/>
      <c r="D8" s="570"/>
      <c r="E8" s="51"/>
      <c r="F8" s="134"/>
    </row>
    <row r="9" spans="1:8">
      <c r="A9" s="153"/>
      <c r="B9" s="154"/>
      <c r="C9" s="154"/>
      <c r="D9" s="154"/>
      <c r="E9" s="155"/>
      <c r="F9" s="134"/>
    </row>
    <row r="10" spans="1:8">
      <c r="A10" s="571" t="s">
        <v>470</v>
      </c>
      <c r="B10" s="572"/>
      <c r="C10" s="572"/>
      <c r="D10" s="572"/>
      <c r="E10" s="573"/>
      <c r="F10" s="134"/>
    </row>
    <row r="11" spans="1:8" ht="13.5" thickBot="1">
      <c r="A11" s="121"/>
      <c r="B11" s="7"/>
      <c r="C11" s="7"/>
      <c r="D11" s="7"/>
      <c r="E11" s="122"/>
    </row>
    <row r="12" spans="1:8" ht="13.5" thickBot="1">
      <c r="A12" s="115">
        <v>1</v>
      </c>
      <c r="B12" s="548" t="s">
        <v>471</v>
      </c>
      <c r="C12" s="550"/>
      <c r="D12" s="434" t="s">
        <v>472</v>
      </c>
      <c r="E12" s="434" t="s">
        <v>473</v>
      </c>
    </row>
    <row r="13" spans="1:8">
      <c r="A13" s="123" t="s">
        <v>460</v>
      </c>
      <c r="B13" s="578" t="s">
        <v>474</v>
      </c>
      <c r="C13" s="579"/>
      <c r="D13" s="119">
        <v>1</v>
      </c>
      <c r="E13" s="8">
        <f>E6*D13</f>
        <v>0</v>
      </c>
    </row>
    <row r="14" spans="1:8">
      <c r="A14" s="288" t="s">
        <v>461</v>
      </c>
      <c r="B14" s="563" t="s">
        <v>475</v>
      </c>
      <c r="C14" s="565"/>
      <c r="D14" s="252">
        <v>0.3</v>
      </c>
      <c r="E14" s="253">
        <f>D14*E13</f>
        <v>0</v>
      </c>
    </row>
    <row r="15" spans="1:8">
      <c r="A15" s="288" t="s">
        <v>464</v>
      </c>
      <c r="B15" s="563" t="s">
        <v>476</v>
      </c>
      <c r="C15" s="565"/>
      <c r="D15" s="462">
        <f>0%*PARAMETROS!B55</f>
        <v>0</v>
      </c>
      <c r="E15" s="253">
        <f>D15*E13</f>
        <v>0</v>
      </c>
    </row>
    <row r="16" spans="1:8">
      <c r="A16" s="288" t="s">
        <v>466</v>
      </c>
      <c r="B16" s="566" t="s">
        <v>477</v>
      </c>
      <c r="C16" s="567"/>
      <c r="D16" s="254">
        <v>0</v>
      </c>
      <c r="E16" s="253">
        <v>0</v>
      </c>
    </row>
    <row r="17" spans="1:5">
      <c r="A17" s="288" t="s">
        <v>468</v>
      </c>
      <c r="B17" s="563" t="s">
        <v>478</v>
      </c>
      <c r="C17" s="565"/>
      <c r="D17" s="255">
        <v>0</v>
      </c>
      <c r="E17" s="253">
        <v>0</v>
      </c>
    </row>
    <row r="18" spans="1:5">
      <c r="A18" s="288" t="s">
        <v>479</v>
      </c>
      <c r="B18" s="563" t="s">
        <v>480</v>
      </c>
      <c r="C18" s="565"/>
      <c r="D18" s="252">
        <v>0</v>
      </c>
      <c r="E18" s="253">
        <v>0</v>
      </c>
    </row>
    <row r="19" spans="1:5">
      <c r="A19" s="249" t="s">
        <v>481</v>
      </c>
      <c r="B19" s="563" t="s">
        <v>482</v>
      </c>
      <c r="C19" s="565"/>
      <c r="D19" s="252">
        <v>0</v>
      </c>
      <c r="E19" s="253">
        <v>0</v>
      </c>
    </row>
    <row r="20" spans="1:5" ht="13.5" thickBot="1">
      <c r="A20" s="120" t="s">
        <v>483</v>
      </c>
      <c r="B20" s="574" t="s">
        <v>484</v>
      </c>
      <c r="C20" s="575"/>
      <c r="D20" s="252">
        <v>0</v>
      </c>
      <c r="E20" s="5">
        <v>0</v>
      </c>
    </row>
    <row r="21" spans="1:5" ht="13.5" thickBot="1">
      <c r="A21" s="548" t="s">
        <v>485</v>
      </c>
      <c r="B21" s="549"/>
      <c r="C21" s="549"/>
      <c r="D21" s="550"/>
      <c r="E21" s="12">
        <f>SUM(E13:E20)</f>
        <v>0</v>
      </c>
    </row>
    <row r="22" spans="1:5">
      <c r="A22" s="435"/>
      <c r="B22" s="436"/>
      <c r="C22" s="436"/>
      <c r="D22" s="436"/>
      <c r="E22" s="124"/>
    </row>
    <row r="23" spans="1:5">
      <c r="A23" s="571" t="s">
        <v>486</v>
      </c>
      <c r="B23" s="572"/>
      <c r="C23" s="572"/>
      <c r="D23" s="572"/>
      <c r="E23" s="573"/>
    </row>
    <row r="24" spans="1:5" ht="13.5" thickBot="1">
      <c r="A24" s="427"/>
      <c r="B24" s="428"/>
      <c r="C24" s="428"/>
      <c r="D24" s="428"/>
      <c r="E24" s="429"/>
    </row>
    <row r="25" spans="1:5" ht="13.5" thickBot="1">
      <c r="A25" s="115" t="s">
        <v>487</v>
      </c>
      <c r="B25" s="548" t="s">
        <v>488</v>
      </c>
      <c r="C25" s="550"/>
      <c r="D25" s="115" t="s">
        <v>472</v>
      </c>
      <c r="E25" s="115" t="s">
        <v>473</v>
      </c>
    </row>
    <row r="26" spans="1:5">
      <c r="A26" s="123" t="s">
        <v>460</v>
      </c>
      <c r="B26" s="560" t="s">
        <v>489</v>
      </c>
      <c r="C26" s="562"/>
      <c r="D26" s="138">
        <v>0.2</v>
      </c>
      <c r="E26" s="18">
        <f t="shared" ref="E26:E33" si="0">$E$21*D26</f>
        <v>0</v>
      </c>
    </row>
    <row r="27" spans="1:5">
      <c r="A27" s="288" t="s">
        <v>461</v>
      </c>
      <c r="B27" s="566" t="s">
        <v>490</v>
      </c>
      <c r="C27" s="567"/>
      <c r="D27" s="289">
        <v>1.4999999999999999E-2</v>
      </c>
      <c r="E27" s="253">
        <f t="shared" si="0"/>
        <v>0</v>
      </c>
    </row>
    <row r="28" spans="1:5">
      <c r="A28" s="288" t="s">
        <v>464</v>
      </c>
      <c r="B28" s="608" t="s">
        <v>491</v>
      </c>
      <c r="C28" s="609"/>
      <c r="D28" s="289">
        <v>0.01</v>
      </c>
      <c r="E28" s="253">
        <f t="shared" si="0"/>
        <v>0</v>
      </c>
    </row>
    <row r="29" spans="1:5">
      <c r="A29" s="288" t="s">
        <v>466</v>
      </c>
      <c r="B29" s="563" t="s">
        <v>492</v>
      </c>
      <c r="C29" s="565"/>
      <c r="D29" s="289">
        <v>2E-3</v>
      </c>
      <c r="E29" s="253">
        <f t="shared" si="0"/>
        <v>0</v>
      </c>
    </row>
    <row r="30" spans="1:5">
      <c r="A30" s="288" t="s">
        <v>468</v>
      </c>
      <c r="B30" s="563" t="s">
        <v>493</v>
      </c>
      <c r="C30" s="565"/>
      <c r="D30" s="289">
        <v>2.5000000000000001E-2</v>
      </c>
      <c r="E30" s="253">
        <f t="shared" si="0"/>
        <v>0</v>
      </c>
    </row>
    <row r="31" spans="1:5">
      <c r="A31" s="288" t="s">
        <v>479</v>
      </c>
      <c r="B31" s="563" t="s">
        <v>494</v>
      </c>
      <c r="C31" s="565"/>
      <c r="D31" s="289">
        <v>0.08</v>
      </c>
      <c r="E31" s="253">
        <f t="shared" si="0"/>
        <v>0</v>
      </c>
    </row>
    <row r="32" spans="1:5">
      <c r="A32" s="288" t="s">
        <v>481</v>
      </c>
      <c r="B32" s="563" t="s">
        <v>495</v>
      </c>
      <c r="C32" s="565"/>
      <c r="D32" s="289">
        <v>0.02</v>
      </c>
      <c r="E32" s="253">
        <f t="shared" si="0"/>
        <v>0</v>
      </c>
    </row>
    <row r="33" spans="1:14" ht="13.5" thickBot="1">
      <c r="A33" s="288" t="s">
        <v>483</v>
      </c>
      <c r="B33" s="566" t="s">
        <v>496</v>
      </c>
      <c r="C33" s="567"/>
      <c r="D33" s="289">
        <v>6.0000000000000001E-3</v>
      </c>
      <c r="E33" s="253">
        <f t="shared" si="0"/>
        <v>0</v>
      </c>
    </row>
    <row r="34" spans="1:14" ht="13.5" thickBot="1">
      <c r="A34" s="548" t="s">
        <v>497</v>
      </c>
      <c r="B34" s="549"/>
      <c r="C34" s="550"/>
      <c r="D34" s="127">
        <f>SUM(D26:D33)</f>
        <v>0.3580000000000001</v>
      </c>
      <c r="E34" s="12">
        <f>SUM(E26:E33)</f>
        <v>0</v>
      </c>
      <c r="G34" s="16"/>
    </row>
    <row r="35" spans="1:14" ht="13.5" thickBot="1">
      <c r="A35" s="432"/>
      <c r="B35" s="433"/>
      <c r="C35" s="433"/>
      <c r="D35" s="142"/>
      <c r="E35" s="9"/>
    </row>
    <row r="36" spans="1:14" ht="13.5" thickBot="1">
      <c r="A36" s="115" t="s">
        <v>498</v>
      </c>
      <c r="B36" s="548" t="s">
        <v>499</v>
      </c>
      <c r="C36" s="550"/>
      <c r="D36" s="115" t="s">
        <v>472</v>
      </c>
      <c r="E36" s="434" t="s">
        <v>473</v>
      </c>
    </row>
    <row r="37" spans="1:14">
      <c r="A37" s="118" t="s">
        <v>460</v>
      </c>
      <c r="B37" s="566" t="s">
        <v>500</v>
      </c>
      <c r="C37" s="567"/>
      <c r="D37" s="135">
        <f>1/12</f>
        <v>8.3333333333333329E-2</v>
      </c>
      <c r="E37" s="8">
        <f>$E$21*D37</f>
        <v>0</v>
      </c>
    </row>
    <row r="38" spans="1:14" ht="13.5" thickBot="1">
      <c r="A38" s="120" t="s">
        <v>461</v>
      </c>
      <c r="B38" s="574" t="s">
        <v>501</v>
      </c>
      <c r="C38" s="575"/>
      <c r="D38" s="256">
        <f>1/12+1/12/3</f>
        <v>0.1111111111111111</v>
      </c>
      <c r="E38" s="257">
        <f>D38*$E$21</f>
        <v>0</v>
      </c>
    </row>
    <row r="39" spans="1:14" ht="13.5" thickBot="1">
      <c r="A39" s="136"/>
      <c r="B39" s="548" t="s">
        <v>502</v>
      </c>
      <c r="C39" s="550"/>
      <c r="D39" s="111">
        <f>D37+D38</f>
        <v>0.19444444444444442</v>
      </c>
      <c r="E39" s="9">
        <f>D39*$E$21</f>
        <v>0</v>
      </c>
    </row>
    <row r="40" spans="1:14" ht="13.5" thickBot="1">
      <c r="A40" s="115" t="s">
        <v>464</v>
      </c>
      <c r="B40" s="576" t="s">
        <v>503</v>
      </c>
      <c r="C40" s="577"/>
      <c r="D40" s="125">
        <f>D39*$D$34</f>
        <v>6.9611111111111124E-2</v>
      </c>
      <c r="E40" s="10">
        <f>D40*$E$21</f>
        <v>0</v>
      </c>
      <c r="F40" s="3"/>
    </row>
    <row r="41" spans="1:14" ht="13.5" thickBot="1">
      <c r="A41" s="548" t="s">
        <v>504</v>
      </c>
      <c r="B41" s="549"/>
      <c r="C41" s="550"/>
      <c r="D41" s="126">
        <f>SUM(D39:D40)</f>
        <v>0.26405555555555554</v>
      </c>
      <c r="E41" s="11">
        <f>SUM(E39:E40)</f>
        <v>0</v>
      </c>
      <c r="F41" s="3"/>
    </row>
    <row r="42" spans="1:14" ht="13.5" thickBot="1">
      <c r="A42" s="147"/>
      <c r="B42" s="148"/>
      <c r="C42" s="148"/>
      <c r="D42" s="148"/>
      <c r="E42" s="149"/>
    </row>
    <row r="43" spans="1:14" ht="13.5" thickBot="1">
      <c r="A43" s="128" t="s">
        <v>505</v>
      </c>
      <c r="B43" s="548" t="s">
        <v>506</v>
      </c>
      <c r="C43" s="550"/>
      <c r="D43" s="434" t="s">
        <v>472</v>
      </c>
      <c r="E43" s="434" t="s">
        <v>473</v>
      </c>
    </row>
    <row r="44" spans="1:14">
      <c r="A44" s="118" t="s">
        <v>460</v>
      </c>
      <c r="B44" s="560" t="s">
        <v>507</v>
      </c>
      <c r="C44" s="562"/>
      <c r="D44" s="19"/>
      <c r="E44" s="20">
        <f>D44*20*D13-(IF(E13*6%&lt;=(D44*20*D13),E13*6%,D44*20*D13))</f>
        <v>0</v>
      </c>
      <c r="F44" s="113"/>
      <c r="N44" s="3"/>
    </row>
    <row r="45" spans="1:14">
      <c r="A45" s="288" t="s">
        <v>461</v>
      </c>
      <c r="B45" s="566" t="s">
        <v>508</v>
      </c>
      <c r="C45" s="567"/>
      <c r="D45" s="258"/>
      <c r="E45" s="259">
        <f>(D45*20-1)*D13</f>
        <v>-1</v>
      </c>
      <c r="F45" s="113"/>
    </row>
    <row r="46" spans="1:14">
      <c r="A46" s="288" t="s">
        <v>464</v>
      </c>
      <c r="B46" s="563" t="s">
        <v>323</v>
      </c>
      <c r="C46" s="565"/>
      <c r="D46" s="258"/>
      <c r="E46" s="259"/>
      <c r="F46" s="113"/>
    </row>
    <row r="47" spans="1:14">
      <c r="A47" s="288" t="s">
        <v>466</v>
      </c>
      <c r="B47" s="566" t="s">
        <v>232</v>
      </c>
      <c r="C47" s="567"/>
      <c r="D47" s="258"/>
      <c r="E47" s="259">
        <f>D47*D13</f>
        <v>0</v>
      </c>
      <c r="F47" s="113"/>
    </row>
    <row r="48" spans="1:14">
      <c r="A48" s="288" t="s">
        <v>468</v>
      </c>
      <c r="B48" s="563" t="s">
        <v>233</v>
      </c>
      <c r="C48" s="565"/>
      <c r="D48" s="260"/>
      <c r="E48" s="261"/>
      <c r="F48" s="113"/>
    </row>
    <row r="49" spans="1:8">
      <c r="A49" s="288" t="s">
        <v>479</v>
      </c>
      <c r="B49" s="566" t="s">
        <v>234</v>
      </c>
      <c r="C49" s="567"/>
      <c r="D49" s="260"/>
      <c r="E49" s="261"/>
      <c r="F49" s="113"/>
    </row>
    <row r="50" spans="1:8">
      <c r="A50" s="288" t="s">
        <v>481</v>
      </c>
      <c r="B50" s="563" t="s">
        <v>509</v>
      </c>
      <c r="C50" s="565"/>
      <c r="D50" s="262"/>
      <c r="E50" s="261"/>
      <c r="F50" s="113"/>
    </row>
    <row r="51" spans="1:8" ht="13.5" thickBot="1">
      <c r="A51" s="120" t="s">
        <v>483</v>
      </c>
      <c r="B51" s="583" t="s">
        <v>325</v>
      </c>
      <c r="C51" s="584"/>
      <c r="D51" s="17"/>
      <c r="E51" s="13">
        <v>0</v>
      </c>
    </row>
    <row r="52" spans="1:8" ht="13.5" thickBot="1">
      <c r="A52" s="610" t="s">
        <v>510</v>
      </c>
      <c r="B52" s="611"/>
      <c r="C52" s="611"/>
      <c r="D52" s="612"/>
      <c r="E52" s="12">
        <f>SUM(E44:E51)</f>
        <v>-1</v>
      </c>
      <c r="F52" s="3"/>
    </row>
    <row r="53" spans="1:8" ht="13.5" thickBot="1">
      <c r="A53" s="147"/>
      <c r="B53" s="148"/>
      <c r="C53" s="145"/>
      <c r="D53" s="148"/>
      <c r="E53" s="149"/>
    </row>
    <row r="54" spans="1:8" ht="13.5" thickBot="1">
      <c r="A54" s="115" t="s">
        <v>511</v>
      </c>
      <c r="B54" s="548" t="s">
        <v>512</v>
      </c>
      <c r="C54" s="549"/>
      <c r="D54" s="550"/>
      <c r="E54" s="115" t="s">
        <v>473</v>
      </c>
    </row>
    <row r="55" spans="1:8">
      <c r="A55" s="123" t="s">
        <v>487</v>
      </c>
      <c r="B55" s="560" t="s">
        <v>513</v>
      </c>
      <c r="C55" s="561"/>
      <c r="D55" s="562"/>
      <c r="E55" s="8">
        <f>E41</f>
        <v>0</v>
      </c>
      <c r="H55" s="16"/>
    </row>
    <row r="56" spans="1:8">
      <c r="A56" s="288" t="s">
        <v>498</v>
      </c>
      <c r="B56" s="566" t="s">
        <v>514</v>
      </c>
      <c r="C56" s="593"/>
      <c r="D56" s="567"/>
      <c r="E56" s="253">
        <f>E34</f>
        <v>0</v>
      </c>
    </row>
    <row r="57" spans="1:8" ht="13.5" thickBot="1">
      <c r="A57" s="120" t="s">
        <v>505</v>
      </c>
      <c r="B57" s="563" t="s">
        <v>515</v>
      </c>
      <c r="C57" s="564"/>
      <c r="D57" s="609"/>
      <c r="E57" s="5">
        <f>E52</f>
        <v>-1</v>
      </c>
    </row>
    <row r="58" spans="1:8" ht="13.5" thickBot="1">
      <c r="A58" s="548" t="s">
        <v>516</v>
      </c>
      <c r="B58" s="549"/>
      <c r="C58" s="549"/>
      <c r="D58" s="550"/>
      <c r="E58" s="11">
        <f>SUM(E55:E57)</f>
        <v>-1</v>
      </c>
    </row>
    <row r="59" spans="1:8">
      <c r="A59" s="144"/>
      <c r="B59" s="145"/>
      <c r="C59" s="145"/>
      <c r="D59" s="145"/>
      <c r="E59" s="146"/>
    </row>
    <row r="60" spans="1:8">
      <c r="A60" s="571" t="s">
        <v>517</v>
      </c>
      <c r="B60" s="572"/>
      <c r="C60" s="572"/>
      <c r="D60" s="572"/>
      <c r="E60" s="573"/>
    </row>
    <row r="61" spans="1:8" ht="13.5" thickBot="1">
      <c r="A61" s="7"/>
      <c r="B61" s="7"/>
      <c r="C61" s="7"/>
      <c r="D61" s="7"/>
      <c r="E61" s="7"/>
      <c r="F61" s="114"/>
    </row>
    <row r="62" spans="1:8" ht="13.5" thickBot="1">
      <c r="A62" s="115">
        <v>3</v>
      </c>
      <c r="B62" s="549" t="s">
        <v>518</v>
      </c>
      <c r="C62" s="550"/>
      <c r="D62" s="115" t="s">
        <v>472</v>
      </c>
      <c r="E62" s="434" t="s">
        <v>473</v>
      </c>
      <c r="F62" s="113"/>
    </row>
    <row r="63" spans="1:8">
      <c r="A63" s="139" t="s">
        <v>460</v>
      </c>
      <c r="B63" s="607" t="s">
        <v>519</v>
      </c>
      <c r="C63" s="595"/>
      <c r="D63" s="289">
        <f>(1/12*0.07)+((1+1+1/3)*1/12)*(0.07/12)+((1/12*0.07)+((1+1+1/3)*1/12)*(0.07/12))/30*3*5/60</f>
        <v>7.0256558641975308E-3</v>
      </c>
      <c r="E63" s="8">
        <f t="shared" ref="E63:E69" si="1">$E$21*D63</f>
        <v>0</v>
      </c>
      <c r="F63" s="143"/>
    </row>
    <row r="64" spans="1:8">
      <c r="A64" s="290" t="s">
        <v>461</v>
      </c>
      <c r="B64" s="607" t="s">
        <v>520</v>
      </c>
      <c r="C64" s="595"/>
      <c r="D64" s="289">
        <f>D63*D31</f>
        <v>5.6205246913580253E-4</v>
      </c>
      <c r="E64" s="8">
        <f t="shared" si="1"/>
        <v>0</v>
      </c>
      <c r="F64" s="113"/>
    </row>
    <row r="65" spans="1:10">
      <c r="A65" s="290" t="s">
        <v>464</v>
      </c>
      <c r="B65" s="607" t="s">
        <v>521</v>
      </c>
      <c r="C65" s="595"/>
      <c r="D65" s="289">
        <f>D63*D31*40%</f>
        <v>2.2482098765432102E-4</v>
      </c>
      <c r="E65" s="8">
        <f t="shared" si="1"/>
        <v>0</v>
      </c>
      <c r="F65" s="113"/>
    </row>
    <row r="66" spans="1:10">
      <c r="A66" s="290" t="s">
        <v>466</v>
      </c>
      <c r="B66" s="607" t="s">
        <v>522</v>
      </c>
      <c r="C66" s="595"/>
      <c r="D66" s="289">
        <f>((1/30*7)*0.8)/60</f>
        <v>3.1111111111111114E-3</v>
      </c>
      <c r="E66" s="8">
        <f t="shared" si="1"/>
        <v>0</v>
      </c>
      <c r="F66" s="113"/>
    </row>
    <row r="67" spans="1:10">
      <c r="A67" s="290" t="s">
        <v>468</v>
      </c>
      <c r="B67" s="607" t="s">
        <v>523</v>
      </c>
      <c r="C67" s="595"/>
      <c r="D67" s="289">
        <f>$D$34*D66</f>
        <v>1.1137777777777782E-3</v>
      </c>
      <c r="E67" s="8">
        <f t="shared" si="1"/>
        <v>0</v>
      </c>
      <c r="F67" s="15"/>
    </row>
    <row r="68" spans="1:10">
      <c r="A68" s="290" t="s">
        <v>479</v>
      </c>
      <c r="B68" s="607" t="s">
        <v>524</v>
      </c>
      <c r="C68" s="595"/>
      <c r="D68" s="289">
        <f>0.4*0.08*0.8*(1+1/12+1/12+1/3/12)</f>
        <v>3.0577777777777773E-2</v>
      </c>
      <c r="E68" s="8">
        <f t="shared" si="1"/>
        <v>0</v>
      </c>
      <c r="F68" s="113"/>
    </row>
    <row r="69" spans="1:10" ht="13.5" thickBot="1">
      <c r="A69" s="263" t="s">
        <v>481</v>
      </c>
      <c r="B69" s="566" t="s">
        <v>525</v>
      </c>
      <c r="C69" s="567"/>
      <c r="D69" s="140">
        <f>(1*1%)/12</f>
        <v>8.3333333333333339E-4</v>
      </c>
      <c r="E69" s="14">
        <f t="shared" si="1"/>
        <v>0</v>
      </c>
      <c r="F69" s="113"/>
    </row>
    <row r="70" spans="1:10" ht="13.5" thickBot="1">
      <c r="A70" s="548" t="s">
        <v>526</v>
      </c>
      <c r="B70" s="549"/>
      <c r="C70" s="550"/>
      <c r="D70" s="129">
        <f>SUM(D63:D69)</f>
        <v>4.3448529320987646E-2</v>
      </c>
      <c r="E70" s="12">
        <f>SUM(E63:E69)</f>
        <v>0</v>
      </c>
      <c r="F70" s="3"/>
    </row>
    <row r="71" spans="1:10">
      <c r="A71" s="150"/>
      <c r="B71" s="151"/>
      <c r="C71" s="151"/>
      <c r="D71" s="151"/>
      <c r="E71" s="152"/>
    </row>
    <row r="72" spans="1:10">
      <c r="A72" s="571" t="s">
        <v>527</v>
      </c>
      <c r="B72" s="572"/>
      <c r="C72" s="572"/>
      <c r="D72" s="572"/>
      <c r="E72" s="573"/>
    </row>
    <row r="73" spans="1:10" ht="13.5" thickBot="1">
      <c r="A73" s="7"/>
      <c r="B73" s="7"/>
      <c r="C73" s="7"/>
      <c r="D73" s="7"/>
      <c r="E73" s="7"/>
      <c r="F73" s="114"/>
    </row>
    <row r="74" spans="1:10" ht="13.5" thickBot="1">
      <c r="A74" s="115" t="s">
        <v>528</v>
      </c>
      <c r="B74" s="548" t="s">
        <v>529</v>
      </c>
      <c r="C74" s="550"/>
      <c r="D74" s="434" t="s">
        <v>472</v>
      </c>
      <c r="E74" s="434" t="s">
        <v>473</v>
      </c>
      <c r="J74" s="134"/>
    </row>
    <row r="75" spans="1:10">
      <c r="A75" s="288" t="s">
        <v>460</v>
      </c>
      <c r="B75" s="560" t="s">
        <v>530</v>
      </c>
      <c r="C75" s="562"/>
      <c r="D75" s="326">
        <f>1/30*3.04/12</f>
        <v>8.4444444444444437E-3</v>
      </c>
      <c r="E75" s="253">
        <f t="shared" ref="E75:E80" si="2">$E$21*D75</f>
        <v>0</v>
      </c>
      <c r="F75" s="113"/>
    </row>
    <row r="76" spans="1:10">
      <c r="A76" s="288" t="s">
        <v>461</v>
      </c>
      <c r="B76" s="563" t="s">
        <v>531</v>
      </c>
      <c r="C76" s="565"/>
      <c r="D76" s="326">
        <f>0.73/30/12</f>
        <v>2.0277777777777777E-3</v>
      </c>
      <c r="E76" s="253">
        <f t="shared" si="2"/>
        <v>0</v>
      </c>
      <c r="F76" s="113"/>
    </row>
    <row r="77" spans="1:10">
      <c r="A77" s="288" t="s">
        <v>464</v>
      </c>
      <c r="B77" s="563" t="s">
        <v>532</v>
      </c>
      <c r="C77" s="565"/>
      <c r="D77" s="326">
        <f>5/30/12*1.23%</f>
        <v>1.7083333333333333E-4</v>
      </c>
      <c r="E77" s="253">
        <f t="shared" si="2"/>
        <v>0</v>
      </c>
      <c r="F77" s="113"/>
    </row>
    <row r="78" spans="1:10">
      <c r="A78" s="288" t="s">
        <v>466</v>
      </c>
      <c r="B78" s="563" t="s">
        <v>533</v>
      </c>
      <c r="C78" s="565"/>
      <c r="D78" s="326">
        <f>1/30*15*0.5%/12</f>
        <v>2.0833333333333335E-4</v>
      </c>
      <c r="E78" s="253">
        <f t="shared" si="2"/>
        <v>0</v>
      </c>
      <c r="F78" s="113"/>
    </row>
    <row r="79" spans="1:10">
      <c r="A79" s="249" t="s">
        <v>468</v>
      </c>
      <c r="B79" s="563" t="s">
        <v>534</v>
      </c>
      <c r="C79" s="565"/>
      <c r="D79" s="264">
        <f>((1/12+1/12+1/3/12)*4/12)*2%</f>
        <v>1.2962962962962963E-3</v>
      </c>
      <c r="E79" s="253">
        <f t="shared" si="2"/>
        <v>0</v>
      </c>
      <c r="F79" s="113"/>
    </row>
    <row r="80" spans="1:10" ht="13.5" customHeight="1" thickBot="1">
      <c r="A80" s="120" t="s">
        <v>479</v>
      </c>
      <c r="B80" s="574" t="s">
        <v>535</v>
      </c>
      <c r="C80" s="575"/>
      <c r="D80" s="140">
        <f>SUM(D75:D79)*D34</f>
        <v>4.3488712962962972E-3</v>
      </c>
      <c r="E80" s="257">
        <f t="shared" si="2"/>
        <v>0</v>
      </c>
      <c r="G80" s="3"/>
      <c r="H80" s="117"/>
    </row>
    <row r="81" spans="1:7" ht="13.5" thickBot="1">
      <c r="A81" s="548" t="s">
        <v>536</v>
      </c>
      <c r="B81" s="549"/>
      <c r="C81" s="550"/>
      <c r="D81" s="126">
        <f>SUM(D75:D80)</f>
        <v>1.6496556481481482E-2</v>
      </c>
      <c r="E81" s="12">
        <f>SUM(E75:E80)</f>
        <v>0</v>
      </c>
      <c r="F81" s="3"/>
      <c r="G81" s="3"/>
    </row>
    <row r="82" spans="1:7" ht="13.5" thickBot="1">
      <c r="A82" s="435"/>
      <c r="B82" s="436"/>
      <c r="C82" s="436"/>
      <c r="D82" s="69"/>
      <c r="E82" s="70"/>
      <c r="F82" s="3"/>
      <c r="G82" s="3"/>
    </row>
    <row r="83" spans="1:7" ht="13.5" thickBot="1">
      <c r="A83" s="115" t="s">
        <v>537</v>
      </c>
      <c r="B83" s="548" t="s">
        <v>538</v>
      </c>
      <c r="C83" s="549"/>
      <c r="D83" s="125" t="s">
        <v>472</v>
      </c>
      <c r="E83" s="115" t="s">
        <v>473</v>
      </c>
      <c r="F83" s="3"/>
      <c r="G83" s="3"/>
    </row>
    <row r="84" spans="1:7" ht="13.5" thickBot="1">
      <c r="A84" s="123" t="s">
        <v>460</v>
      </c>
      <c r="B84" s="576" t="s">
        <v>539</v>
      </c>
      <c r="C84" s="577"/>
      <c r="D84" s="82">
        <v>0</v>
      </c>
      <c r="E84" s="81">
        <v>0</v>
      </c>
      <c r="F84" s="117"/>
      <c r="G84" s="117"/>
    </row>
    <row r="85" spans="1:7" ht="13.5" thickBot="1">
      <c r="A85" s="548" t="s">
        <v>540</v>
      </c>
      <c r="B85" s="549"/>
      <c r="C85" s="550"/>
      <c r="D85" s="126">
        <f>SUM(D84)</f>
        <v>0</v>
      </c>
      <c r="E85" s="71">
        <f>SUM(E84)</f>
        <v>0</v>
      </c>
      <c r="F85" s="3"/>
      <c r="G85" s="3"/>
    </row>
    <row r="86" spans="1:7" ht="13.5" thickBot="1">
      <c r="A86" s="435"/>
      <c r="B86" s="436"/>
      <c r="C86" s="436"/>
      <c r="D86" s="69"/>
      <c r="E86" s="70"/>
      <c r="F86" s="3"/>
      <c r="G86" s="3"/>
    </row>
    <row r="87" spans="1:7" ht="13.5" thickBot="1">
      <c r="A87" s="115" t="s">
        <v>541</v>
      </c>
      <c r="B87" s="548" t="s">
        <v>542</v>
      </c>
      <c r="C87" s="549"/>
      <c r="D87" s="125" t="s">
        <v>472</v>
      </c>
      <c r="E87" s="115" t="s">
        <v>473</v>
      </c>
      <c r="F87" s="3"/>
      <c r="G87" s="3"/>
    </row>
    <row r="88" spans="1:7" ht="13.5" thickBot="1">
      <c r="A88" s="123" t="s">
        <v>460</v>
      </c>
      <c r="B88" s="576" t="s">
        <v>543</v>
      </c>
      <c r="C88" s="577"/>
      <c r="D88" s="82">
        <v>0</v>
      </c>
      <c r="E88" s="81">
        <v>0</v>
      </c>
      <c r="F88" s="117"/>
      <c r="G88" s="117"/>
    </row>
    <row r="89" spans="1:7" ht="13.5" thickBot="1">
      <c r="A89" s="548" t="s">
        <v>544</v>
      </c>
      <c r="B89" s="549"/>
      <c r="C89" s="550"/>
      <c r="D89" s="126">
        <f>SUM(D88)</f>
        <v>0</v>
      </c>
      <c r="E89" s="71">
        <f>SUM(E88)</f>
        <v>0</v>
      </c>
      <c r="F89" s="3"/>
      <c r="G89" s="3"/>
    </row>
    <row r="90" spans="1:7" ht="13.5" thickBot="1">
      <c r="A90" s="144"/>
      <c r="B90" s="145"/>
      <c r="C90" s="145"/>
      <c r="D90" s="145"/>
      <c r="E90" s="146"/>
    </row>
    <row r="91" spans="1:7" ht="13.5" thickBot="1">
      <c r="A91" s="115" t="s">
        <v>545</v>
      </c>
      <c r="B91" s="548" t="s">
        <v>546</v>
      </c>
      <c r="C91" s="549"/>
      <c r="D91" s="125" t="s">
        <v>472</v>
      </c>
      <c r="E91" s="115" t="s">
        <v>473</v>
      </c>
    </row>
    <row r="92" spans="1:7">
      <c r="A92" s="123" t="s">
        <v>528</v>
      </c>
      <c r="B92" s="578" t="s">
        <v>531</v>
      </c>
      <c r="C92" s="579"/>
      <c r="D92" s="138">
        <f>D81</f>
        <v>1.6496556481481482E-2</v>
      </c>
      <c r="E92" s="257">
        <f>E81</f>
        <v>0</v>
      </c>
    </row>
    <row r="93" spans="1:7">
      <c r="A93" s="288" t="s">
        <v>537</v>
      </c>
      <c r="B93" s="563" t="s">
        <v>547</v>
      </c>
      <c r="C93" s="565"/>
      <c r="D93" s="291">
        <f>D85</f>
        <v>0</v>
      </c>
      <c r="E93" s="292">
        <f>E85</f>
        <v>0</v>
      </c>
    </row>
    <row r="94" spans="1:7" ht="13.5" thickBot="1">
      <c r="A94" s="169" t="s">
        <v>541</v>
      </c>
      <c r="B94" s="583" t="s">
        <v>548</v>
      </c>
      <c r="C94" s="584"/>
      <c r="D94" s="129">
        <f>D86</f>
        <v>0</v>
      </c>
      <c r="E94" s="162">
        <f>E88</f>
        <v>0</v>
      </c>
    </row>
    <row r="95" spans="1:7" ht="13.5" thickBot="1">
      <c r="A95" s="548" t="s">
        <v>549</v>
      </c>
      <c r="B95" s="549"/>
      <c r="C95" s="550"/>
      <c r="D95" s="126">
        <f>SUM(D92:D93)</f>
        <v>1.6496556481481482E-2</v>
      </c>
      <c r="E95" s="71">
        <f>SUM(E92:E94)</f>
        <v>0</v>
      </c>
    </row>
    <row r="96" spans="1:7">
      <c r="A96" s="144"/>
      <c r="B96" s="145"/>
      <c r="C96" s="145"/>
      <c r="D96" s="145"/>
      <c r="E96" s="146"/>
    </row>
    <row r="97" spans="1:6">
      <c r="A97" s="571" t="s">
        <v>550</v>
      </c>
      <c r="B97" s="572"/>
      <c r="C97" s="572"/>
      <c r="D97" s="572"/>
      <c r="E97" s="573"/>
    </row>
    <row r="98" spans="1:6" ht="13.5" thickBot="1">
      <c r="A98" s="7"/>
      <c r="B98" s="7"/>
      <c r="C98" s="7"/>
      <c r="D98" s="7"/>
      <c r="E98" s="130"/>
    </row>
    <row r="99" spans="1:6" ht="13.5" thickBot="1">
      <c r="A99" s="115">
        <v>5</v>
      </c>
      <c r="B99" s="548" t="s">
        <v>551</v>
      </c>
      <c r="C99" s="550"/>
      <c r="D99" s="115" t="s">
        <v>472</v>
      </c>
      <c r="E99" s="434" t="s">
        <v>473</v>
      </c>
    </row>
    <row r="100" spans="1:6">
      <c r="A100" s="118" t="s">
        <v>460</v>
      </c>
      <c r="B100" s="561" t="s">
        <v>552</v>
      </c>
      <c r="C100" s="562"/>
      <c r="D100" s="19"/>
      <c r="E100" s="8">
        <f>D100*$D$13</f>
        <v>0</v>
      </c>
      <c r="F100" s="113"/>
    </row>
    <row r="101" spans="1:6">
      <c r="A101" s="288" t="s">
        <v>461</v>
      </c>
      <c r="B101" s="593" t="s">
        <v>553</v>
      </c>
      <c r="C101" s="567"/>
      <c r="D101" s="265">
        <v>0</v>
      </c>
      <c r="E101" s="253">
        <v>0</v>
      </c>
      <c r="F101" s="113"/>
    </row>
    <row r="102" spans="1:6">
      <c r="A102" s="293" t="s">
        <v>464</v>
      </c>
      <c r="B102" s="564" t="s">
        <v>554</v>
      </c>
      <c r="C102" s="565"/>
      <c r="D102" s="265">
        <v>0</v>
      </c>
      <c r="E102" s="253">
        <v>0</v>
      </c>
      <c r="F102" s="113"/>
    </row>
    <row r="103" spans="1:6">
      <c r="A103" s="293" t="s">
        <v>466</v>
      </c>
      <c r="B103" s="564" t="s">
        <v>555</v>
      </c>
      <c r="C103" s="565"/>
      <c r="D103" s="19"/>
      <c r="E103" s="292">
        <f>D103*$D$13</f>
        <v>0</v>
      </c>
      <c r="F103" s="113"/>
    </row>
    <row r="104" spans="1:6" ht="13.5" thickBot="1">
      <c r="A104" s="157" t="s">
        <v>468</v>
      </c>
      <c r="B104" s="594" t="s">
        <v>556</v>
      </c>
      <c r="C104" s="595"/>
      <c r="D104" s="19"/>
      <c r="E104" s="42">
        <f>D104*$D$13</f>
        <v>0</v>
      </c>
      <c r="F104" s="113"/>
    </row>
    <row r="105" spans="1:6" ht="13.5" customHeight="1" thickBot="1">
      <c r="A105" s="596" t="s">
        <v>557</v>
      </c>
      <c r="B105" s="597"/>
      <c r="C105" s="597"/>
      <c r="D105" s="156"/>
      <c r="E105" s="11">
        <f>SUM(E100:E104)</f>
        <v>0</v>
      </c>
    </row>
    <row r="106" spans="1:6">
      <c r="A106" s="144"/>
      <c r="B106" s="145"/>
      <c r="C106" s="145"/>
      <c r="D106" s="145"/>
      <c r="E106" s="146"/>
    </row>
    <row r="107" spans="1:6">
      <c r="A107" s="571" t="s">
        <v>558</v>
      </c>
      <c r="B107" s="572"/>
      <c r="C107" s="572"/>
      <c r="D107" s="572"/>
      <c r="E107" s="573"/>
    </row>
    <row r="108" spans="1:6" ht="13.5" thickBot="1">
      <c r="A108" s="7"/>
      <c r="B108" s="7"/>
      <c r="C108" s="7"/>
      <c r="D108" s="7"/>
      <c r="E108" s="122"/>
    </row>
    <row r="109" spans="1:6" ht="13.5" thickBot="1">
      <c r="A109" s="115">
        <v>6</v>
      </c>
      <c r="B109" s="115" t="s">
        <v>559</v>
      </c>
      <c r="C109" s="549" t="s">
        <v>472</v>
      </c>
      <c r="D109" s="550" t="s">
        <v>472</v>
      </c>
      <c r="E109" s="434" t="s">
        <v>473</v>
      </c>
    </row>
    <row r="110" spans="1:6">
      <c r="A110" s="118" t="s">
        <v>460</v>
      </c>
      <c r="B110" s="158" t="s">
        <v>560</v>
      </c>
      <c r="C110" s="460">
        <f>('RESUMO GERAL APOIO'!BP95/'RESUMO GERAL APOIO'!G95)*6%</f>
        <v>330.3010188862354</v>
      </c>
      <c r="D110" s="141"/>
      <c r="E110" s="50"/>
      <c r="F110" s="15"/>
    </row>
    <row r="111" spans="1:6">
      <c r="A111" s="288" t="s">
        <v>461</v>
      </c>
      <c r="B111" s="294" t="s">
        <v>561</v>
      </c>
      <c r="C111" s="461">
        <f>(('RESUMO GERAL APOIO'!BP95+'RESUMO GERAL APOIO'!BQ95)/'RESUMO GERAL APOIO'!G95)*4%</f>
        <v>233.41272001293967</v>
      </c>
      <c r="D111" s="266"/>
      <c r="E111" s="267"/>
    </row>
    <row r="112" spans="1:6">
      <c r="A112" s="288" t="s">
        <v>464</v>
      </c>
      <c r="B112" s="288" t="s">
        <v>562</v>
      </c>
      <c r="C112" s="295" t="s">
        <v>563</v>
      </c>
      <c r="D112" s="296" t="s">
        <v>563</v>
      </c>
      <c r="E112" s="265"/>
    </row>
    <row r="113" spans="1:7">
      <c r="A113" s="288" t="s">
        <v>564</v>
      </c>
      <c r="B113" s="294" t="s">
        <v>565</v>
      </c>
      <c r="C113" s="268">
        <v>7.6</v>
      </c>
      <c r="D113" s="297"/>
      <c r="E113" s="267">
        <v>0</v>
      </c>
    </row>
    <row r="114" spans="1:7">
      <c r="A114" s="288" t="s">
        <v>566</v>
      </c>
      <c r="B114" s="294" t="s">
        <v>567</v>
      </c>
      <c r="C114" s="268">
        <v>1.65</v>
      </c>
      <c r="D114" s="53"/>
      <c r="E114" s="267">
        <v>0</v>
      </c>
    </row>
    <row r="115" spans="1:7">
      <c r="A115" s="288" t="s">
        <v>568</v>
      </c>
      <c r="B115" s="294" t="s">
        <v>569</v>
      </c>
      <c r="C115" s="298"/>
      <c r="D115" s="269"/>
      <c r="E115" s="270">
        <v>0</v>
      </c>
    </row>
    <row r="116" spans="1:7" ht="13.5" thickBot="1">
      <c r="A116" s="605" t="s">
        <v>570</v>
      </c>
      <c r="B116" s="606"/>
      <c r="C116" s="54"/>
      <c r="D116" s="271"/>
      <c r="E116" s="272"/>
    </row>
    <row r="117" spans="1:7" ht="13.5" thickBot="1">
      <c r="A117" s="548" t="s">
        <v>571</v>
      </c>
      <c r="B117" s="549"/>
      <c r="C117" s="549"/>
      <c r="D117" s="550"/>
      <c r="E117" s="12">
        <f>SUM(E110:E115)</f>
        <v>0</v>
      </c>
    </row>
    <row r="118" spans="1:7">
      <c r="A118" s="131"/>
      <c r="B118" s="132"/>
      <c r="C118" s="132"/>
      <c r="D118" s="132"/>
      <c r="E118" s="133"/>
      <c r="G118" s="2"/>
    </row>
    <row r="119" spans="1:7">
      <c r="A119" s="598" t="s">
        <v>572</v>
      </c>
      <c r="B119" s="599"/>
      <c r="C119" s="599"/>
      <c r="D119" s="599"/>
      <c r="E119" s="600"/>
      <c r="G119" s="2"/>
    </row>
    <row r="120" spans="1:7" ht="13.5" thickBot="1">
      <c r="A120" s="435"/>
      <c r="B120" s="430"/>
      <c r="C120" s="430"/>
      <c r="D120" s="430"/>
      <c r="E120" s="431"/>
    </row>
    <row r="121" spans="1:7" ht="13.5" thickBot="1">
      <c r="A121" s="548" t="s">
        <v>573</v>
      </c>
      <c r="B121" s="549"/>
      <c r="C121" s="549"/>
      <c r="D121" s="550"/>
      <c r="E121" s="115" t="s">
        <v>574</v>
      </c>
    </row>
    <row r="122" spans="1:7">
      <c r="A122" s="118" t="s">
        <v>460</v>
      </c>
      <c r="B122" s="601" t="str">
        <f>A10</f>
        <v>MÓDULO 1 - COMPOSIÇÃO DA REMUNERAÇÃO</v>
      </c>
      <c r="C122" s="602"/>
      <c r="D122" s="603"/>
      <c r="E122" s="50">
        <f>E21</f>
        <v>0</v>
      </c>
    </row>
    <row r="123" spans="1:7">
      <c r="A123" s="288" t="s">
        <v>461</v>
      </c>
      <c r="B123" s="604" t="str">
        <f>A23</f>
        <v>MÓDULO 2 – ENCARGOS E BENEFÍCIOS MENSAIS E DIÁRIOS</v>
      </c>
      <c r="C123" s="591"/>
      <c r="D123" s="592"/>
      <c r="E123" s="267">
        <f>E58</f>
        <v>-1</v>
      </c>
      <c r="G123" s="2"/>
    </row>
    <row r="124" spans="1:7">
      <c r="A124" s="288" t="s">
        <v>464</v>
      </c>
      <c r="B124" s="551" t="str">
        <f>A60</f>
        <v>MÓDULO 3 – PROVISÃO PARA RESCISÃO</v>
      </c>
      <c r="C124" s="552"/>
      <c r="D124" s="553"/>
      <c r="E124" s="298">
        <f>E70</f>
        <v>0</v>
      </c>
      <c r="G124" s="2"/>
    </row>
    <row r="125" spans="1:7">
      <c r="A125" s="290" t="s">
        <v>466</v>
      </c>
      <c r="B125" s="591" t="str">
        <f>A72</f>
        <v>MÓDULO 4 – CUSTO DE REPOSIÇÃO DO PROFISSIONAL AUSENTE</v>
      </c>
      <c r="C125" s="591"/>
      <c r="D125" s="592"/>
      <c r="E125" s="267">
        <f>E95</f>
        <v>0</v>
      </c>
    </row>
    <row r="126" spans="1:7">
      <c r="A126" s="288" t="s">
        <v>468</v>
      </c>
      <c r="B126" s="588" t="str">
        <f>A97</f>
        <v>MÓDULO 5 – INSUMOS DIVERSOS</v>
      </c>
      <c r="C126" s="589"/>
      <c r="D126" s="590"/>
      <c r="E126" s="267">
        <f>E105</f>
        <v>0</v>
      </c>
      <c r="F126" s="3"/>
      <c r="G126" s="1"/>
    </row>
    <row r="127" spans="1:7">
      <c r="A127" s="288" t="s">
        <v>575</v>
      </c>
      <c r="B127" s="580" t="s">
        <v>576</v>
      </c>
      <c r="C127" s="581"/>
      <c r="D127" s="582"/>
      <c r="E127" s="273">
        <f>SUM(E122:E126)</f>
        <v>-1</v>
      </c>
    </row>
    <row r="128" spans="1:7" ht="13.5" thickBot="1">
      <c r="A128" s="120" t="s">
        <v>479</v>
      </c>
      <c r="B128" s="585" t="str">
        <f>A107</f>
        <v>MÓDULO 6 – CUSTOS INDIRETOS, TRIBUTOS E LUCRO</v>
      </c>
      <c r="C128" s="586"/>
      <c r="D128" s="587"/>
      <c r="E128" s="5">
        <f>E117</f>
        <v>0</v>
      </c>
      <c r="F128" s="3"/>
    </row>
    <row r="129" spans="1:8" ht="13.5" thickBot="1">
      <c r="A129" s="548" t="s">
        <v>577</v>
      </c>
      <c r="B129" s="549"/>
      <c r="C129" s="549"/>
      <c r="D129" s="550"/>
      <c r="E129" s="11">
        <f>SUM(E127:E128)</f>
        <v>-1</v>
      </c>
      <c r="F129" s="3"/>
    </row>
    <row r="130" spans="1:8" ht="12.75" customHeight="1" thickBot="1">
      <c r="A130" s="548" t="s">
        <v>578</v>
      </c>
      <c r="B130" s="549"/>
      <c r="C130" s="549"/>
      <c r="D130" s="550"/>
      <c r="E130" s="12">
        <f>E129*12</f>
        <v>-12</v>
      </c>
    </row>
    <row r="131" spans="1:8" ht="13.5" thickBot="1">
      <c r="A131" s="548" t="s">
        <v>346</v>
      </c>
      <c r="B131" s="549"/>
      <c r="C131" s="549"/>
      <c r="D131" s="550"/>
      <c r="E131" s="12"/>
    </row>
    <row r="132" spans="1:8">
      <c r="A132" s="98"/>
      <c r="B132" s="98"/>
      <c r="C132" s="98"/>
      <c r="D132" s="98"/>
      <c r="E132" s="98"/>
    </row>
    <row r="133" spans="1:8" ht="44.25" customHeight="1">
      <c r="A133" s="98"/>
      <c r="B133" s="98"/>
      <c r="C133" s="98"/>
      <c r="D133" s="98"/>
      <c r="E133" s="98"/>
    </row>
    <row r="134" spans="1:8">
      <c r="A134" s="92"/>
      <c r="B134" s="92"/>
      <c r="C134" s="98"/>
      <c r="D134" s="98"/>
      <c r="E134" s="6"/>
      <c r="F134" s="3"/>
    </row>
    <row r="135" spans="1:8">
      <c r="A135" s="110"/>
      <c r="B135" s="92"/>
      <c r="C135" s="98"/>
      <c r="D135" s="98"/>
      <c r="E135" s="137"/>
      <c r="F135" s="3"/>
      <c r="H135" s="3"/>
    </row>
    <row r="136" spans="1:8">
      <c r="A136" s="98"/>
      <c r="B136" s="98"/>
      <c r="C136" s="98"/>
      <c r="D136" s="98"/>
      <c r="E136" s="4"/>
      <c r="H136" s="3"/>
    </row>
    <row r="137" spans="1:8">
      <c r="A137" s="98"/>
      <c r="B137" s="98"/>
      <c r="C137" s="98"/>
      <c r="D137" s="98"/>
      <c r="E137" s="4"/>
    </row>
    <row r="138" spans="1:8">
      <c r="A138" s="3"/>
      <c r="E138" s="3"/>
    </row>
    <row r="139" spans="1:8">
      <c r="A139" s="3"/>
    </row>
  </sheetData>
  <protectedRanges>
    <protectedRange sqref="D110" name="Intervalo1"/>
    <protectedRange sqref="D111" name="Intervalo2"/>
    <protectedRange sqref="C110" name="Intervalo1_2"/>
    <protectedRange sqref="C111" name="Intervalo2_2"/>
  </protectedRanges>
  <mergeCells count="104">
    <mergeCell ref="B75:C75"/>
    <mergeCell ref="B76:C76"/>
    <mergeCell ref="B77:C77"/>
    <mergeCell ref="B78:C78"/>
    <mergeCell ref="B79:C79"/>
    <mergeCell ref="A72:E72"/>
    <mergeCell ref="B46:C46"/>
    <mergeCell ref="B47:C47"/>
    <mergeCell ref="B48:C48"/>
    <mergeCell ref="B49:C49"/>
    <mergeCell ref="B50:C50"/>
    <mergeCell ref="B51:C51"/>
    <mergeCell ref="A52:D52"/>
    <mergeCell ref="B54:D54"/>
    <mergeCell ref="B55:D55"/>
    <mergeCell ref="A23:E23"/>
    <mergeCell ref="B25:C25"/>
    <mergeCell ref="B26:C26"/>
    <mergeCell ref="B27:C27"/>
    <mergeCell ref="A116:B116"/>
    <mergeCell ref="B62:C62"/>
    <mergeCell ref="B80:C80"/>
    <mergeCell ref="A81:C81"/>
    <mergeCell ref="B63:C63"/>
    <mergeCell ref="B64:C64"/>
    <mergeCell ref="B65:C65"/>
    <mergeCell ref="B66:C66"/>
    <mergeCell ref="B67:C67"/>
    <mergeCell ref="B68:C68"/>
    <mergeCell ref="B69:C69"/>
    <mergeCell ref="A70:C70"/>
    <mergeCell ref="B74:C74"/>
    <mergeCell ref="B28:C28"/>
    <mergeCell ref="B56:D56"/>
    <mergeCell ref="B57:D57"/>
    <mergeCell ref="A58:D58"/>
    <mergeCell ref="A60:E60"/>
    <mergeCell ref="B29:C29"/>
    <mergeCell ref="B30:C30"/>
    <mergeCell ref="B17:C17"/>
    <mergeCell ref="B18:C18"/>
    <mergeCell ref="B19:C19"/>
    <mergeCell ref="B20:C20"/>
    <mergeCell ref="A21:D21"/>
    <mergeCell ref="B12:C12"/>
    <mergeCell ref="B13:C13"/>
    <mergeCell ref="B14:C14"/>
    <mergeCell ref="B15:C15"/>
    <mergeCell ref="B16:C16"/>
    <mergeCell ref="B128:D128"/>
    <mergeCell ref="A129:D129"/>
    <mergeCell ref="A130:D130"/>
    <mergeCell ref="B126:D126"/>
    <mergeCell ref="B125:D125"/>
    <mergeCell ref="A97:E97"/>
    <mergeCell ref="B99:C99"/>
    <mergeCell ref="B100:C100"/>
    <mergeCell ref="B101:C101"/>
    <mergeCell ref="B102:C102"/>
    <mergeCell ref="B103:C103"/>
    <mergeCell ref="B104:C104"/>
    <mergeCell ref="A105:C105"/>
    <mergeCell ref="A119:E119"/>
    <mergeCell ref="A121:D121"/>
    <mergeCell ref="B122:D122"/>
    <mergeCell ref="B123:D123"/>
    <mergeCell ref="B124:D124"/>
    <mergeCell ref="A107:E107"/>
    <mergeCell ref="C109:D109"/>
    <mergeCell ref="A117:D117"/>
    <mergeCell ref="A85:C85"/>
    <mergeCell ref="B83:C83"/>
    <mergeCell ref="B84:C84"/>
    <mergeCell ref="B91:C91"/>
    <mergeCell ref="B92:C92"/>
    <mergeCell ref="B87:C87"/>
    <mergeCell ref="B88:C88"/>
    <mergeCell ref="A89:C89"/>
    <mergeCell ref="B127:D127"/>
    <mergeCell ref="B94:C94"/>
    <mergeCell ref="A131:D131"/>
    <mergeCell ref="B7:D7"/>
    <mergeCell ref="A1:E1"/>
    <mergeCell ref="A3:E3"/>
    <mergeCell ref="B4:D4"/>
    <mergeCell ref="B5:D5"/>
    <mergeCell ref="B6:D6"/>
    <mergeCell ref="B43:C43"/>
    <mergeCell ref="B44:C44"/>
    <mergeCell ref="B45:C45"/>
    <mergeCell ref="B8:D8"/>
    <mergeCell ref="A10:E10"/>
    <mergeCell ref="B37:C37"/>
    <mergeCell ref="B38:C38"/>
    <mergeCell ref="B39:C39"/>
    <mergeCell ref="B40:C40"/>
    <mergeCell ref="A41:C41"/>
    <mergeCell ref="B31:C31"/>
    <mergeCell ref="B32:C32"/>
    <mergeCell ref="B33:C33"/>
    <mergeCell ref="A34:C34"/>
    <mergeCell ref="B36:C36"/>
    <mergeCell ref="B93:C93"/>
    <mergeCell ref="A95:C95"/>
  </mergeCells>
  <pageMargins left="0.39370078740157483" right="0.19685039370078741" top="0.59055118110236227" bottom="0.39370078740157483" header="0.15748031496062992" footer="0.15748031496062992"/>
  <pageSetup paperSize="9" scale="47" firstPageNumber="0" orientation="portrait" horizontalDpi="300" verticalDpi="300" r:id="rId1"/>
  <headerFooter alignWithMargins="0"/>
  <colBreaks count="1" manualBreakCount="1">
    <brk id="11"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f>
        <v>Abaete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Abaete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40.9</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701.75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701.75</v>
      </c>
    </row>
    <row r="67" spans="1:6" ht="13.5" thickBot="1">
      <c r="A67" s="616" t="str">
        <f>'BASE PLANILHAS'!A58:D58</f>
        <v>Total do Módulo 2</v>
      </c>
      <c r="B67" s="617"/>
      <c r="C67" s="617"/>
      <c r="D67" s="618"/>
      <c r="E67" s="381">
        <f>SUM(E64:E66)</f>
        <v>2443.5055555555555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8.6118980169971699</v>
      </c>
      <c r="E122" s="413">
        <v>0</v>
      </c>
    </row>
    <row r="123" spans="1:7">
      <c r="A123" s="356" t="str">
        <f>'BASE PLANILHAS'!A114</f>
        <v>C.2</v>
      </c>
      <c r="B123" s="408" t="str">
        <f>'BASE PLANILHAS'!B114</f>
        <v>PIS</v>
      </c>
      <c r="C123" s="340">
        <f>'BASE PLANILHAS'!C114</f>
        <v>1.65</v>
      </c>
      <c r="D123" s="340">
        <f>((100/((100-($C$125))%)-100)*$C123)/($C$125)</f>
        <v>1.8696883852691222</v>
      </c>
      <c r="E123" s="413">
        <v>0</v>
      </c>
    </row>
    <row r="124" spans="1:7">
      <c r="A124" s="356" t="str">
        <f>'BASE PLANILHAS'!A115</f>
        <v>C.3</v>
      </c>
      <c r="B124" s="408" t="str">
        <f>'BASE PLANILHAS'!B115</f>
        <v>ISS</v>
      </c>
      <c r="C124" s="340">
        <f>VLOOKUP(E4,ISS!A:C,2,0)*100</f>
        <v>2.5</v>
      </c>
      <c r="D124" s="340">
        <f>((100/((100-($C$125))%)-100)*$C124)/($C$125)</f>
        <v>2.8328611898017004</v>
      </c>
      <c r="E124" s="414">
        <v>0</v>
      </c>
    </row>
    <row r="125" spans="1:7" ht="13.5" thickBot="1">
      <c r="A125" s="652" t="str">
        <f>'BASE PLANILHAS'!A116:B116</f>
        <v>Total Tributos</v>
      </c>
      <c r="B125" s="653">
        <v>0</v>
      </c>
      <c r="C125" s="415">
        <f>SUM(C122:C124)</f>
        <v>11.75</v>
      </c>
      <c r="D125" s="415">
        <f>SUM(D122:D124)</f>
        <v>13.314447592067992</v>
      </c>
      <c r="E125" s="416">
        <f>((E119+E120+E114+E104+E79+E67+E30)*D125)%</f>
        <v>807.25758063544117</v>
      </c>
    </row>
    <row r="126" spans="1:7" ht="13.5" thickBot="1">
      <c r="A126" s="616" t="str">
        <f>'BASE PLANILHAS'!A117:D117</f>
        <v>Total do Módulo 6</v>
      </c>
      <c r="B126" s="617"/>
      <c r="C126" s="617"/>
      <c r="D126" s="618"/>
      <c r="E126" s="360">
        <f>SUM(E119:E125)</f>
        <v>1370.9713195346162</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2443.5055555555555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5499.3059624691359</v>
      </c>
      <c r="F136" s="3"/>
      <c r="G136" s="1"/>
    </row>
    <row r="137" spans="1:7" ht="13.5" thickBot="1">
      <c r="A137" s="373" t="str">
        <f>'BASE PLANILHAS'!A128</f>
        <v>F</v>
      </c>
      <c r="B137" s="657" t="str">
        <f>'BASE PLANILHAS'!B128:D128</f>
        <v>MÓDULO 6 – CUSTOS INDIRETOS, TRIBUTOS E LUCRO</v>
      </c>
      <c r="C137" s="658"/>
      <c r="D137" s="659"/>
      <c r="E137" s="386">
        <f>E126</f>
        <v>1370.9713195346162</v>
      </c>
    </row>
    <row r="138" spans="1:7" ht="13.5" thickBot="1">
      <c r="A138" s="616" t="str">
        <f>'BASE PLANILHAS'!A129:D129</f>
        <v>Custo Total</v>
      </c>
      <c r="B138" s="617"/>
      <c r="C138" s="617"/>
      <c r="D138" s="618"/>
      <c r="E138" s="381">
        <f>SUM(E136:E137)</f>
        <v>6870.2772820037517</v>
      </c>
      <c r="F138" s="3"/>
    </row>
    <row r="139" spans="1:7" ht="13.5" thickBot="1">
      <c r="A139" s="616" t="str">
        <f>'BASE PLANILHAS'!A130:D130</f>
        <v>Custo Total Anual</v>
      </c>
      <c r="B139" s="617"/>
      <c r="C139" s="617"/>
      <c r="D139" s="618"/>
      <c r="E139" s="360">
        <f>E138*12</f>
        <v>82443.327384045027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t="13.5" hidden="1" thickBot="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A156:D156"/>
    <mergeCell ref="B150:C150"/>
    <mergeCell ref="A151:E151"/>
    <mergeCell ref="B152:D152"/>
    <mergeCell ref="B153:D153"/>
    <mergeCell ref="B154:D154"/>
    <mergeCell ref="B155:D155"/>
    <mergeCell ref="A143:B143"/>
    <mergeCell ref="A144:B144"/>
    <mergeCell ref="A145:B145"/>
    <mergeCell ref="A146:B146"/>
    <mergeCell ref="A147:B147"/>
    <mergeCell ref="A148:D148"/>
    <mergeCell ref="B137:D137"/>
    <mergeCell ref="A138:D138"/>
    <mergeCell ref="A139:D139"/>
    <mergeCell ref="A141:B141"/>
    <mergeCell ref="A142:B142"/>
    <mergeCell ref="B131:D131"/>
    <mergeCell ref="B132:D132"/>
    <mergeCell ref="B133:D133"/>
    <mergeCell ref="B134:D134"/>
    <mergeCell ref="B135:D135"/>
    <mergeCell ref="B136:D136"/>
    <mergeCell ref="A116:E116"/>
    <mergeCell ref="C118:D118"/>
    <mergeCell ref="A125:B125"/>
    <mergeCell ref="A126:D126"/>
    <mergeCell ref="A128:E128"/>
    <mergeCell ref="A130:D130"/>
    <mergeCell ref="B109:C109"/>
    <mergeCell ref="B110:C110"/>
    <mergeCell ref="B111:C111"/>
    <mergeCell ref="B112:C112"/>
    <mergeCell ref="B113:C113"/>
    <mergeCell ref="A114:C114"/>
    <mergeCell ref="B100:C100"/>
    <mergeCell ref="B101:C101"/>
    <mergeCell ref="B102:C102"/>
    <mergeCell ref="A104:C104"/>
    <mergeCell ref="A106:E106"/>
    <mergeCell ref="B108:C108"/>
    <mergeCell ref="B88:C88"/>
    <mergeCell ref="B89:C89"/>
    <mergeCell ref="A90:C90"/>
    <mergeCell ref="B92:C92"/>
    <mergeCell ref="B93:C93"/>
    <mergeCell ref="A94:C94"/>
    <mergeCell ref="B96:C96"/>
    <mergeCell ref="B97:C97"/>
    <mergeCell ref="A98:C98"/>
    <mergeCell ref="B103:C103"/>
    <mergeCell ref="A81:E81"/>
    <mergeCell ref="B83:C83"/>
    <mergeCell ref="B84:C84"/>
    <mergeCell ref="B85:C85"/>
    <mergeCell ref="B86:C86"/>
    <mergeCell ref="B87:C87"/>
    <mergeCell ref="B74:C74"/>
    <mergeCell ref="B75:C75"/>
    <mergeCell ref="B76:C76"/>
    <mergeCell ref="B77:C77"/>
    <mergeCell ref="B78:C78"/>
    <mergeCell ref="A79:C79"/>
    <mergeCell ref="B66:D66"/>
    <mergeCell ref="A67:D67"/>
    <mergeCell ref="A69:E69"/>
    <mergeCell ref="B71:C71"/>
    <mergeCell ref="B72:C72"/>
    <mergeCell ref="B73:C73"/>
    <mergeCell ref="B59:C59"/>
    <mergeCell ref="B60:C60"/>
    <mergeCell ref="A61:D61"/>
    <mergeCell ref="B63:D63"/>
    <mergeCell ref="B64:D64"/>
    <mergeCell ref="B65:D65"/>
    <mergeCell ref="B54:C54"/>
    <mergeCell ref="B55:C55"/>
    <mergeCell ref="B56:C56"/>
    <mergeCell ref="B57:C57"/>
    <mergeCell ref="B58:C58"/>
    <mergeCell ref="B46:C46"/>
    <mergeCell ref="B47:C47"/>
    <mergeCell ref="B48:C48"/>
    <mergeCell ref="B49:C49"/>
    <mergeCell ref="A50:C50"/>
    <mergeCell ref="B52:C52"/>
    <mergeCell ref="A43:C43"/>
    <mergeCell ref="B45:C45"/>
    <mergeCell ref="A32:E32"/>
    <mergeCell ref="B34:C34"/>
    <mergeCell ref="B35:C35"/>
    <mergeCell ref="B36:C36"/>
    <mergeCell ref="B37:C37"/>
    <mergeCell ref="B38:C38"/>
    <mergeCell ref="B53:C53"/>
    <mergeCell ref="G12:I12"/>
    <mergeCell ref="A140:D140"/>
    <mergeCell ref="A1:E1"/>
    <mergeCell ref="A3:E3"/>
    <mergeCell ref="B4:D4"/>
    <mergeCell ref="B5:D5"/>
    <mergeCell ref="B6:D6"/>
    <mergeCell ref="B7:D7"/>
    <mergeCell ref="B25:C25"/>
    <mergeCell ref="B26:C26"/>
    <mergeCell ref="B27:C27"/>
    <mergeCell ref="B28:C28"/>
    <mergeCell ref="B29:C29"/>
    <mergeCell ref="A30:D30"/>
    <mergeCell ref="B8:D8"/>
    <mergeCell ref="A10:E10"/>
    <mergeCell ref="B12:E12"/>
    <mergeCell ref="A22:C22"/>
    <mergeCell ref="B23:C23"/>
    <mergeCell ref="B24:C24"/>
    <mergeCell ref="B39:C39"/>
    <mergeCell ref="B40:C40"/>
    <mergeCell ref="B41:C41"/>
    <mergeCell ref="B42:C42"/>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theme="6" tint="0.79998168889431442"/>
  </sheetPr>
  <dimension ref="A1:G156"/>
  <sheetViews>
    <sheetView showGridLines="0" view="pageBreakPreview" topLeftCell="A55"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f>
        <v>Abaete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f>
        <v>0</v>
      </c>
    </row>
    <row r="7" spans="1:7">
      <c r="A7" s="288" t="str">
        <f>'BASE PLANILHAS'!A7</f>
        <v>D</v>
      </c>
      <c r="B7" s="551" t="str">
        <f>'BASE PLANILHAS'!B7:D7</f>
        <v>Categoria profissional (vinculada à execução contratual)</v>
      </c>
      <c r="C7" s="552"/>
      <c r="D7" s="553"/>
      <c r="E7" s="275" t="str">
        <f>CCT!B4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40.9</v>
      </c>
      <c r="E47" s="259">
        <f t="shared" si="2"/>
        <v>40.9</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701.75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701.75</v>
      </c>
    </row>
    <row r="58" spans="1:6" ht="13.5" thickBot="1">
      <c r="A58" s="548" t="str">
        <f>'BASE PLANILHAS'!A58:D58</f>
        <v>Total do Módulo 2</v>
      </c>
      <c r="B58" s="549"/>
      <c r="C58" s="549"/>
      <c r="D58" s="550"/>
      <c r="E58" s="11">
        <f>SUM(E55:E57)</f>
        <v>2443.5055555555555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8.6118980169971699</v>
      </c>
      <c r="E113" s="267">
        <v>0</v>
      </c>
    </row>
    <row r="114" spans="1:6">
      <c r="A114" s="288" t="str">
        <f>'BASE PLANILHAS'!A114</f>
        <v>C.2</v>
      </c>
      <c r="B114" s="294" t="str">
        <f>'BASE PLANILHAS'!B114</f>
        <v>PIS</v>
      </c>
      <c r="C114" s="268">
        <f>'BASE PLANILHAS'!C114</f>
        <v>1.65</v>
      </c>
      <c r="D114" s="268">
        <f>((100/((100-($C$116))%)-100)*$C114)/($C$116)</f>
        <v>1.8696883852691222</v>
      </c>
      <c r="E114" s="267">
        <v>0</v>
      </c>
    </row>
    <row r="115" spans="1:6">
      <c r="A115" s="288" t="str">
        <f>'BASE PLANILHAS'!A115</f>
        <v>C.3</v>
      </c>
      <c r="B115" s="294" t="str">
        <f>'BASE PLANILHAS'!B115</f>
        <v>ISS</v>
      </c>
      <c r="C115" s="340">
        <f>VLOOKUP(E4,ISS!A:C,2,0)*100</f>
        <v>2.5</v>
      </c>
      <c r="D115" s="268">
        <f>((100/((100-($C$116))%)-100)*$C115)/($C$116)</f>
        <v>2.8328611898017004</v>
      </c>
      <c r="E115" s="270">
        <v>0</v>
      </c>
    </row>
    <row r="116" spans="1:6" ht="13.5" thickBot="1">
      <c r="A116" s="605" t="str">
        <f>'BASE PLANILHAS'!A116:B116</f>
        <v>Total Tributos</v>
      </c>
      <c r="B116" s="606">
        <v>0</v>
      </c>
      <c r="C116" s="279">
        <f>SUM(C113:C115)</f>
        <v>11.75</v>
      </c>
      <c r="D116" s="279">
        <f>SUM(D113:D115)</f>
        <v>13.314447592067992</v>
      </c>
      <c r="E116" s="272">
        <f>((E110+E111+E105+E95+E70+E58+E21)*D116)%</f>
        <v>807.25758063544117</v>
      </c>
    </row>
    <row r="117" spans="1:6" ht="13.5" thickBot="1">
      <c r="A117" s="548" t="str">
        <f>'BASE PLANILHAS'!A117:D117</f>
        <v>Total do Módulo 6</v>
      </c>
      <c r="B117" s="549"/>
      <c r="C117" s="549"/>
      <c r="D117" s="550"/>
      <c r="E117" s="12">
        <f>SUM(E110:E116)</f>
        <v>1370.9713195346162</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2443.5055555555555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5499.3059624691359</v>
      </c>
      <c r="F127" s="3"/>
    </row>
    <row r="128" spans="1:6" ht="13.5" thickBot="1">
      <c r="A128" s="120" t="str">
        <f>'BASE PLANILHAS'!A128</f>
        <v>F</v>
      </c>
      <c r="B128" s="585" t="str">
        <f>'BASE PLANILHAS'!B128:D128</f>
        <v>MÓDULO 6 – CUSTOS INDIRETOS, TRIBUTOS E LUCRO</v>
      </c>
      <c r="C128" s="586"/>
      <c r="D128" s="587"/>
      <c r="E128" s="5">
        <f>E117</f>
        <v>1370.9713195346162</v>
      </c>
    </row>
    <row r="129" spans="1:6" ht="13.5" thickBot="1">
      <c r="A129" s="548" t="str">
        <f>'BASE PLANILHAS'!A129:D129</f>
        <v>Custo Total</v>
      </c>
      <c r="B129" s="549"/>
      <c r="C129" s="549"/>
      <c r="D129" s="550"/>
      <c r="E129" s="11">
        <f>SUM(E127:E128)</f>
        <v>6870.2772820037517</v>
      </c>
      <c r="F129" s="3"/>
    </row>
    <row r="130" spans="1:6" ht="13.5" thickBot="1">
      <c r="A130" s="548" t="str">
        <f>'BASE PLANILHAS'!A130:D130</f>
        <v>Custo Total Anual</v>
      </c>
      <c r="B130" s="549"/>
      <c r="C130" s="549"/>
      <c r="D130" s="550"/>
      <c r="E130" s="12">
        <f>E129*12</f>
        <v>82443.327384045027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f>
        <v>Alem Paraiba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Alem Paraiba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45.11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705.96</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705.96</v>
      </c>
    </row>
    <row r="67" spans="1:6" ht="13.5" thickBot="1">
      <c r="A67" s="616" t="str">
        <f>'BASE PLANILHAS'!A58:D58</f>
        <v>Total do Módulo 2</v>
      </c>
      <c r="B67" s="617"/>
      <c r="C67" s="617"/>
      <c r="D67" s="618"/>
      <c r="E67" s="381">
        <f>SUM(E64:E66)</f>
        <v>2447.7155555555555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769.08545510302565</v>
      </c>
    </row>
    <row r="126" spans="1:7" ht="13.5" thickBot="1">
      <c r="A126" s="616" t="str">
        <f>'BASE PLANILHAS'!A117:D117</f>
        <v>Total do Módulo 6</v>
      </c>
      <c r="B126" s="617"/>
      <c r="C126" s="617"/>
      <c r="D126" s="618"/>
      <c r="E126" s="360">
        <f>SUM(E119:E125)</f>
        <v>1332.7991940022007</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2447.7155555555555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5503.515962469136</v>
      </c>
      <c r="F136" s="3"/>
      <c r="G136" s="1"/>
    </row>
    <row r="137" spans="1:7" ht="13.5" thickBot="1">
      <c r="A137" s="373" t="str">
        <f>'BASE PLANILHAS'!A128</f>
        <v>F</v>
      </c>
      <c r="B137" s="657" t="str">
        <f>'BASE PLANILHAS'!B128:D128</f>
        <v>MÓDULO 6 – CUSTOS INDIRETOS, TRIBUTOS E LUCRO</v>
      </c>
      <c r="C137" s="658"/>
      <c r="D137" s="659"/>
      <c r="E137" s="386">
        <f>E126</f>
        <v>1332.7991940022007</v>
      </c>
    </row>
    <row r="138" spans="1:7" ht="13.5" thickBot="1">
      <c r="A138" s="616" t="str">
        <f>'BASE PLANILHAS'!A129:D129</f>
        <v>Custo Total</v>
      </c>
      <c r="B138" s="617"/>
      <c r="C138" s="617"/>
      <c r="D138" s="618"/>
      <c r="E138" s="381">
        <f>SUM(E136:E137)</f>
        <v>6836.3151564713371</v>
      </c>
      <c r="F138" s="3"/>
    </row>
    <row r="139" spans="1:7" ht="13.5" thickBot="1">
      <c r="A139" s="616" t="str">
        <f>'BASE PLANILHAS'!A130:D130</f>
        <v>Custo Total Anual</v>
      </c>
      <c r="B139" s="617"/>
      <c r="C139" s="617"/>
      <c r="D139" s="618"/>
      <c r="E139" s="360">
        <f>E138*12</f>
        <v>82035.781877656045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A151:E151"/>
    <mergeCell ref="B152:D152"/>
    <mergeCell ref="B153:D153"/>
    <mergeCell ref="B154:D154"/>
    <mergeCell ref="B155:D155"/>
    <mergeCell ref="A156:D156"/>
    <mergeCell ref="A144:B144"/>
    <mergeCell ref="A145:B145"/>
    <mergeCell ref="A146:B146"/>
    <mergeCell ref="A147:B147"/>
    <mergeCell ref="A148:D148"/>
    <mergeCell ref="B150:C150"/>
    <mergeCell ref="A138:D138"/>
    <mergeCell ref="A139:D139"/>
    <mergeCell ref="A140:D140"/>
    <mergeCell ref="A141:B141"/>
    <mergeCell ref="A142:B142"/>
    <mergeCell ref="A143:B143"/>
    <mergeCell ref="B132:D132"/>
    <mergeCell ref="B133:D133"/>
    <mergeCell ref="B134:D134"/>
    <mergeCell ref="B135:D135"/>
    <mergeCell ref="B136:D136"/>
    <mergeCell ref="B137:D137"/>
    <mergeCell ref="C118:D118"/>
    <mergeCell ref="A125:B125"/>
    <mergeCell ref="A126:D126"/>
    <mergeCell ref="A128:E128"/>
    <mergeCell ref="A130:D130"/>
    <mergeCell ref="B131:D131"/>
    <mergeCell ref="B110:C110"/>
    <mergeCell ref="B111:C111"/>
    <mergeCell ref="B112:C112"/>
    <mergeCell ref="B113:C113"/>
    <mergeCell ref="A114:C114"/>
    <mergeCell ref="A116:E116"/>
    <mergeCell ref="B102:C102"/>
    <mergeCell ref="B103:C103"/>
    <mergeCell ref="A104:C104"/>
    <mergeCell ref="A106:E106"/>
    <mergeCell ref="B108:C108"/>
    <mergeCell ref="B109:C109"/>
    <mergeCell ref="A94:C94"/>
    <mergeCell ref="B96:C96"/>
    <mergeCell ref="B97:C97"/>
    <mergeCell ref="A98:C98"/>
    <mergeCell ref="B100:C100"/>
    <mergeCell ref="B101:C101"/>
    <mergeCell ref="B87:C87"/>
    <mergeCell ref="B88:C88"/>
    <mergeCell ref="B89:C89"/>
    <mergeCell ref="A90:C90"/>
    <mergeCell ref="B92:C92"/>
    <mergeCell ref="B93:C93"/>
    <mergeCell ref="A79:C79"/>
    <mergeCell ref="A81:E81"/>
    <mergeCell ref="B83:C83"/>
    <mergeCell ref="B84:C84"/>
    <mergeCell ref="B85:C85"/>
    <mergeCell ref="B86:C86"/>
    <mergeCell ref="B73:C73"/>
    <mergeCell ref="B74:C74"/>
    <mergeCell ref="B75:C75"/>
    <mergeCell ref="B76:C76"/>
    <mergeCell ref="B77:C77"/>
    <mergeCell ref="B78:C78"/>
    <mergeCell ref="B65:D65"/>
    <mergeCell ref="B66:D66"/>
    <mergeCell ref="A67:D67"/>
    <mergeCell ref="A69:E69"/>
    <mergeCell ref="B71:C71"/>
    <mergeCell ref="B72:C72"/>
    <mergeCell ref="B58:C58"/>
    <mergeCell ref="B59:C59"/>
    <mergeCell ref="B60:C60"/>
    <mergeCell ref="A61:D61"/>
    <mergeCell ref="B63:D63"/>
    <mergeCell ref="B64:D64"/>
    <mergeCell ref="B52:C52"/>
    <mergeCell ref="B53:C53"/>
    <mergeCell ref="B54:C54"/>
    <mergeCell ref="B55:C55"/>
    <mergeCell ref="B56:C56"/>
    <mergeCell ref="B57:C57"/>
    <mergeCell ref="B45:C45"/>
    <mergeCell ref="B46:C46"/>
    <mergeCell ref="B47:C47"/>
    <mergeCell ref="B48:C48"/>
    <mergeCell ref="B49:C49"/>
    <mergeCell ref="A50:C50"/>
    <mergeCell ref="B38:C38"/>
    <mergeCell ref="B39:C39"/>
    <mergeCell ref="B40:C40"/>
    <mergeCell ref="B41:C41"/>
    <mergeCell ref="B42:C42"/>
    <mergeCell ref="A43:C43"/>
    <mergeCell ref="A30:D30"/>
    <mergeCell ref="A32:E32"/>
    <mergeCell ref="B34:C34"/>
    <mergeCell ref="B35:C35"/>
    <mergeCell ref="B36:C36"/>
    <mergeCell ref="B37:C37"/>
    <mergeCell ref="B24:C24"/>
    <mergeCell ref="B25:C25"/>
    <mergeCell ref="B26:C26"/>
    <mergeCell ref="B27:C27"/>
    <mergeCell ref="B28:C28"/>
    <mergeCell ref="B29:C29"/>
    <mergeCell ref="B8:D8"/>
    <mergeCell ref="A10:E10"/>
    <mergeCell ref="B12:E12"/>
    <mergeCell ref="G12:I12"/>
    <mergeCell ref="A22:C22"/>
    <mergeCell ref="B23:C23"/>
    <mergeCell ref="A1:E1"/>
    <mergeCell ref="A3:E3"/>
    <mergeCell ref="B4:D4"/>
    <mergeCell ref="B5:D5"/>
    <mergeCell ref="B6:D6"/>
    <mergeCell ref="B7:D7"/>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f>
        <v>Alem Paraiba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f>
        <v>0</v>
      </c>
    </row>
    <row r="7" spans="1:7">
      <c r="A7" s="288" t="str">
        <f>'BASE PLANILHAS'!A7</f>
        <v>D</v>
      </c>
      <c r="B7" s="551" t="str">
        <f>'BASE PLANILHAS'!B7:D7</f>
        <v>Categoria profissional (vinculada à execução contratual)</v>
      </c>
      <c r="C7" s="552"/>
      <c r="D7" s="553"/>
      <c r="E7" s="275" t="str">
        <f>CCT!B5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45.11</v>
      </c>
      <c r="E47" s="259">
        <f t="shared" si="2"/>
        <v>45.11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705.96</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705.96</v>
      </c>
    </row>
    <row r="58" spans="1:6" ht="13.5" thickBot="1">
      <c r="A58" s="548" t="str">
        <f>'BASE PLANILHAS'!A58:D58</f>
        <v>Total do Módulo 2</v>
      </c>
      <c r="B58" s="549"/>
      <c r="C58" s="549"/>
      <c r="D58" s="550"/>
      <c r="E58" s="11">
        <f>SUM(E55:E57)</f>
        <v>2447.7155555555555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769.08545510302565</v>
      </c>
    </row>
    <row r="117" spans="1:6" ht="13.5" thickBot="1">
      <c r="A117" s="548" t="str">
        <f>'BASE PLANILHAS'!A117:D117</f>
        <v>Total do Módulo 6</v>
      </c>
      <c r="B117" s="549"/>
      <c r="C117" s="549"/>
      <c r="D117" s="550"/>
      <c r="E117" s="12">
        <f>SUM(E110:E116)</f>
        <v>1332.7991940022007</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2447.7155555555555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5503.515962469136</v>
      </c>
      <c r="F127" s="3"/>
    </row>
    <row r="128" spans="1:6" ht="13.5" thickBot="1">
      <c r="A128" s="120" t="str">
        <f>'BASE PLANILHAS'!A128</f>
        <v>F</v>
      </c>
      <c r="B128" s="585" t="str">
        <f>'BASE PLANILHAS'!B128:D128</f>
        <v>MÓDULO 6 – CUSTOS INDIRETOS, TRIBUTOS E LUCRO</v>
      </c>
      <c r="C128" s="586"/>
      <c r="D128" s="587"/>
      <c r="E128" s="5">
        <f>E117</f>
        <v>1332.7991940022007</v>
      </c>
    </row>
    <row r="129" spans="1:6" ht="13.5" thickBot="1">
      <c r="A129" s="548" t="str">
        <f>'BASE PLANILHAS'!A129:D129</f>
        <v>Custo Total</v>
      </c>
      <c r="B129" s="549"/>
      <c r="C129" s="549"/>
      <c r="D129" s="550"/>
      <c r="E129" s="11">
        <f>SUM(E127:E128)</f>
        <v>6836.3151564713371</v>
      </c>
      <c r="F129" s="3"/>
    </row>
    <row r="130" spans="1:6" ht="13.5" thickBot="1">
      <c r="A130" s="548" t="str">
        <f>'BASE PLANILHAS'!A130:D130</f>
        <v>Custo Total Anual</v>
      </c>
      <c r="B130" s="549"/>
      <c r="C130" s="549"/>
      <c r="D130" s="550"/>
      <c r="E130" s="12">
        <f>E129*12</f>
        <v>82035.781877656045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143:D143"/>
    <mergeCell ref="B144:D144"/>
    <mergeCell ref="B145:D145"/>
    <mergeCell ref="B146:D146"/>
    <mergeCell ref="A147:D147"/>
    <mergeCell ref="A151:D151"/>
    <mergeCell ref="A136:B136"/>
    <mergeCell ref="A137:B137"/>
    <mergeCell ref="A138:B138"/>
    <mergeCell ref="A139:D139"/>
    <mergeCell ref="B141:C141"/>
    <mergeCell ref="A142:E142"/>
    <mergeCell ref="A130:D130"/>
    <mergeCell ref="A131:D131"/>
    <mergeCell ref="A132:B132"/>
    <mergeCell ref="A133:B133"/>
    <mergeCell ref="A134:B134"/>
    <mergeCell ref="A135:B135"/>
    <mergeCell ref="B124:D124"/>
    <mergeCell ref="B125:D125"/>
    <mergeCell ref="B126:D126"/>
    <mergeCell ref="B127:D127"/>
    <mergeCell ref="B128:D128"/>
    <mergeCell ref="A129:D129"/>
    <mergeCell ref="A116:B116"/>
    <mergeCell ref="A117:D117"/>
    <mergeCell ref="A119:E119"/>
    <mergeCell ref="A121:D121"/>
    <mergeCell ref="B122:D122"/>
    <mergeCell ref="B123:D123"/>
    <mergeCell ref="B102:C102"/>
    <mergeCell ref="B103:C103"/>
    <mergeCell ref="B104:C104"/>
    <mergeCell ref="A105:C105"/>
    <mergeCell ref="A107:E107"/>
    <mergeCell ref="C109:D109"/>
    <mergeCell ref="B94:C94"/>
    <mergeCell ref="A95:C95"/>
    <mergeCell ref="A97:E97"/>
    <mergeCell ref="B99:C99"/>
    <mergeCell ref="B100:C100"/>
    <mergeCell ref="B101:C101"/>
    <mergeCell ref="B87:C87"/>
    <mergeCell ref="B88:C88"/>
    <mergeCell ref="A89:C89"/>
    <mergeCell ref="B91:C91"/>
    <mergeCell ref="B92:C92"/>
    <mergeCell ref="B93:C93"/>
    <mergeCell ref="B79:C79"/>
    <mergeCell ref="B80:C80"/>
    <mergeCell ref="A81:C81"/>
    <mergeCell ref="B83:C83"/>
    <mergeCell ref="B84:C84"/>
    <mergeCell ref="A85:C85"/>
    <mergeCell ref="A72:E72"/>
    <mergeCell ref="B74:C74"/>
    <mergeCell ref="B75:C75"/>
    <mergeCell ref="B76:C76"/>
    <mergeCell ref="B77:C77"/>
    <mergeCell ref="B78:C78"/>
    <mergeCell ref="B65:C65"/>
    <mergeCell ref="B66:C66"/>
    <mergeCell ref="B67:C67"/>
    <mergeCell ref="B68:C68"/>
    <mergeCell ref="B69:C69"/>
    <mergeCell ref="A70:C70"/>
    <mergeCell ref="B57:D57"/>
    <mergeCell ref="A58:D58"/>
    <mergeCell ref="A60:E60"/>
    <mergeCell ref="B62:C62"/>
    <mergeCell ref="B63:C63"/>
    <mergeCell ref="B64:C64"/>
    <mergeCell ref="B50:C50"/>
    <mergeCell ref="B51:C51"/>
    <mergeCell ref="A52:D52"/>
    <mergeCell ref="B54:D54"/>
    <mergeCell ref="B55:D55"/>
    <mergeCell ref="B56:D56"/>
    <mergeCell ref="B44:C44"/>
    <mergeCell ref="B45:C45"/>
    <mergeCell ref="B46:C46"/>
    <mergeCell ref="B47:C47"/>
    <mergeCell ref="B48:C48"/>
    <mergeCell ref="B49:C49"/>
    <mergeCell ref="B37:C37"/>
    <mergeCell ref="B38:C38"/>
    <mergeCell ref="B39:C39"/>
    <mergeCell ref="B40:C40"/>
    <mergeCell ref="A41:C41"/>
    <mergeCell ref="B43:C43"/>
    <mergeCell ref="B30:C30"/>
    <mergeCell ref="B31:C31"/>
    <mergeCell ref="B32:C32"/>
    <mergeCell ref="B33:C33"/>
    <mergeCell ref="A34:C34"/>
    <mergeCell ref="B36:C36"/>
    <mergeCell ref="A23:E23"/>
    <mergeCell ref="B25:C25"/>
    <mergeCell ref="B26:C26"/>
    <mergeCell ref="B27:C27"/>
    <mergeCell ref="B28:C28"/>
    <mergeCell ref="B29:C29"/>
    <mergeCell ref="B16:C16"/>
    <mergeCell ref="B17:C17"/>
    <mergeCell ref="B18:C18"/>
    <mergeCell ref="B19:C19"/>
    <mergeCell ref="B20:C20"/>
    <mergeCell ref="A21:D21"/>
    <mergeCell ref="B8:D8"/>
    <mergeCell ref="A10:E10"/>
    <mergeCell ref="B12:C12"/>
    <mergeCell ref="B13:C13"/>
    <mergeCell ref="B14:C14"/>
    <mergeCell ref="B15:C15"/>
    <mergeCell ref="A1:E1"/>
    <mergeCell ref="A3:E3"/>
    <mergeCell ref="B4:D4"/>
    <mergeCell ref="B5:D5"/>
    <mergeCell ref="B6:D6"/>
    <mergeCell ref="B7:D7"/>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f>
        <v>Andradas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Andradas</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1321.6999999999998</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1321.6999999999998</v>
      </c>
    </row>
    <row r="67" spans="1:6" ht="13.5" thickBot="1">
      <c r="A67" s="616" t="str">
        <f>'BASE PLANILHAS'!A58:D58</f>
        <v>Total do Módulo 2</v>
      </c>
      <c r="B67" s="617"/>
      <c r="C67" s="617"/>
      <c r="D67" s="618"/>
      <c r="E67" s="381">
        <f>SUM(E64:E66)</f>
        <v>4805.2111111111108</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2001.5208336909252</v>
      </c>
    </row>
    <row r="126" spans="1:7" ht="13.5" thickBot="1">
      <c r="A126" s="616" t="str">
        <f>'BASE PLANILHAS'!A117:D117</f>
        <v>Total do Módulo 6</v>
      </c>
      <c r="B126" s="617"/>
      <c r="C126" s="617"/>
      <c r="D126" s="618"/>
      <c r="E126" s="360">
        <f>SUM(E119:E125)</f>
        <v>3128.9483114892755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4805.2111111111108</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10916.811924938273</v>
      </c>
      <c r="F136" s="3"/>
      <c r="G136" s="1"/>
    </row>
    <row r="137" spans="1:7" ht="13.5" thickBot="1">
      <c r="A137" s="373" t="str">
        <f>'BASE PLANILHAS'!A128</f>
        <v>F</v>
      </c>
      <c r="B137" s="657" t="str">
        <f>'BASE PLANILHAS'!B128:D128</f>
        <v>MÓDULO 6 – CUSTOS INDIRETOS, TRIBUTOS E LUCRO</v>
      </c>
      <c r="C137" s="658"/>
      <c r="D137" s="659"/>
      <c r="E137" s="386">
        <f>E126</f>
        <v>3128.9483114892755</v>
      </c>
    </row>
    <row r="138" spans="1:7" ht="13.5" thickBot="1">
      <c r="A138" s="616" t="str">
        <f>'BASE PLANILHAS'!A129:D129</f>
        <v>Custo Total</v>
      </c>
      <c r="B138" s="617"/>
      <c r="C138" s="617"/>
      <c r="D138" s="618"/>
      <c r="E138" s="381">
        <f>SUM(E136:E137)</f>
        <v>14045.760236427548</v>
      </c>
      <c r="F138" s="3"/>
    </row>
    <row r="139" spans="1:7" ht="13.5" thickBot="1">
      <c r="A139" s="616" t="str">
        <f>'BASE PLANILHAS'!A130:D130</f>
        <v>Custo Total Anual</v>
      </c>
      <c r="B139" s="617"/>
      <c r="C139" s="617"/>
      <c r="D139" s="618"/>
      <c r="E139" s="360">
        <f>E138*12</f>
        <v>168549.12283713056</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A151:E151"/>
    <mergeCell ref="B152:D152"/>
    <mergeCell ref="B153:D153"/>
    <mergeCell ref="B154:D154"/>
    <mergeCell ref="B155:D155"/>
    <mergeCell ref="A156:D156"/>
    <mergeCell ref="A144:B144"/>
    <mergeCell ref="A145:B145"/>
    <mergeCell ref="A146:B146"/>
    <mergeCell ref="A147:B147"/>
    <mergeCell ref="A148:D148"/>
    <mergeCell ref="B150:C150"/>
    <mergeCell ref="A138:D138"/>
    <mergeCell ref="A139:D139"/>
    <mergeCell ref="A140:D140"/>
    <mergeCell ref="A141:B141"/>
    <mergeCell ref="A142:B142"/>
    <mergeCell ref="A143:B143"/>
    <mergeCell ref="B132:D132"/>
    <mergeCell ref="B133:D133"/>
    <mergeCell ref="B134:D134"/>
    <mergeCell ref="B135:D135"/>
    <mergeCell ref="B136:D136"/>
    <mergeCell ref="B137:D137"/>
    <mergeCell ref="C118:D118"/>
    <mergeCell ref="A125:B125"/>
    <mergeCell ref="A126:D126"/>
    <mergeCell ref="A128:E128"/>
    <mergeCell ref="A130:D130"/>
    <mergeCell ref="B131:D131"/>
    <mergeCell ref="B110:C110"/>
    <mergeCell ref="B111:C111"/>
    <mergeCell ref="B112:C112"/>
    <mergeCell ref="B113:C113"/>
    <mergeCell ref="A114:C114"/>
    <mergeCell ref="A116:E116"/>
    <mergeCell ref="B102:C102"/>
    <mergeCell ref="B103:C103"/>
    <mergeCell ref="A104:C104"/>
    <mergeCell ref="A106:E106"/>
    <mergeCell ref="B108:C108"/>
    <mergeCell ref="B109:C109"/>
    <mergeCell ref="A94:C94"/>
    <mergeCell ref="B96:C96"/>
    <mergeCell ref="B97:C97"/>
    <mergeCell ref="A98:C98"/>
    <mergeCell ref="B100:C100"/>
    <mergeCell ref="B101:C101"/>
    <mergeCell ref="B87:C87"/>
    <mergeCell ref="B88:C88"/>
    <mergeCell ref="B89:C89"/>
    <mergeCell ref="A90:C90"/>
    <mergeCell ref="B92:C92"/>
    <mergeCell ref="B93:C93"/>
    <mergeCell ref="A79:C79"/>
    <mergeCell ref="A81:E81"/>
    <mergeCell ref="B83:C83"/>
    <mergeCell ref="B84:C84"/>
    <mergeCell ref="B85:C85"/>
    <mergeCell ref="B86:C86"/>
    <mergeCell ref="B73:C73"/>
    <mergeCell ref="B74:C74"/>
    <mergeCell ref="B75:C75"/>
    <mergeCell ref="B76:C76"/>
    <mergeCell ref="B77:C77"/>
    <mergeCell ref="B78:C78"/>
    <mergeCell ref="B65:D65"/>
    <mergeCell ref="B66:D66"/>
    <mergeCell ref="A67:D67"/>
    <mergeCell ref="A69:E69"/>
    <mergeCell ref="B71:C71"/>
    <mergeCell ref="B72:C72"/>
    <mergeCell ref="B58:C58"/>
    <mergeCell ref="B59:C59"/>
    <mergeCell ref="B60:C60"/>
    <mergeCell ref="A61:D61"/>
    <mergeCell ref="B63:D63"/>
    <mergeCell ref="B64:D64"/>
    <mergeCell ref="B52:C52"/>
    <mergeCell ref="B53:C53"/>
    <mergeCell ref="B54:C54"/>
    <mergeCell ref="B55:C55"/>
    <mergeCell ref="B56:C56"/>
    <mergeCell ref="B57:C57"/>
    <mergeCell ref="B45:C45"/>
    <mergeCell ref="B46:C46"/>
    <mergeCell ref="B47:C47"/>
    <mergeCell ref="B48:C48"/>
    <mergeCell ref="B49:C49"/>
    <mergeCell ref="A50:C50"/>
    <mergeCell ref="B38:C38"/>
    <mergeCell ref="B39:C39"/>
    <mergeCell ref="B40:C40"/>
    <mergeCell ref="B41:C41"/>
    <mergeCell ref="B42:C42"/>
    <mergeCell ref="A43:C43"/>
    <mergeCell ref="A30:D30"/>
    <mergeCell ref="A32:E32"/>
    <mergeCell ref="B34:C34"/>
    <mergeCell ref="B35:C35"/>
    <mergeCell ref="B36:C36"/>
    <mergeCell ref="B37:C37"/>
    <mergeCell ref="B24:C24"/>
    <mergeCell ref="B25:C25"/>
    <mergeCell ref="B26:C26"/>
    <mergeCell ref="B27:C27"/>
    <mergeCell ref="B28:C28"/>
    <mergeCell ref="B29:C29"/>
    <mergeCell ref="B8:D8"/>
    <mergeCell ref="A10:E10"/>
    <mergeCell ref="B12:E12"/>
    <mergeCell ref="G12:I12"/>
    <mergeCell ref="A22:C22"/>
    <mergeCell ref="B23:C23"/>
    <mergeCell ref="A1:E1"/>
    <mergeCell ref="A3:E3"/>
    <mergeCell ref="B4:D4"/>
    <mergeCell ref="B5:D5"/>
    <mergeCell ref="B6:D6"/>
    <mergeCell ref="B7:D7"/>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tabColor theme="6" tint="0.79998168889431442"/>
  </sheetPr>
  <dimension ref="A1:G156"/>
  <sheetViews>
    <sheetView showGridLines="0" view="pageBreakPreview" topLeftCell="A37"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f>
        <v>Andradas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f>
        <v>0</v>
      </c>
    </row>
    <row r="7" spans="1:7">
      <c r="A7" s="288" t="str">
        <f>'BASE PLANILHAS'!A7</f>
        <v>D</v>
      </c>
      <c r="B7" s="551" t="str">
        <f>'BASE PLANILHAS'!B7:D7</f>
        <v>Categoria profissional (vinculada à execução contratual)</v>
      </c>
      <c r="C7" s="552"/>
      <c r="D7" s="553"/>
      <c r="E7" s="275" t="str">
        <f>CCT!B6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1000.7604168454626</v>
      </c>
    </row>
    <row r="117" spans="1:6" ht="13.5" thickBot="1">
      <c r="A117" s="548" t="str">
        <f>'BASE PLANILHAS'!A117:D117</f>
        <v>Total do Módulo 6</v>
      </c>
      <c r="B117" s="549"/>
      <c r="C117" s="549"/>
      <c r="D117" s="550"/>
      <c r="E117" s="12">
        <f>SUM(E110:E116)</f>
        <v>1564.4741557446378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1564.4741557446378</v>
      </c>
    </row>
    <row r="129" spans="1:6" ht="13.5" thickBot="1">
      <c r="A129" s="548" t="str">
        <f>'BASE PLANILHAS'!A129:D129</f>
        <v>Custo Total</v>
      </c>
      <c r="B129" s="549"/>
      <c r="C129" s="549"/>
      <c r="D129" s="550"/>
      <c r="E129" s="11">
        <f>SUM(E127:E128)</f>
        <v>7022.880118213774</v>
      </c>
      <c r="F129" s="3"/>
    </row>
    <row r="130" spans="1:6" ht="13.5" thickBot="1">
      <c r="A130" s="548" t="str">
        <f>'BASE PLANILHAS'!A130:D130</f>
        <v>Custo Total Anual</v>
      </c>
      <c r="B130" s="549"/>
      <c r="C130" s="549"/>
      <c r="D130" s="550"/>
      <c r="E130" s="12">
        <f>E129*12</f>
        <v>84274.561418565281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143:D143"/>
    <mergeCell ref="B144:D144"/>
    <mergeCell ref="B145:D145"/>
    <mergeCell ref="B146:D146"/>
    <mergeCell ref="A147:D147"/>
    <mergeCell ref="A151:D151"/>
    <mergeCell ref="A136:B136"/>
    <mergeCell ref="A137:B137"/>
    <mergeCell ref="A138:B138"/>
    <mergeCell ref="A139:D139"/>
    <mergeCell ref="B141:C141"/>
    <mergeCell ref="A142:E142"/>
    <mergeCell ref="A130:D130"/>
    <mergeCell ref="A131:D131"/>
    <mergeCell ref="A132:B132"/>
    <mergeCell ref="A133:B133"/>
    <mergeCell ref="A134:B134"/>
    <mergeCell ref="A135:B135"/>
    <mergeCell ref="B124:D124"/>
    <mergeCell ref="B125:D125"/>
    <mergeCell ref="B126:D126"/>
    <mergeCell ref="B127:D127"/>
    <mergeCell ref="B128:D128"/>
    <mergeCell ref="A129:D129"/>
    <mergeCell ref="A116:B116"/>
    <mergeCell ref="A117:D117"/>
    <mergeCell ref="A119:E119"/>
    <mergeCell ref="A121:D121"/>
    <mergeCell ref="B122:D122"/>
    <mergeCell ref="B123:D123"/>
    <mergeCell ref="B102:C102"/>
    <mergeCell ref="B103:C103"/>
    <mergeCell ref="B104:C104"/>
    <mergeCell ref="A105:C105"/>
    <mergeCell ref="A107:E107"/>
    <mergeCell ref="C109:D109"/>
    <mergeCell ref="B94:C94"/>
    <mergeCell ref="A95:C95"/>
    <mergeCell ref="A97:E97"/>
    <mergeCell ref="B99:C99"/>
    <mergeCell ref="B100:C100"/>
    <mergeCell ref="B101:C101"/>
    <mergeCell ref="B87:C87"/>
    <mergeCell ref="B88:C88"/>
    <mergeCell ref="A89:C89"/>
    <mergeCell ref="B91:C91"/>
    <mergeCell ref="B92:C92"/>
    <mergeCell ref="B93:C93"/>
    <mergeCell ref="B79:C79"/>
    <mergeCell ref="B80:C80"/>
    <mergeCell ref="A81:C81"/>
    <mergeCell ref="B83:C83"/>
    <mergeCell ref="B84:C84"/>
    <mergeCell ref="A85:C85"/>
    <mergeCell ref="A72:E72"/>
    <mergeCell ref="B74:C74"/>
    <mergeCell ref="B75:C75"/>
    <mergeCell ref="B76:C76"/>
    <mergeCell ref="B77:C77"/>
    <mergeCell ref="B78:C78"/>
    <mergeCell ref="B65:C65"/>
    <mergeCell ref="B66:C66"/>
    <mergeCell ref="B67:C67"/>
    <mergeCell ref="B68:C68"/>
    <mergeCell ref="B69:C69"/>
    <mergeCell ref="A70:C70"/>
    <mergeCell ref="B57:D57"/>
    <mergeCell ref="A58:D58"/>
    <mergeCell ref="A60:E60"/>
    <mergeCell ref="B62:C62"/>
    <mergeCell ref="B63:C63"/>
    <mergeCell ref="B64:C64"/>
    <mergeCell ref="B50:C50"/>
    <mergeCell ref="B51:C51"/>
    <mergeCell ref="A52:D52"/>
    <mergeCell ref="B54:D54"/>
    <mergeCell ref="B55:D55"/>
    <mergeCell ref="B56:D56"/>
    <mergeCell ref="B44:C44"/>
    <mergeCell ref="B45:C45"/>
    <mergeCell ref="B46:C46"/>
    <mergeCell ref="B47:C47"/>
    <mergeCell ref="B48:C48"/>
    <mergeCell ref="B49:C49"/>
    <mergeCell ref="B37:C37"/>
    <mergeCell ref="B38:C38"/>
    <mergeCell ref="B39:C39"/>
    <mergeCell ref="B40:C40"/>
    <mergeCell ref="A41:C41"/>
    <mergeCell ref="B43:C43"/>
    <mergeCell ref="B30:C30"/>
    <mergeCell ref="B31:C31"/>
    <mergeCell ref="B32:C32"/>
    <mergeCell ref="B33:C33"/>
    <mergeCell ref="A34:C34"/>
    <mergeCell ref="B36:C36"/>
    <mergeCell ref="A23:E23"/>
    <mergeCell ref="B25:C25"/>
    <mergeCell ref="B26:C26"/>
    <mergeCell ref="B27:C27"/>
    <mergeCell ref="B28:C28"/>
    <mergeCell ref="B29:C29"/>
    <mergeCell ref="B16:C16"/>
    <mergeCell ref="B17:C17"/>
    <mergeCell ref="B18:C18"/>
    <mergeCell ref="B19:C19"/>
    <mergeCell ref="B20:C20"/>
    <mergeCell ref="A21:D21"/>
    <mergeCell ref="B8:D8"/>
    <mergeCell ref="A10:E10"/>
    <mergeCell ref="B12:C12"/>
    <mergeCell ref="B13:C13"/>
    <mergeCell ref="B14:C14"/>
    <mergeCell ref="B15:C15"/>
    <mergeCell ref="A1:E1"/>
    <mergeCell ref="A3:E3"/>
    <mergeCell ref="B4:D4"/>
    <mergeCell ref="B5:D5"/>
    <mergeCell ref="B6:D6"/>
    <mergeCell ref="B7:D7"/>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tabColor theme="6" tint="0.59999389629810485"/>
  </sheetPr>
  <dimension ref="A1:N165"/>
  <sheetViews>
    <sheetView showGridLines="0" view="pageBreakPreview" topLeftCell="A43"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f>
        <v>Araguari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Araguari</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0</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653.16</v>
      </c>
      <c r="F55" s="113"/>
    </row>
    <row r="56" spans="1:14">
      <c r="A56" s="356" t="str">
        <f>'BASE PLANILHAS'!A47</f>
        <v>D</v>
      </c>
      <c r="B56" s="621" t="str">
        <f>'BASE PLANILHAS'!B47:C47</f>
        <v>PAF</v>
      </c>
      <c r="C56" s="622"/>
      <c r="D56" s="336">
        <v>0</v>
      </c>
      <c r="E56" s="342">
        <f>(IF(OR(C14&gt;0,C18&gt;0),VLOOKUP(E4&amp;B14&amp;"PGJ",CCT!D:S,8,0)*(C14+C18),0))+(IF(OR(C15&gt;0,C19&gt;0),VLOOKUP(E4&amp;B15&amp;"PGJ",CCT!D:S,8,0)*(C15+C19),0))</f>
        <v>67.92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1063.1799999999998</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1063.1799999999998</v>
      </c>
    </row>
    <row r="67" spans="1:6" ht="13.5" thickBot="1">
      <c r="A67" s="616" t="str">
        <f>'BASE PLANILHAS'!A58:D58</f>
        <v>Total do Módulo 2</v>
      </c>
      <c r="B67" s="617"/>
      <c r="C67" s="617"/>
      <c r="D67" s="618"/>
      <c r="E67" s="381">
        <f>SUM(E64:E66)</f>
        <v>4546.6911111111112</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1645.2998596412963</v>
      </c>
    </row>
    <row r="126" spans="1:7" ht="13.5" thickBot="1">
      <c r="A126" s="616" t="str">
        <f>'BASE PLANILHAS'!A117:D117</f>
        <v>Total do Módulo 6</v>
      </c>
      <c r="B126" s="617"/>
      <c r="C126" s="617"/>
      <c r="D126" s="618"/>
      <c r="E126" s="360">
        <f>SUM(E119:E125)</f>
        <v>2772.7273374396464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4546.6911111111112</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10658.291924938272</v>
      </c>
      <c r="F136" s="3"/>
      <c r="G136" s="1"/>
    </row>
    <row r="137" spans="1:7" ht="13.5" thickBot="1">
      <c r="A137" s="373" t="str">
        <f>'BASE PLANILHAS'!A128</f>
        <v>F</v>
      </c>
      <c r="B137" s="657" t="str">
        <f>'BASE PLANILHAS'!B128:D128</f>
        <v>MÓDULO 6 – CUSTOS INDIRETOS, TRIBUTOS E LUCRO</v>
      </c>
      <c r="C137" s="658"/>
      <c r="D137" s="659"/>
      <c r="E137" s="386">
        <f>E126</f>
        <v>2772.7273374396464</v>
      </c>
    </row>
    <row r="138" spans="1:7" ht="13.5" thickBot="1">
      <c r="A138" s="616" t="str">
        <f>'BASE PLANILHAS'!A129:D129</f>
        <v>Custo Total</v>
      </c>
      <c r="B138" s="617"/>
      <c r="C138" s="617"/>
      <c r="D138" s="618"/>
      <c r="E138" s="381">
        <f>SUM(E136:E137)</f>
        <v>13431.019262377918</v>
      </c>
      <c r="F138" s="3"/>
    </row>
    <row r="139" spans="1:7" ht="13.5" thickBot="1">
      <c r="A139" s="616" t="str">
        <f>'BASE PLANILHAS'!A130:D130</f>
        <v>Custo Total Anual</v>
      </c>
      <c r="B139" s="617"/>
      <c r="C139" s="617"/>
      <c r="D139" s="618"/>
      <c r="E139" s="360">
        <f>E138*12</f>
        <v>161172.23114853504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A151:E151"/>
    <mergeCell ref="B152:D152"/>
    <mergeCell ref="B153:D153"/>
    <mergeCell ref="B154:D154"/>
    <mergeCell ref="B155:D155"/>
    <mergeCell ref="A156:D156"/>
    <mergeCell ref="A144:B144"/>
    <mergeCell ref="A145:B145"/>
    <mergeCell ref="A146:B146"/>
    <mergeCell ref="A147:B147"/>
    <mergeCell ref="A148:D148"/>
    <mergeCell ref="B150:C150"/>
    <mergeCell ref="A138:D138"/>
    <mergeCell ref="A139:D139"/>
    <mergeCell ref="A140:D140"/>
    <mergeCell ref="A141:B141"/>
    <mergeCell ref="A142:B142"/>
    <mergeCell ref="A143:B143"/>
    <mergeCell ref="B132:D132"/>
    <mergeCell ref="B133:D133"/>
    <mergeCell ref="B134:D134"/>
    <mergeCell ref="B135:D135"/>
    <mergeCell ref="B136:D136"/>
    <mergeCell ref="B137:D137"/>
    <mergeCell ref="C118:D118"/>
    <mergeCell ref="A125:B125"/>
    <mergeCell ref="A126:D126"/>
    <mergeCell ref="A128:E128"/>
    <mergeCell ref="A130:D130"/>
    <mergeCell ref="B131:D131"/>
    <mergeCell ref="B110:C110"/>
    <mergeCell ref="B111:C111"/>
    <mergeCell ref="B112:C112"/>
    <mergeCell ref="B113:C113"/>
    <mergeCell ref="A114:C114"/>
    <mergeCell ref="A116:E116"/>
    <mergeCell ref="B102:C102"/>
    <mergeCell ref="B103:C103"/>
    <mergeCell ref="A104:C104"/>
    <mergeCell ref="A106:E106"/>
    <mergeCell ref="B108:C108"/>
    <mergeCell ref="B109:C109"/>
    <mergeCell ref="A94:C94"/>
    <mergeCell ref="B96:C96"/>
    <mergeCell ref="B97:C97"/>
    <mergeCell ref="A98:C98"/>
    <mergeCell ref="B100:C100"/>
    <mergeCell ref="B101:C101"/>
    <mergeCell ref="B87:C87"/>
    <mergeCell ref="B88:C88"/>
    <mergeCell ref="B89:C89"/>
    <mergeCell ref="A90:C90"/>
    <mergeCell ref="B92:C92"/>
    <mergeCell ref="B93:C93"/>
    <mergeCell ref="A79:C79"/>
    <mergeCell ref="A81:E81"/>
    <mergeCell ref="B83:C83"/>
    <mergeCell ref="B84:C84"/>
    <mergeCell ref="B85:C85"/>
    <mergeCell ref="B86:C86"/>
    <mergeCell ref="B73:C73"/>
    <mergeCell ref="B74:C74"/>
    <mergeCell ref="B75:C75"/>
    <mergeCell ref="B76:C76"/>
    <mergeCell ref="B77:C77"/>
    <mergeCell ref="B78:C78"/>
    <mergeCell ref="B65:D65"/>
    <mergeCell ref="B66:D66"/>
    <mergeCell ref="A67:D67"/>
    <mergeCell ref="A69:E69"/>
    <mergeCell ref="B71:C71"/>
    <mergeCell ref="B72:C72"/>
    <mergeCell ref="B58:C58"/>
    <mergeCell ref="B59:C59"/>
    <mergeCell ref="B60:C60"/>
    <mergeCell ref="A61:D61"/>
    <mergeCell ref="B63:D63"/>
    <mergeCell ref="B64:D64"/>
    <mergeCell ref="B52:C52"/>
    <mergeCell ref="B53:C53"/>
    <mergeCell ref="B54:C54"/>
    <mergeCell ref="B55:C55"/>
    <mergeCell ref="B56:C56"/>
    <mergeCell ref="B57:C57"/>
    <mergeCell ref="B45:C45"/>
    <mergeCell ref="B46:C46"/>
    <mergeCell ref="B47:C47"/>
    <mergeCell ref="B48:C48"/>
    <mergeCell ref="B49:C49"/>
    <mergeCell ref="A50:C50"/>
    <mergeCell ref="B38:C38"/>
    <mergeCell ref="B39:C39"/>
    <mergeCell ref="B40:C40"/>
    <mergeCell ref="B41:C41"/>
    <mergeCell ref="B42:C42"/>
    <mergeCell ref="A43:C43"/>
    <mergeCell ref="A30:D30"/>
    <mergeCell ref="A32:E32"/>
    <mergeCell ref="B34:C34"/>
    <mergeCell ref="B35:C35"/>
    <mergeCell ref="B36:C36"/>
    <mergeCell ref="B37:C37"/>
    <mergeCell ref="B24:C24"/>
    <mergeCell ref="B25:C25"/>
    <mergeCell ref="B26:C26"/>
    <mergeCell ref="B27:C27"/>
    <mergeCell ref="B28:C28"/>
    <mergeCell ref="B29:C29"/>
    <mergeCell ref="B8:D8"/>
    <mergeCell ref="A10:E10"/>
    <mergeCell ref="B12:E12"/>
    <mergeCell ref="G12:I12"/>
    <mergeCell ref="A22:C22"/>
    <mergeCell ref="B23:C23"/>
    <mergeCell ref="A1:E1"/>
    <mergeCell ref="A3:E3"/>
    <mergeCell ref="B4:D4"/>
    <mergeCell ref="B5:D5"/>
    <mergeCell ref="B6:D6"/>
    <mergeCell ref="B7:D7"/>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tabColor theme="6" tint="0.79998168889431442"/>
  </sheetPr>
  <dimension ref="A1:G156"/>
  <sheetViews>
    <sheetView showGridLines="0" view="pageBreakPreview" topLeftCell="A31"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f>
        <v>Araguari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f>
        <v>0</v>
      </c>
    </row>
    <row r="7" spans="1:7">
      <c r="A7" s="288" t="str">
        <f>'BASE PLANILHAS'!A7</f>
        <v>D</v>
      </c>
      <c r="B7" s="551" t="str">
        <f>'BASE PLANILHAS'!B7:D7</f>
        <v>Categoria profissional (vinculada à execução contratual)</v>
      </c>
      <c r="C7" s="552"/>
      <c r="D7" s="553"/>
      <c r="E7" s="275" t="str">
        <f>CCT!B7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0</v>
      </c>
      <c r="E45" s="259">
        <f>IF(D45&lt;&gt;0,(D45*20-1)*D13,0)</f>
        <v>0</v>
      </c>
      <c r="F45" s="113"/>
    </row>
    <row r="46" spans="1:6">
      <c r="A46" s="288" t="str">
        <f>'BASE PLANILHAS'!A46</f>
        <v>C</v>
      </c>
      <c r="B46" s="563" t="str">
        <f>'BASE PLANILHAS'!B46:C46</f>
        <v>Cesta Básica</v>
      </c>
      <c r="C46" s="565"/>
      <c r="D46" s="336">
        <f>VLOOKUP(E4&amp;E7&amp;"PGJ",CCT!D:S,7,0)</f>
        <v>326.58</v>
      </c>
      <c r="E46" s="259">
        <f t="shared" ref="E46:E51" si="2">$D46*$D$13</f>
        <v>326.58</v>
      </c>
      <c r="F46" s="113"/>
    </row>
    <row r="47" spans="1:6">
      <c r="A47" s="288" t="str">
        <f>'BASE PLANILHAS'!A47</f>
        <v>D</v>
      </c>
      <c r="B47" s="566" t="str">
        <f>'BASE PLANILHAS'!B47:C47</f>
        <v>PAF</v>
      </c>
      <c r="C47" s="567"/>
      <c r="D47" s="336">
        <f>VLOOKUP(E4&amp;E7&amp;"PGJ",CCT!D:S,8,0)</f>
        <v>33.96</v>
      </c>
      <c r="E47" s="259">
        <f t="shared" si="2"/>
        <v>33.96</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531.58999999999992</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531.58999999999992</v>
      </c>
    </row>
    <row r="58" spans="1:6" ht="13.5" thickBot="1">
      <c r="A58" s="548" t="str">
        <f>'BASE PLANILHAS'!A58:D58</f>
        <v>Total do Módulo 2</v>
      </c>
      <c r="B58" s="549"/>
      <c r="C58" s="549"/>
      <c r="D58" s="550"/>
      <c r="E58" s="11">
        <f>SUM(E55:E57)</f>
        <v>2273.3455555555556</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822.64992982064814</v>
      </c>
    </row>
    <row r="117" spans="1:6" ht="13.5" thickBot="1">
      <c r="A117" s="548" t="str">
        <f>'BASE PLANILHAS'!A117:D117</f>
        <v>Total do Módulo 6</v>
      </c>
      <c r="B117" s="549"/>
      <c r="C117" s="549"/>
      <c r="D117" s="550"/>
      <c r="E117" s="12">
        <f>SUM(E110:E116)</f>
        <v>1386.3636687198232</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2273.3455555555556</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5329.1459624691361</v>
      </c>
      <c r="F127" s="3"/>
    </row>
    <row r="128" spans="1:6" ht="13.5" thickBot="1">
      <c r="A128" s="120" t="str">
        <f>'BASE PLANILHAS'!A128</f>
        <v>F</v>
      </c>
      <c r="B128" s="585" t="str">
        <f>'BASE PLANILHAS'!B128:D128</f>
        <v>MÓDULO 6 – CUSTOS INDIRETOS, TRIBUTOS E LUCRO</v>
      </c>
      <c r="C128" s="586"/>
      <c r="D128" s="587"/>
      <c r="E128" s="5">
        <f>E117</f>
        <v>1386.3636687198232</v>
      </c>
    </row>
    <row r="129" spans="1:6" ht="13.5" thickBot="1">
      <c r="A129" s="548" t="str">
        <f>'BASE PLANILHAS'!A129:D129</f>
        <v>Custo Total</v>
      </c>
      <c r="B129" s="549"/>
      <c r="C129" s="549"/>
      <c r="D129" s="550"/>
      <c r="E129" s="11">
        <f>SUM(E127:E128)</f>
        <v>6715.5096311889592</v>
      </c>
      <c r="F129" s="3"/>
    </row>
    <row r="130" spans="1:6" ht="13.5" thickBot="1">
      <c r="A130" s="548" t="str">
        <f>'BASE PLANILHAS'!A130:D130</f>
        <v>Custo Total Anual</v>
      </c>
      <c r="B130" s="549"/>
      <c r="C130" s="549"/>
      <c r="D130" s="550"/>
      <c r="E130" s="12">
        <f>E129*12</f>
        <v>80586.115574267518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143:D143"/>
    <mergeCell ref="B144:D144"/>
    <mergeCell ref="B145:D145"/>
    <mergeCell ref="B146:D146"/>
    <mergeCell ref="A147:D147"/>
    <mergeCell ref="A151:D151"/>
    <mergeCell ref="A136:B136"/>
    <mergeCell ref="A137:B137"/>
    <mergeCell ref="A138:B138"/>
    <mergeCell ref="A139:D139"/>
    <mergeCell ref="B141:C141"/>
    <mergeCell ref="A142:E142"/>
    <mergeCell ref="A130:D130"/>
    <mergeCell ref="A131:D131"/>
    <mergeCell ref="A132:B132"/>
    <mergeCell ref="A133:B133"/>
    <mergeCell ref="A134:B134"/>
    <mergeCell ref="A135:B135"/>
    <mergeCell ref="B124:D124"/>
    <mergeCell ref="B125:D125"/>
    <mergeCell ref="B126:D126"/>
    <mergeCell ref="B127:D127"/>
    <mergeCell ref="B128:D128"/>
    <mergeCell ref="A129:D129"/>
    <mergeCell ref="A116:B116"/>
    <mergeCell ref="A117:D117"/>
    <mergeCell ref="A119:E119"/>
    <mergeCell ref="A121:D121"/>
    <mergeCell ref="B122:D122"/>
    <mergeCell ref="B123:D123"/>
    <mergeCell ref="B102:C102"/>
    <mergeCell ref="B103:C103"/>
    <mergeCell ref="B104:C104"/>
    <mergeCell ref="A105:C105"/>
    <mergeCell ref="A107:E107"/>
    <mergeCell ref="C109:D109"/>
    <mergeCell ref="B94:C94"/>
    <mergeCell ref="A95:C95"/>
    <mergeCell ref="A97:E97"/>
    <mergeCell ref="B99:C99"/>
    <mergeCell ref="B100:C100"/>
    <mergeCell ref="B101:C101"/>
    <mergeCell ref="B87:C87"/>
    <mergeCell ref="B88:C88"/>
    <mergeCell ref="A89:C89"/>
    <mergeCell ref="B91:C91"/>
    <mergeCell ref="B92:C92"/>
    <mergeCell ref="B93:C93"/>
    <mergeCell ref="B79:C79"/>
    <mergeCell ref="B80:C80"/>
    <mergeCell ref="A81:C81"/>
    <mergeCell ref="B83:C83"/>
    <mergeCell ref="B84:C84"/>
    <mergeCell ref="A85:C85"/>
    <mergeCell ref="A72:E72"/>
    <mergeCell ref="B74:C74"/>
    <mergeCell ref="B75:C75"/>
    <mergeCell ref="B76:C76"/>
    <mergeCell ref="B77:C77"/>
    <mergeCell ref="B78:C78"/>
    <mergeCell ref="B65:C65"/>
    <mergeCell ref="B66:C66"/>
    <mergeCell ref="B67:C67"/>
    <mergeCell ref="B68:C68"/>
    <mergeCell ref="B69:C69"/>
    <mergeCell ref="A70:C70"/>
    <mergeCell ref="B57:D57"/>
    <mergeCell ref="A58:D58"/>
    <mergeCell ref="A60:E60"/>
    <mergeCell ref="B62:C62"/>
    <mergeCell ref="B63:C63"/>
    <mergeCell ref="B64:C64"/>
    <mergeCell ref="B50:C50"/>
    <mergeCell ref="B51:C51"/>
    <mergeCell ref="A52:D52"/>
    <mergeCell ref="B54:D54"/>
    <mergeCell ref="B55:D55"/>
    <mergeCell ref="B56:D56"/>
    <mergeCell ref="B44:C44"/>
    <mergeCell ref="B45:C45"/>
    <mergeCell ref="B46:C46"/>
    <mergeCell ref="B47:C47"/>
    <mergeCell ref="B48:C48"/>
    <mergeCell ref="B49:C49"/>
    <mergeCell ref="B37:C37"/>
    <mergeCell ref="B38:C38"/>
    <mergeCell ref="B39:C39"/>
    <mergeCell ref="B40:C40"/>
    <mergeCell ref="A41:C41"/>
    <mergeCell ref="B43:C43"/>
    <mergeCell ref="B30:C30"/>
    <mergeCell ref="B31:C31"/>
    <mergeCell ref="B32:C32"/>
    <mergeCell ref="B33:C33"/>
    <mergeCell ref="A34:C34"/>
    <mergeCell ref="B36:C36"/>
    <mergeCell ref="A23:E23"/>
    <mergeCell ref="B25:C25"/>
    <mergeCell ref="B26:C26"/>
    <mergeCell ref="B27:C27"/>
    <mergeCell ref="B28:C28"/>
    <mergeCell ref="B29:C29"/>
    <mergeCell ref="B16:C16"/>
    <mergeCell ref="B17:C17"/>
    <mergeCell ref="B18:C18"/>
    <mergeCell ref="B19:C19"/>
    <mergeCell ref="B20:C20"/>
    <mergeCell ref="A21:D21"/>
    <mergeCell ref="B8:D8"/>
    <mergeCell ref="A10:E10"/>
    <mergeCell ref="B12:C12"/>
    <mergeCell ref="B13:C13"/>
    <mergeCell ref="B14:C14"/>
    <mergeCell ref="B15:C15"/>
    <mergeCell ref="A1:E1"/>
    <mergeCell ref="A3:E3"/>
    <mergeCell ref="B4:D4"/>
    <mergeCell ref="B5:D5"/>
    <mergeCell ref="B6:D6"/>
    <mergeCell ref="B7:D7"/>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f>
        <v>Araxa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Araxa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46.6</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707.45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707.45</v>
      </c>
    </row>
    <row r="67" spans="1:6" ht="13.5" thickBot="1">
      <c r="A67" s="616" t="str">
        <f>'BASE PLANILHAS'!A58:D58</f>
        <v>Total do Módulo 2</v>
      </c>
      <c r="B67" s="617"/>
      <c r="C67" s="617"/>
      <c r="D67" s="618"/>
      <c r="E67" s="381">
        <f>SUM(E64:E66)</f>
        <v>2449.2055555555553</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769.27432834246224</v>
      </c>
    </row>
    <row r="126" spans="1:7" ht="13.5" thickBot="1">
      <c r="A126" s="616" t="str">
        <f>'BASE PLANILHAS'!A117:D117</f>
        <v>Total do Módulo 6</v>
      </c>
      <c r="B126" s="617"/>
      <c r="C126" s="617"/>
      <c r="D126" s="618"/>
      <c r="E126" s="360">
        <f>SUM(E119:E125)</f>
        <v>1332.9880672416373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2449.2055555555553</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5505.0059624691357</v>
      </c>
      <c r="F136" s="3"/>
      <c r="G136" s="1"/>
    </row>
    <row r="137" spans="1:7" ht="13.5" thickBot="1">
      <c r="A137" s="373" t="str">
        <f>'BASE PLANILHAS'!A128</f>
        <v>F</v>
      </c>
      <c r="B137" s="657" t="str">
        <f>'BASE PLANILHAS'!B128:D128</f>
        <v>MÓDULO 6 – CUSTOS INDIRETOS, TRIBUTOS E LUCRO</v>
      </c>
      <c r="C137" s="658"/>
      <c r="D137" s="659"/>
      <c r="E137" s="386">
        <f>E126</f>
        <v>1332.9880672416373</v>
      </c>
    </row>
    <row r="138" spans="1:7" ht="13.5" thickBot="1">
      <c r="A138" s="616" t="str">
        <f>'BASE PLANILHAS'!A129:D129</f>
        <v>Custo Total</v>
      </c>
      <c r="B138" s="617"/>
      <c r="C138" s="617"/>
      <c r="D138" s="618"/>
      <c r="E138" s="381">
        <f>SUM(E136:E137)</f>
        <v>6837.9940297107732</v>
      </c>
      <c r="F138" s="3"/>
    </row>
    <row r="139" spans="1:7" ht="13.5" thickBot="1">
      <c r="A139" s="616" t="str">
        <f>'BASE PLANILHAS'!A130:D130</f>
        <v>Custo Total Anual</v>
      </c>
      <c r="B139" s="617"/>
      <c r="C139" s="617"/>
      <c r="D139" s="618"/>
      <c r="E139" s="360">
        <f>E138*12</f>
        <v>82055.928356529272</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A151:E151"/>
    <mergeCell ref="B152:D152"/>
    <mergeCell ref="B153:D153"/>
    <mergeCell ref="B154:D154"/>
    <mergeCell ref="B155:D155"/>
    <mergeCell ref="A156:D156"/>
    <mergeCell ref="A144:B144"/>
    <mergeCell ref="A145:B145"/>
    <mergeCell ref="A146:B146"/>
    <mergeCell ref="A147:B147"/>
    <mergeCell ref="A148:D148"/>
    <mergeCell ref="B150:C150"/>
    <mergeCell ref="A138:D138"/>
    <mergeCell ref="A139:D139"/>
    <mergeCell ref="A140:D140"/>
    <mergeCell ref="A141:B141"/>
    <mergeCell ref="A142:B142"/>
    <mergeCell ref="A143:B143"/>
    <mergeCell ref="B132:D132"/>
    <mergeCell ref="B133:D133"/>
    <mergeCell ref="B134:D134"/>
    <mergeCell ref="B135:D135"/>
    <mergeCell ref="B136:D136"/>
    <mergeCell ref="B137:D137"/>
    <mergeCell ref="C118:D118"/>
    <mergeCell ref="A125:B125"/>
    <mergeCell ref="A126:D126"/>
    <mergeCell ref="A128:E128"/>
    <mergeCell ref="A130:D130"/>
    <mergeCell ref="B131:D131"/>
    <mergeCell ref="B110:C110"/>
    <mergeCell ref="B111:C111"/>
    <mergeCell ref="B112:C112"/>
    <mergeCell ref="B113:C113"/>
    <mergeCell ref="A114:C114"/>
    <mergeCell ref="A116:E116"/>
    <mergeCell ref="B102:C102"/>
    <mergeCell ref="B103:C103"/>
    <mergeCell ref="A104:C104"/>
    <mergeCell ref="A106:E106"/>
    <mergeCell ref="B108:C108"/>
    <mergeCell ref="B109:C109"/>
    <mergeCell ref="A94:C94"/>
    <mergeCell ref="B96:C96"/>
    <mergeCell ref="B97:C97"/>
    <mergeCell ref="A98:C98"/>
    <mergeCell ref="B100:C100"/>
    <mergeCell ref="B101:C101"/>
    <mergeCell ref="B87:C87"/>
    <mergeCell ref="B88:C88"/>
    <mergeCell ref="B89:C89"/>
    <mergeCell ref="A90:C90"/>
    <mergeCell ref="B92:C92"/>
    <mergeCell ref="B93:C93"/>
    <mergeCell ref="A79:C79"/>
    <mergeCell ref="A81:E81"/>
    <mergeCell ref="B83:C83"/>
    <mergeCell ref="B84:C84"/>
    <mergeCell ref="B85:C85"/>
    <mergeCell ref="B86:C86"/>
    <mergeCell ref="B73:C73"/>
    <mergeCell ref="B74:C74"/>
    <mergeCell ref="B75:C75"/>
    <mergeCell ref="B76:C76"/>
    <mergeCell ref="B77:C77"/>
    <mergeCell ref="B78:C78"/>
    <mergeCell ref="B65:D65"/>
    <mergeCell ref="B66:D66"/>
    <mergeCell ref="A67:D67"/>
    <mergeCell ref="A69:E69"/>
    <mergeCell ref="B71:C71"/>
    <mergeCell ref="B72:C72"/>
    <mergeCell ref="B58:C58"/>
    <mergeCell ref="B59:C59"/>
    <mergeCell ref="B60:C60"/>
    <mergeCell ref="A61:D61"/>
    <mergeCell ref="B63:D63"/>
    <mergeCell ref="B64:D64"/>
    <mergeCell ref="B52:C52"/>
    <mergeCell ref="B53:C53"/>
    <mergeCell ref="B54:C54"/>
    <mergeCell ref="B55:C55"/>
    <mergeCell ref="B56:C56"/>
    <mergeCell ref="B57:C57"/>
    <mergeCell ref="B45:C45"/>
    <mergeCell ref="B46:C46"/>
    <mergeCell ref="B47:C47"/>
    <mergeCell ref="B48:C48"/>
    <mergeCell ref="B49:C49"/>
    <mergeCell ref="A50:C50"/>
    <mergeCell ref="B38:C38"/>
    <mergeCell ref="B39:C39"/>
    <mergeCell ref="B40:C40"/>
    <mergeCell ref="B41:C41"/>
    <mergeCell ref="B42:C42"/>
    <mergeCell ref="A43:C43"/>
    <mergeCell ref="A30:D30"/>
    <mergeCell ref="A32:E32"/>
    <mergeCell ref="B34:C34"/>
    <mergeCell ref="B35:C35"/>
    <mergeCell ref="B36:C36"/>
    <mergeCell ref="B37:C37"/>
    <mergeCell ref="B24:C24"/>
    <mergeCell ref="B25:C25"/>
    <mergeCell ref="B26:C26"/>
    <mergeCell ref="B27:C27"/>
    <mergeCell ref="B28:C28"/>
    <mergeCell ref="B29:C29"/>
    <mergeCell ref="B8:D8"/>
    <mergeCell ref="A10:E10"/>
    <mergeCell ref="B12:E12"/>
    <mergeCell ref="G12:I12"/>
    <mergeCell ref="A22:C22"/>
    <mergeCell ref="B23:C23"/>
    <mergeCell ref="A1:E1"/>
    <mergeCell ref="A3:E3"/>
    <mergeCell ref="B4:D4"/>
    <mergeCell ref="B5:D5"/>
    <mergeCell ref="B6:D6"/>
    <mergeCell ref="B7:D7"/>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
    <tabColor theme="6" tint="0.79998168889431442"/>
  </sheetPr>
  <dimension ref="A1:G156"/>
  <sheetViews>
    <sheetView showGridLines="0" view="pageBreakPreview" topLeftCell="A25"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f>
        <v>Araxa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f>
        <v>0</v>
      </c>
    </row>
    <row r="7" spans="1:7">
      <c r="A7" s="288" t="str">
        <f>'BASE PLANILHAS'!A7</f>
        <v>D</v>
      </c>
      <c r="B7" s="551" t="str">
        <f>'BASE PLANILHAS'!B7:D7</f>
        <v>Categoria profissional (vinculada à execução contratual)</v>
      </c>
      <c r="C7" s="552"/>
      <c r="D7" s="553"/>
      <c r="E7" s="275" t="str">
        <f>CCT!B8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46.6</v>
      </c>
      <c r="E47" s="259">
        <f t="shared" si="2"/>
        <v>46.6</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707.45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707.45</v>
      </c>
    </row>
    <row r="58" spans="1:6" ht="13.5" thickBot="1">
      <c r="A58" s="548" t="str">
        <f>'BASE PLANILHAS'!A58:D58</f>
        <v>Total do Módulo 2</v>
      </c>
      <c r="B58" s="549"/>
      <c r="C58" s="549"/>
      <c r="D58" s="550"/>
      <c r="E58" s="11">
        <f>SUM(E55:E57)</f>
        <v>2449.2055555555553</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769.27432834246224</v>
      </c>
    </row>
    <row r="117" spans="1:6" ht="13.5" thickBot="1">
      <c r="A117" s="548" t="str">
        <f>'BASE PLANILHAS'!A117:D117</f>
        <v>Total do Módulo 6</v>
      </c>
      <c r="B117" s="549"/>
      <c r="C117" s="549"/>
      <c r="D117" s="550"/>
      <c r="E117" s="12">
        <f>SUM(E110:E116)</f>
        <v>1332.9880672416373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2449.2055555555553</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5505.0059624691357</v>
      </c>
      <c r="F127" s="3"/>
    </row>
    <row r="128" spans="1:6" ht="13.5" thickBot="1">
      <c r="A128" s="120" t="str">
        <f>'BASE PLANILHAS'!A128</f>
        <v>F</v>
      </c>
      <c r="B128" s="585" t="str">
        <f>'BASE PLANILHAS'!B128:D128</f>
        <v>MÓDULO 6 – CUSTOS INDIRETOS, TRIBUTOS E LUCRO</v>
      </c>
      <c r="C128" s="586"/>
      <c r="D128" s="587"/>
      <c r="E128" s="5">
        <f>E117</f>
        <v>1332.9880672416373</v>
      </c>
    </row>
    <row r="129" spans="1:6" ht="13.5" thickBot="1">
      <c r="A129" s="548" t="str">
        <f>'BASE PLANILHAS'!A129:D129</f>
        <v>Custo Total</v>
      </c>
      <c r="B129" s="549"/>
      <c r="C129" s="549"/>
      <c r="D129" s="550"/>
      <c r="E129" s="11">
        <f>SUM(E127:E128)</f>
        <v>6837.9940297107732</v>
      </c>
      <c r="F129" s="3"/>
    </row>
    <row r="130" spans="1:6" ht="13.5" thickBot="1">
      <c r="A130" s="548" t="str">
        <f>'BASE PLANILHAS'!A130:D130</f>
        <v>Custo Total Anual</v>
      </c>
      <c r="B130" s="549"/>
      <c r="C130" s="549"/>
      <c r="D130" s="550"/>
      <c r="E130" s="12">
        <f>E129*12</f>
        <v>82055.928356529272</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143:D143"/>
    <mergeCell ref="B144:D144"/>
    <mergeCell ref="B145:D145"/>
    <mergeCell ref="B146:D146"/>
    <mergeCell ref="A147:D147"/>
    <mergeCell ref="A151:D151"/>
    <mergeCell ref="A136:B136"/>
    <mergeCell ref="A137:B137"/>
    <mergeCell ref="A138:B138"/>
    <mergeCell ref="A139:D139"/>
    <mergeCell ref="B141:C141"/>
    <mergeCell ref="A142:E142"/>
    <mergeCell ref="A130:D130"/>
    <mergeCell ref="A131:D131"/>
    <mergeCell ref="A132:B132"/>
    <mergeCell ref="A133:B133"/>
    <mergeCell ref="A134:B134"/>
    <mergeCell ref="A135:B135"/>
    <mergeCell ref="B124:D124"/>
    <mergeCell ref="B125:D125"/>
    <mergeCell ref="B126:D126"/>
    <mergeCell ref="B127:D127"/>
    <mergeCell ref="B128:D128"/>
    <mergeCell ref="A129:D129"/>
    <mergeCell ref="A116:B116"/>
    <mergeCell ref="A117:D117"/>
    <mergeCell ref="A119:E119"/>
    <mergeCell ref="A121:D121"/>
    <mergeCell ref="B122:D122"/>
    <mergeCell ref="B123:D123"/>
    <mergeCell ref="B102:C102"/>
    <mergeCell ref="B103:C103"/>
    <mergeCell ref="B104:C104"/>
    <mergeCell ref="A105:C105"/>
    <mergeCell ref="A107:E107"/>
    <mergeCell ref="C109:D109"/>
    <mergeCell ref="B94:C94"/>
    <mergeCell ref="A95:C95"/>
    <mergeCell ref="A97:E97"/>
    <mergeCell ref="B99:C99"/>
    <mergeCell ref="B100:C100"/>
    <mergeCell ref="B101:C101"/>
    <mergeCell ref="B87:C87"/>
    <mergeCell ref="B88:C88"/>
    <mergeCell ref="A89:C89"/>
    <mergeCell ref="B91:C91"/>
    <mergeCell ref="B92:C92"/>
    <mergeCell ref="B93:C93"/>
    <mergeCell ref="B79:C79"/>
    <mergeCell ref="B80:C80"/>
    <mergeCell ref="A81:C81"/>
    <mergeCell ref="B83:C83"/>
    <mergeCell ref="B84:C84"/>
    <mergeCell ref="A85:C85"/>
    <mergeCell ref="A72:E72"/>
    <mergeCell ref="B74:C74"/>
    <mergeCell ref="B75:C75"/>
    <mergeCell ref="B76:C76"/>
    <mergeCell ref="B77:C77"/>
    <mergeCell ref="B78:C78"/>
    <mergeCell ref="B65:C65"/>
    <mergeCell ref="B66:C66"/>
    <mergeCell ref="B67:C67"/>
    <mergeCell ref="B68:C68"/>
    <mergeCell ref="B69:C69"/>
    <mergeCell ref="A70:C70"/>
    <mergeCell ref="B57:D57"/>
    <mergeCell ref="A58:D58"/>
    <mergeCell ref="A60:E60"/>
    <mergeCell ref="B62:C62"/>
    <mergeCell ref="B63:C63"/>
    <mergeCell ref="B64:C64"/>
    <mergeCell ref="B50:C50"/>
    <mergeCell ref="B51:C51"/>
    <mergeCell ref="A52:D52"/>
    <mergeCell ref="B54:D54"/>
    <mergeCell ref="B55:D55"/>
    <mergeCell ref="B56:D56"/>
    <mergeCell ref="B44:C44"/>
    <mergeCell ref="B45:C45"/>
    <mergeCell ref="B46:C46"/>
    <mergeCell ref="B47:C47"/>
    <mergeCell ref="B48:C48"/>
    <mergeCell ref="B49:C49"/>
    <mergeCell ref="B37:C37"/>
    <mergeCell ref="B38:C38"/>
    <mergeCell ref="B39:C39"/>
    <mergeCell ref="B40:C40"/>
    <mergeCell ref="A41:C41"/>
    <mergeCell ref="B43:C43"/>
    <mergeCell ref="B30:C30"/>
    <mergeCell ref="B31:C31"/>
    <mergeCell ref="B32:C32"/>
    <mergeCell ref="B33:C33"/>
    <mergeCell ref="A34:C34"/>
    <mergeCell ref="B36:C36"/>
    <mergeCell ref="A23:E23"/>
    <mergeCell ref="B25:C25"/>
    <mergeCell ref="B26:C26"/>
    <mergeCell ref="B27:C27"/>
    <mergeCell ref="B28:C28"/>
    <mergeCell ref="B29:C29"/>
    <mergeCell ref="B16:C16"/>
    <mergeCell ref="B17:C17"/>
    <mergeCell ref="B18:C18"/>
    <mergeCell ref="B19:C19"/>
    <mergeCell ref="B20:C20"/>
    <mergeCell ref="A21:D21"/>
    <mergeCell ref="B8:D8"/>
    <mergeCell ref="A10:E10"/>
    <mergeCell ref="B12:C12"/>
    <mergeCell ref="B13:C13"/>
    <mergeCell ref="B14:C14"/>
    <mergeCell ref="B15:C15"/>
    <mergeCell ref="A1:E1"/>
    <mergeCell ref="A3:E3"/>
    <mergeCell ref="B4:D4"/>
    <mergeCell ref="B5:D5"/>
    <mergeCell ref="B6:D6"/>
    <mergeCell ref="B7:D7"/>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CCT!A9</f>
        <v>Baependi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Baependi</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tabColor theme="6" tint="0.79998168889431442"/>
  </sheetPr>
  <dimension ref="A1:G156"/>
  <sheetViews>
    <sheetView showGridLines="0" view="pageBreakPreview" topLeftCell="A19"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CCT!A9</f>
        <v>Baependi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CCT!S9</f>
        <v>0</v>
      </c>
    </row>
    <row r="7" spans="1:7">
      <c r="A7" s="288" t="str">
        <f>'BASE PLANILHAS'!A7</f>
        <v>D</v>
      </c>
      <c r="B7" s="551" t="str">
        <f>'BASE PLANILHAS'!B7:D7</f>
        <v>Categoria profissional (vinculada à execução contratual)</v>
      </c>
      <c r="C7" s="552"/>
      <c r="D7" s="553"/>
      <c r="E7" s="275" t="str">
        <f>CCT!B9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1">
    <tabColor theme="6" tint="0.59999389629810485"/>
  </sheetPr>
  <dimension ref="A1:N165"/>
  <sheetViews>
    <sheetView showGridLines="0" view="pageBreakPreview" topLeftCell="A115"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CCT!A10</f>
        <v>Belo Horizonte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ht="25.5">
      <c r="A7" s="288" t="str">
        <f>'BASE PLANILHAS'!A7</f>
        <v>D</v>
      </c>
      <c r="B7" s="551" t="str">
        <f>'BASE PLANILHAS'!B7:D7</f>
        <v>Categoria profissional (vinculada à execução contratual)</v>
      </c>
      <c r="C7" s="552"/>
      <c r="D7" s="553"/>
      <c r="E7" s="345" t="str">
        <f>IF(OR(C14&gt;0,C18&gt;0),B14,"")&amp;IF(AND(C14+C18&gt;0,C15+C19&gt;0),"; ","")&amp;IF(OR(C15&gt;0,C19&gt;0),B15,"")</f>
        <v>Assistente Administrativo - 150 h; 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1</v>
      </c>
      <c r="D14" s="286">
        <f>IFERROR(VLOOKUP($E$4&amp;B14&amp;"PGJ",CCT!D:S,5,0),0)</f>
        <v>1909.090909090909</v>
      </c>
      <c r="E14" s="286">
        <f>D14*C14</f>
        <v>1909.090909090909</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40</v>
      </c>
      <c r="D15" s="286">
        <f>IFERROR(VLOOKUP($E$4&amp;B15&amp;"PGJ",CCT!D:S,5,0),0)</f>
        <v>2800</v>
      </c>
      <c r="E15" s="286">
        <f>D15*C15</f>
        <v>112000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41</v>
      </c>
      <c r="D16" s="58"/>
      <c r="E16" s="61">
        <f>SUM(E14:E15)</f>
        <v>113909.09090909091</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Belo Horizonte</v>
      </c>
      <c r="C21" s="58">
        <f>C16+C20</f>
        <v>41</v>
      </c>
      <c r="D21" s="58"/>
      <c r="E21" s="61">
        <f>E16+E20</f>
        <v>113909.09090909091</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113909.09090909091</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22781.818181818184</v>
      </c>
    </row>
    <row r="36" spans="1:7">
      <c r="A36" s="356" t="str">
        <f>'BASE PLANILHAS'!A27</f>
        <v>B</v>
      </c>
      <c r="B36" s="621" t="str">
        <f>'BASE PLANILHAS'!B27:C27</f>
        <v>SESI OU SESC</v>
      </c>
      <c r="C36" s="622"/>
      <c r="D36" s="366">
        <f>'BASE PLANILHAS'!D27</f>
        <v>1.4999999999999999E-2</v>
      </c>
      <c r="E36" s="367">
        <f t="shared" si="1"/>
        <v>1708.6363636363635</v>
      </c>
    </row>
    <row r="37" spans="1:7">
      <c r="A37" s="356" t="str">
        <f>'BASE PLANILHAS'!A28</f>
        <v>C</v>
      </c>
      <c r="B37" s="636" t="str">
        <f>'BASE PLANILHAS'!B28:C28</f>
        <v>SENAI OU SENAC</v>
      </c>
      <c r="C37" s="637"/>
      <c r="D37" s="366">
        <f>'BASE PLANILHAS'!D28</f>
        <v>0.01</v>
      </c>
      <c r="E37" s="367">
        <f t="shared" si="1"/>
        <v>1139.0909090909092</v>
      </c>
    </row>
    <row r="38" spans="1:7">
      <c r="A38" s="356" t="str">
        <f>'BASE PLANILHAS'!A29</f>
        <v>D</v>
      </c>
      <c r="B38" s="619" t="str">
        <f>'BASE PLANILHAS'!B29:C29</f>
        <v>INCRA</v>
      </c>
      <c r="C38" s="620"/>
      <c r="D38" s="366">
        <f>'BASE PLANILHAS'!D29</f>
        <v>2E-3</v>
      </c>
      <c r="E38" s="367">
        <f t="shared" si="1"/>
        <v>227.81818181818184</v>
      </c>
    </row>
    <row r="39" spans="1:7">
      <c r="A39" s="356" t="str">
        <f>'BASE PLANILHAS'!A30</f>
        <v>E</v>
      </c>
      <c r="B39" s="619" t="str">
        <f>'BASE PLANILHAS'!B30:C30</f>
        <v>Salário Educação</v>
      </c>
      <c r="C39" s="620"/>
      <c r="D39" s="366">
        <f>'BASE PLANILHAS'!D30</f>
        <v>2.5000000000000001E-2</v>
      </c>
      <c r="E39" s="367">
        <f t="shared" si="1"/>
        <v>2847.727272727273</v>
      </c>
    </row>
    <row r="40" spans="1:7">
      <c r="A40" s="356" t="str">
        <f>'BASE PLANILHAS'!A31</f>
        <v>F</v>
      </c>
      <c r="B40" s="619" t="str">
        <f>'BASE PLANILHAS'!B31:C31</f>
        <v>FGTS</v>
      </c>
      <c r="C40" s="620"/>
      <c r="D40" s="366">
        <f>'BASE PLANILHAS'!D31</f>
        <v>0.08</v>
      </c>
      <c r="E40" s="367">
        <f t="shared" si="1"/>
        <v>9112.7272727272739</v>
      </c>
    </row>
    <row r="41" spans="1:7">
      <c r="A41" s="356" t="str">
        <f>'BASE PLANILHAS'!A32</f>
        <v>G</v>
      </c>
      <c r="B41" s="619" t="str">
        <f>'BASE PLANILHAS'!B32:C32</f>
        <v>RAT</v>
      </c>
      <c r="C41" s="620"/>
      <c r="D41" s="366">
        <f>'BASE PLANILHAS'!D32</f>
        <v>0.02</v>
      </c>
      <c r="E41" s="367">
        <f t="shared" si="1"/>
        <v>2278.1818181818185</v>
      </c>
    </row>
    <row r="42" spans="1:7" ht="13.5" thickBot="1">
      <c r="A42" s="356" t="str">
        <f>'BASE PLANILHAS'!A33</f>
        <v>H</v>
      </c>
      <c r="B42" s="621" t="str">
        <f>'BASE PLANILHAS'!B33:C33</f>
        <v>SEBRAE</v>
      </c>
      <c r="C42" s="622"/>
      <c r="D42" s="366">
        <f>'BASE PLANILHAS'!D33</f>
        <v>6.0000000000000001E-3</v>
      </c>
      <c r="E42" s="367">
        <f t="shared" si="1"/>
        <v>683.4545454545455</v>
      </c>
    </row>
    <row r="43" spans="1:7" ht="13.5" thickBot="1">
      <c r="A43" s="616" t="str">
        <f>'BASE PLANILHAS'!A34:C34</f>
        <v>Total do Submódulo 2.1</v>
      </c>
      <c r="B43" s="617"/>
      <c r="C43" s="618"/>
      <c r="D43" s="368">
        <f>'BASE PLANILHAS'!D34</f>
        <v>0.3580000000000001</v>
      </c>
      <c r="E43" s="360">
        <f>SUM(E35:E42)</f>
        <v>40779.454545454544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9492.424242424242</v>
      </c>
    </row>
    <row r="47" spans="1:7" ht="13.5" thickBot="1">
      <c r="A47" s="373" t="str">
        <f>'BASE PLANILHAS'!A38</f>
        <v>B</v>
      </c>
      <c r="B47" s="638" t="str">
        <f>'BASE PLANILHAS'!B38:C38</f>
        <v>Férias e Adicional de Férias (titular)</v>
      </c>
      <c r="C47" s="639"/>
      <c r="D47" s="374">
        <f>'BASE PLANILHAS'!D38</f>
        <v>0.1111111111111111</v>
      </c>
      <c r="E47" s="375">
        <f>D47*$E$30</f>
        <v>12656.565656565655</v>
      </c>
    </row>
    <row r="48" spans="1:7" ht="13.5" thickBot="1">
      <c r="A48" s="376"/>
      <c r="B48" s="616" t="str">
        <f>'BASE PLANILHAS'!B39:C39</f>
        <v>Subtotal</v>
      </c>
      <c r="C48" s="618"/>
      <c r="D48" s="377">
        <f>'BASE PLANILHAS'!D39</f>
        <v>0.19444444444444442</v>
      </c>
      <c r="E48" s="370">
        <f>D48*$E$30</f>
        <v>22148.989898989897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7929.3383838383852</v>
      </c>
      <c r="F49" s="3"/>
    </row>
    <row r="50" spans="1:14" ht="13.5" thickBot="1">
      <c r="A50" s="616" t="str">
        <f>'BASE PLANILHAS'!A41:C41</f>
        <v>Total do Submódulo 2.2</v>
      </c>
      <c r="B50" s="617"/>
      <c r="C50" s="618"/>
      <c r="D50" s="380">
        <f>'BASE PLANILHAS'!D41</f>
        <v>0.26405555555555554</v>
      </c>
      <c r="E50" s="381">
        <f>SUM(E48:E49)</f>
        <v>30078.328282828283</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7.65</v>
      </c>
      <c r="E53" s="342">
        <f>(2*$D$53*20*SUM(C14:C15,C18:C19)-(IF(SUM(E14:E15,E18:E19)*6%&lt;=(2*$D$53*20*SUM(C14:C15,C18:C19)),SUM(E14:E15,E18:E19)*6%,(2*$D$53*20*SUM(C14:C15,C18:C19)))))</f>
        <v>5711.454545454546</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20081.8</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2710.1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1655.1699999999998</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4045.88</v>
      </c>
    </row>
    <row r="61" spans="1:14" ht="13.5" thickBot="1">
      <c r="A61" s="647" t="str">
        <f>'BASE PLANILHAS'!A52:D52</f>
        <v>Total do Submódulo 2.3</v>
      </c>
      <c r="B61" s="648"/>
      <c r="C61" s="648"/>
      <c r="D61" s="649"/>
      <c r="E61" s="360">
        <f>SUM(E53:E60)</f>
        <v>34204.404545454541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30078.328282828283</v>
      </c>
      <c r="H64" s="16"/>
    </row>
    <row r="65" spans="1:6">
      <c r="A65" s="356" t="str">
        <f>'BASE PLANILHAS'!A56</f>
        <v>2.2</v>
      </c>
      <c r="B65" s="621" t="str">
        <f>'BASE PLANILHAS'!B56:D56</f>
        <v>13º Salário, Férias e Adicional de Férias</v>
      </c>
      <c r="C65" s="651"/>
      <c r="D65" s="622"/>
      <c r="E65" s="367">
        <f>E43</f>
        <v>40779.454545454544</v>
      </c>
    </row>
    <row r="66" spans="1:6" ht="13.5" thickBot="1">
      <c r="A66" s="373" t="str">
        <f>'BASE PLANILHAS'!A57</f>
        <v>2.3</v>
      </c>
      <c r="B66" s="619" t="str">
        <f>'BASE PLANILHAS'!B57:D57</f>
        <v>Benefícios Mensais e Diários</v>
      </c>
      <c r="C66" s="642"/>
      <c r="D66" s="637"/>
      <c r="E66" s="386">
        <f>E61</f>
        <v>34204.404545454541</v>
      </c>
    </row>
    <row r="67" spans="1:6" ht="13.5" thickBot="1">
      <c r="A67" s="616" t="str">
        <f>'BASE PLANILHAS'!A58:D58</f>
        <v>Total do Módulo 2</v>
      </c>
      <c r="B67" s="617"/>
      <c r="C67" s="617"/>
      <c r="D67" s="618"/>
      <c r="E67" s="381">
        <f>SUM(E64:E66)</f>
        <v>105062.18737373737</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800.2860725308642</v>
      </c>
      <c r="F72" s="143"/>
    </row>
    <row r="73" spans="1:6">
      <c r="A73" s="390" t="str">
        <f>'BASE PLANILHAS'!A64</f>
        <v>B</v>
      </c>
      <c r="B73" s="643" t="str">
        <f>'BASE PLANILHAS'!B64:C64</f>
        <v>Incidência do FGTS sobre API e Reflexo do API</v>
      </c>
      <c r="C73" s="644"/>
      <c r="D73" s="366">
        <f>'BASE PLANILHAS'!D64</f>
        <v>5.6205246913580253E-4</v>
      </c>
      <c r="E73" s="343">
        <f t="shared" si="2"/>
        <v>64.022885802469148</v>
      </c>
      <c r="F73" s="113"/>
    </row>
    <row r="74" spans="1:6">
      <c r="A74" s="390" t="str">
        <f>'BASE PLANILHAS'!A65</f>
        <v>C</v>
      </c>
      <c r="B74" s="643" t="str">
        <f>'BASE PLANILHAS'!B65:C65</f>
        <v>Multa do FGTS sobre o Aviso Prévio Indenizado</v>
      </c>
      <c r="C74" s="644"/>
      <c r="D74" s="366">
        <f>'BASE PLANILHAS'!D65</f>
        <v>2.2482098765432102E-4</v>
      </c>
      <c r="E74" s="343">
        <f t="shared" si="2"/>
        <v>25.60915432098766</v>
      </c>
      <c r="F74" s="113"/>
    </row>
    <row r="75" spans="1:6">
      <c r="A75" s="390" t="str">
        <f>'BASE PLANILHAS'!A66</f>
        <v>D</v>
      </c>
      <c r="B75" s="643" t="str">
        <f>'BASE PLANILHAS'!B66:C66</f>
        <v>Aviso Prévio Trabalhado - APT</v>
      </c>
      <c r="C75" s="644"/>
      <c r="D75" s="366">
        <f>'BASE PLANILHAS'!D66</f>
        <v>3.1111111111111114E-3</v>
      </c>
      <c r="E75" s="343">
        <f t="shared" si="2"/>
        <v>354.38383838383839</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126.8694141414142</v>
      </c>
      <c r="F76" s="15"/>
    </row>
    <row r="77" spans="1:6">
      <c r="A77" s="390" t="str">
        <f>'BASE PLANILHAS'!A68</f>
        <v>F</v>
      </c>
      <c r="B77" s="643" t="str">
        <f>'BASE PLANILHAS'!B68:C68</f>
        <v>Multa do FGTS - Rescisão sem Justa Causa</v>
      </c>
      <c r="C77" s="644"/>
      <c r="D77" s="366">
        <f>'BASE PLANILHAS'!D68</f>
        <v>3.0577777777777773E-2</v>
      </c>
      <c r="E77" s="343">
        <f t="shared" si="2"/>
        <v>3483.0868686868685</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94.924242424242436</v>
      </c>
      <c r="F78" s="113"/>
    </row>
    <row r="79" spans="1:6" ht="13.5" thickBot="1">
      <c r="A79" s="616" t="str">
        <f>'BASE PLANILHAS'!A70:C70</f>
        <v>Total do Módulo 3</v>
      </c>
      <c r="B79" s="617"/>
      <c r="C79" s="618"/>
      <c r="D79" s="392">
        <f>'BASE PLANILHAS'!D70</f>
        <v>4.3448529320987646E-2</v>
      </c>
      <c r="E79" s="360">
        <f>SUM(E72:E78)</f>
        <v>4949.1824762906836</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961.89898989898984</v>
      </c>
      <c r="F84" s="113"/>
    </row>
    <row r="85" spans="1:10">
      <c r="A85" s="356" t="str">
        <f>'BASE PLANILHAS'!A76</f>
        <v>B</v>
      </c>
      <c r="B85" s="619" t="str">
        <f>'BASE PLANILHAS'!B76:C76</f>
        <v>Ausências Legais</v>
      </c>
      <c r="C85" s="620"/>
      <c r="D85" s="326">
        <f>'BASE PLANILHAS'!D76</f>
        <v>2.0277777777777777E-3</v>
      </c>
      <c r="E85" s="367">
        <f t="shared" si="3"/>
        <v>230.98232323232321</v>
      </c>
      <c r="F85" s="113"/>
    </row>
    <row r="86" spans="1:10">
      <c r="A86" s="356" t="str">
        <f>'BASE PLANILHAS'!A77</f>
        <v>C</v>
      </c>
      <c r="B86" s="619" t="str">
        <f>'BASE PLANILHAS'!B77:C77</f>
        <v>Licença Paternidade</v>
      </c>
      <c r="C86" s="620"/>
      <c r="D86" s="393">
        <f>'BASE PLANILHAS'!D77</f>
        <v>1.7083333333333333E-4</v>
      </c>
      <c r="E86" s="367">
        <f t="shared" si="3"/>
        <v>19.459469696969698</v>
      </c>
      <c r="F86" s="113"/>
    </row>
    <row r="87" spans="1:10">
      <c r="A87" s="356" t="str">
        <f>'BASE PLANILHAS'!A78</f>
        <v>D</v>
      </c>
      <c r="B87" s="619" t="str">
        <f>'BASE PLANILHAS'!B78:C78</f>
        <v>Ausência por Acidente de Trabalho</v>
      </c>
      <c r="C87" s="620"/>
      <c r="D87" s="326">
        <f>'BASE PLANILHAS'!D78</f>
        <v>2.0833333333333335E-4</v>
      </c>
      <c r="E87" s="367">
        <f t="shared" si="3"/>
        <v>23.731060606060609</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147.65993265993265</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495.37597584175097</v>
      </c>
      <c r="G89" s="3"/>
      <c r="H89" s="395"/>
    </row>
    <row r="90" spans="1:10" ht="13.5" thickBot="1">
      <c r="A90" s="616" t="str">
        <f>'BASE PLANILHAS'!A81:C81</f>
        <v>Total do Submódulo 4.1</v>
      </c>
      <c r="B90" s="617"/>
      <c r="C90" s="618"/>
      <c r="D90" s="380">
        <f>'BASE PLANILHAS'!D81</f>
        <v>1.6496556481481482E-2</v>
      </c>
      <c r="E90" s="360">
        <f>SUM(E84:E89)</f>
        <v>1879.1077519360269</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1879.1077519360269</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1879.1077519360269</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3606.1208333333338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3606.1208333333338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13542.341774335651</v>
      </c>
      <c r="F119" s="15"/>
    </row>
    <row r="120" spans="1:7">
      <c r="A120" s="356" t="str">
        <f>'BASE PLANILHAS'!A111</f>
        <v>B</v>
      </c>
      <c r="B120" s="408" t="str">
        <f>'BASE PLANILHAS'!B111</f>
        <v>Lucro</v>
      </c>
      <c r="C120" s="409">
        <f>'BASE PLANILHAS'!C111</f>
        <v>233.41272001293967</v>
      </c>
      <c r="D120" s="410"/>
      <c r="E120" s="407">
        <f>$C120*$C$21</f>
        <v>9569.9215205305263</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41963.624782616636</v>
      </c>
    </row>
    <row r="126" spans="1:7" ht="13.5" thickBot="1">
      <c r="A126" s="616" t="str">
        <f>'BASE PLANILHAS'!A117:D117</f>
        <v>Total do Módulo 6</v>
      </c>
      <c r="B126" s="617"/>
      <c r="C126" s="617"/>
      <c r="D126" s="618"/>
      <c r="E126" s="360">
        <f>SUM(E119:E125)</f>
        <v>65075.888077482814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113909.09090909091</v>
      </c>
    </row>
    <row r="132" spans="1:7">
      <c r="A132" s="356" t="str">
        <f>'BASE PLANILHAS'!A123</f>
        <v>B</v>
      </c>
      <c r="B132" s="666" t="str">
        <f>'BASE PLANILHAS'!B123:D123</f>
        <v>MÓDULO 2 – ENCARGOS E BENEFÍCIOS MENSAIS E DIÁRIOS</v>
      </c>
      <c r="C132" s="667"/>
      <c r="D132" s="668"/>
      <c r="E132" s="413">
        <f>E67</f>
        <v>105062.18737373737</v>
      </c>
    </row>
    <row r="133" spans="1:7">
      <c r="A133" s="356" t="str">
        <f>'BASE PLANILHAS'!A124</f>
        <v>C</v>
      </c>
      <c r="B133" s="669" t="str">
        <f>'BASE PLANILHAS'!B124:D124</f>
        <v>MÓDULO 3 – PROVISÃO PARA RESCISÃO</v>
      </c>
      <c r="C133" s="670"/>
      <c r="D133" s="671"/>
      <c r="E133" s="413">
        <f>E79</f>
        <v>4949.1824762906836</v>
      </c>
      <c r="G133" s="420"/>
    </row>
    <row r="134" spans="1:7">
      <c r="A134" s="356" t="str">
        <f>'BASE PLANILHAS'!A125</f>
        <v>D</v>
      </c>
      <c r="B134" s="666" t="str">
        <f>'BASE PLANILHAS'!B125:D125</f>
        <v>MÓDULO 4 – CUSTO DE REPOSIÇÃO DO PROFISSIONAL AUSENTE</v>
      </c>
      <c r="C134" s="667"/>
      <c r="D134" s="668"/>
      <c r="E134" s="413">
        <f>E104</f>
        <v>1879.1077519360269</v>
      </c>
      <c r="G134" s="420"/>
    </row>
    <row r="135" spans="1:7">
      <c r="A135" s="356" t="str">
        <f>'BASE PLANILHAS'!A126</f>
        <v>E</v>
      </c>
      <c r="B135" s="672" t="str">
        <f>'BASE PLANILHAS'!B126:D126</f>
        <v>MÓDULO 5 – INSUMOS DIVERSOS</v>
      </c>
      <c r="C135" s="673"/>
      <c r="D135" s="674"/>
      <c r="E135" s="413">
        <f>E114</f>
        <v>3606.1208333333338</v>
      </c>
    </row>
    <row r="136" spans="1:7">
      <c r="A136" s="356" t="str">
        <f>'BASE PLANILHAS'!A127</f>
        <v>-</v>
      </c>
      <c r="B136" s="675" t="str">
        <f>'BASE PLANILHAS'!B127:D127</f>
        <v>Subtotal (A + B + C + D + E)</v>
      </c>
      <c r="C136" s="676"/>
      <c r="D136" s="677"/>
      <c r="E136" s="421">
        <f>SUM(E131:E135)</f>
        <v>229405.68934438832</v>
      </c>
      <c r="F136" s="3"/>
      <c r="G136" s="1"/>
    </row>
    <row r="137" spans="1:7" ht="13.5" thickBot="1">
      <c r="A137" s="373" t="str">
        <f>'BASE PLANILHAS'!A128</f>
        <v>F</v>
      </c>
      <c r="B137" s="657" t="str">
        <f>'BASE PLANILHAS'!B128:D128</f>
        <v>MÓDULO 6 – CUSTOS INDIRETOS, TRIBUTOS E LUCRO</v>
      </c>
      <c r="C137" s="658"/>
      <c r="D137" s="659"/>
      <c r="E137" s="386">
        <f>E126</f>
        <v>65075.888077482814</v>
      </c>
    </row>
    <row r="138" spans="1:7" ht="13.5" thickBot="1">
      <c r="A138" s="616" t="str">
        <f>'BASE PLANILHAS'!A129:D129</f>
        <v>Custo Total</v>
      </c>
      <c r="B138" s="617"/>
      <c r="C138" s="617"/>
      <c r="D138" s="618"/>
      <c r="E138" s="381">
        <f>SUM(E136:E137)</f>
        <v>294481.57742187113</v>
      </c>
      <c r="F138" s="3"/>
    </row>
    <row r="139" spans="1:7" ht="13.5" thickBot="1">
      <c r="A139" s="616" t="str">
        <f>'BASE PLANILHAS'!A130:D130</f>
        <v>Custo Total Anual</v>
      </c>
      <c r="B139" s="617"/>
      <c r="C139" s="617"/>
      <c r="D139" s="618"/>
      <c r="E139" s="360">
        <f>E138*12</f>
        <v>3533778.9290624536</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2">
    <tabColor theme="6" tint="0.79998168889431442"/>
  </sheetPr>
  <dimension ref="A1:G156"/>
  <sheetViews>
    <sheetView showGridLines="0" view="pageBreakPreview" topLeftCell="A25"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CCT!A10</f>
        <v>Belo Horizonte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1909.090909090909</v>
      </c>
      <c r="F6" s="7"/>
      <c r="G6" s="284">
        <f>CCT!S10</f>
        <v>0</v>
      </c>
    </row>
    <row r="7" spans="1:7">
      <c r="A7" s="288" t="str">
        <f>'BASE PLANILHAS'!A7</f>
        <v>D</v>
      </c>
      <c r="B7" s="551" t="str">
        <f>'BASE PLANILHAS'!B7:D7</f>
        <v>Categoria profissional (vinculada à execução contratual)</v>
      </c>
      <c r="C7" s="552"/>
      <c r="D7" s="553"/>
      <c r="E7" s="275" t="str">
        <f>CCT!B10</f>
        <v>Assistente Administrativo - 150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1909.090909090909</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1909.090909090909</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381.81818181818181</v>
      </c>
    </row>
    <row r="27" spans="1:5">
      <c r="A27" s="288" t="str">
        <f>'BASE PLANILHAS'!A27</f>
        <v>B</v>
      </c>
      <c r="B27" s="566" t="str">
        <f>'BASE PLANILHAS'!B27:C27</f>
        <v>SESI OU SESC</v>
      </c>
      <c r="C27" s="567"/>
      <c r="D27" s="289">
        <f>'BASE PLANILHAS'!D27</f>
        <v>1.4999999999999999E-2</v>
      </c>
      <c r="E27" s="253">
        <f t="shared" si="1"/>
        <v>28.636363636363633</v>
      </c>
    </row>
    <row r="28" spans="1:5">
      <c r="A28" s="288" t="str">
        <f>'BASE PLANILHAS'!A28</f>
        <v>C</v>
      </c>
      <c r="B28" s="608" t="str">
        <f>'BASE PLANILHAS'!B28:C28</f>
        <v>SENAI OU SENAC</v>
      </c>
      <c r="C28" s="609"/>
      <c r="D28" s="289">
        <f>'BASE PLANILHAS'!D28</f>
        <v>0.01</v>
      </c>
      <c r="E28" s="253">
        <f t="shared" si="1"/>
        <v>19.09090909090909</v>
      </c>
    </row>
    <row r="29" spans="1:5">
      <c r="A29" s="288" t="str">
        <f>'BASE PLANILHAS'!A29</f>
        <v>D</v>
      </c>
      <c r="B29" s="563" t="str">
        <f>'BASE PLANILHAS'!B29:C29</f>
        <v>INCRA</v>
      </c>
      <c r="C29" s="565"/>
      <c r="D29" s="289">
        <f>'BASE PLANILHAS'!D29</f>
        <v>2E-3</v>
      </c>
      <c r="E29" s="253">
        <f t="shared" si="1"/>
        <v>3.8181818181818179</v>
      </c>
    </row>
    <row r="30" spans="1:5">
      <c r="A30" s="288" t="str">
        <f>'BASE PLANILHAS'!A30</f>
        <v>E</v>
      </c>
      <c r="B30" s="563" t="str">
        <f>'BASE PLANILHAS'!B30:C30</f>
        <v>Salário Educação</v>
      </c>
      <c r="C30" s="565"/>
      <c r="D30" s="289">
        <f>'BASE PLANILHAS'!D30</f>
        <v>2.5000000000000001E-2</v>
      </c>
      <c r="E30" s="253">
        <f t="shared" si="1"/>
        <v>47.727272727272727</v>
      </c>
    </row>
    <row r="31" spans="1:5">
      <c r="A31" s="288" t="str">
        <f>'BASE PLANILHAS'!A31</f>
        <v>F</v>
      </c>
      <c r="B31" s="563" t="str">
        <f>'BASE PLANILHAS'!B31:C31</f>
        <v>FGTS</v>
      </c>
      <c r="C31" s="565"/>
      <c r="D31" s="289">
        <f>'BASE PLANILHAS'!D31</f>
        <v>0.08</v>
      </c>
      <c r="E31" s="253">
        <f t="shared" si="1"/>
        <v>152.72727272727272</v>
      </c>
    </row>
    <row r="32" spans="1:5">
      <c r="A32" s="288" t="str">
        <f>'BASE PLANILHAS'!A32</f>
        <v>G</v>
      </c>
      <c r="B32" s="563" t="str">
        <f>'BASE PLANILHAS'!B32:C32</f>
        <v>RAT</v>
      </c>
      <c r="C32" s="565"/>
      <c r="D32" s="289">
        <f>'BASE PLANILHAS'!D32</f>
        <v>0.02</v>
      </c>
      <c r="E32" s="253">
        <f t="shared" si="1"/>
        <v>38.18181818181818</v>
      </c>
    </row>
    <row r="33" spans="1:6" ht="13.5" thickBot="1">
      <c r="A33" s="288" t="str">
        <f>'BASE PLANILHAS'!A33</f>
        <v>H</v>
      </c>
      <c r="B33" s="566" t="str">
        <f>'BASE PLANILHAS'!B33:C33</f>
        <v>SEBRAE</v>
      </c>
      <c r="C33" s="567"/>
      <c r="D33" s="289">
        <f>'BASE PLANILHAS'!D33</f>
        <v>6.0000000000000001E-3</v>
      </c>
      <c r="E33" s="253">
        <f t="shared" si="1"/>
        <v>11.454545454545455</v>
      </c>
    </row>
    <row r="34" spans="1:6" ht="13.5" thickBot="1">
      <c r="A34" s="548" t="str">
        <f>'BASE PLANILHAS'!A34:C34</f>
        <v>Total do Submódulo 2.1</v>
      </c>
      <c r="B34" s="549"/>
      <c r="C34" s="550"/>
      <c r="D34" s="127">
        <f>'BASE PLANILHAS'!D34</f>
        <v>0.3580000000000001</v>
      </c>
      <c r="E34" s="12">
        <f>SUM(E26:E33)</f>
        <v>683.45454545454538</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159.09090909090907</v>
      </c>
    </row>
    <row r="38" spans="1:6" ht="13.5" thickBot="1">
      <c r="A38" s="120" t="str">
        <f>'BASE PLANILHAS'!A38</f>
        <v>B</v>
      </c>
      <c r="B38" s="574" t="str">
        <f>'BASE PLANILHAS'!B38:C38</f>
        <v>Férias e Adicional de Férias (titular)</v>
      </c>
      <c r="C38" s="575"/>
      <c r="D38" s="256">
        <f>'BASE PLANILHAS'!D38</f>
        <v>0.1111111111111111</v>
      </c>
      <c r="E38" s="257">
        <f>D38*$E$21</f>
        <v>212.1212121212121</v>
      </c>
    </row>
    <row r="39" spans="1:6" ht="13.5" thickBot="1">
      <c r="A39" s="136"/>
      <c r="B39" s="548" t="str">
        <f>'BASE PLANILHAS'!B39:C39</f>
        <v>Subtotal</v>
      </c>
      <c r="C39" s="550"/>
      <c r="D39" s="111">
        <f>'BASE PLANILHAS'!D39</f>
        <v>0.19444444444444442</v>
      </c>
      <c r="E39" s="9">
        <f>D39*$E$21</f>
        <v>371.21212121212113</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132.89393939393941</v>
      </c>
      <c r="F40" s="3"/>
    </row>
    <row r="41" spans="1:6" ht="13.5" thickBot="1">
      <c r="A41" s="548" t="str">
        <f>'BASE PLANILHAS'!A41:C41</f>
        <v>Total do Submódulo 2.2</v>
      </c>
      <c r="B41" s="549"/>
      <c r="C41" s="550"/>
      <c r="D41" s="126">
        <f>'BASE PLANILHAS'!D41</f>
        <v>0.26405555555555554</v>
      </c>
      <c r="E41" s="11">
        <f>SUM(E39:E40)</f>
        <v>504.10606060606051</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7.65</v>
      </c>
      <c r="E44" s="259">
        <f>(2*$D$44*20*$D$13)-(IF($E$13*6%&lt;=(2*$D$44*20*$D$13),$E$13*6%,(2*$D$44*20*$D$13)))</f>
        <v>191.45454545454547</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66.099999999999994</v>
      </c>
      <c r="E47" s="259">
        <f t="shared" si="2"/>
        <v>66.099999999999994</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886.40454545454554</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504.10606060606051</v>
      </c>
    </row>
    <row r="56" spans="1:6">
      <c r="A56" s="288" t="str">
        <f>'BASE PLANILHAS'!A56</f>
        <v>2.2</v>
      </c>
      <c r="B56" s="566" t="str">
        <f>'BASE PLANILHAS'!B56:D56</f>
        <v>13º Salário, Férias e Adicional de Férias</v>
      </c>
      <c r="C56" s="593"/>
      <c r="D56" s="567"/>
      <c r="E56" s="253">
        <f>E34</f>
        <v>683.45454545454538</v>
      </c>
    </row>
    <row r="57" spans="1:6" ht="13.5" thickBot="1">
      <c r="A57" s="120" t="str">
        <f>'BASE PLANILHAS'!A57</f>
        <v>2.3</v>
      </c>
      <c r="B57" s="563" t="str">
        <f>'BASE PLANILHAS'!B57:D57</f>
        <v>Benefícios Mensais e Diários</v>
      </c>
      <c r="C57" s="564"/>
      <c r="D57" s="609"/>
      <c r="E57" s="5">
        <f>E52</f>
        <v>886.40454545454554</v>
      </c>
    </row>
    <row r="58" spans="1:6" ht="13.5" thickBot="1">
      <c r="A58" s="548" t="str">
        <f>'BASE PLANILHAS'!A58:D58</f>
        <v>Total do Módulo 2</v>
      </c>
      <c r="B58" s="549"/>
      <c r="C58" s="549"/>
      <c r="D58" s="550"/>
      <c r="E58" s="11">
        <f>SUM(E55:E57)</f>
        <v>2073.9651515151518</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13.41261574074074</v>
      </c>
      <c r="F63" s="143"/>
    </row>
    <row r="64" spans="1:6">
      <c r="A64" s="290" t="str">
        <f>'BASE PLANILHAS'!A64</f>
        <v>B</v>
      </c>
      <c r="B64" s="607" t="str">
        <f>'BASE PLANILHAS'!B64:C64</f>
        <v>Incidência do FGTS sobre API e Reflexo do API</v>
      </c>
      <c r="C64" s="595"/>
      <c r="D64" s="289">
        <f>'BASE PLANILHAS'!D64</f>
        <v>5.6205246913580253E-4</v>
      </c>
      <c r="E64" s="8">
        <f t="shared" si="3"/>
        <v>1.0730092592592593</v>
      </c>
      <c r="F64" s="113"/>
    </row>
    <row r="65" spans="1:6">
      <c r="A65" s="290" t="str">
        <f>'BASE PLANILHAS'!A65</f>
        <v>C</v>
      </c>
      <c r="B65" s="607" t="str">
        <f>'BASE PLANILHAS'!B65:C65</f>
        <v>Multa do FGTS sobre o Aviso Prévio Indenizado</v>
      </c>
      <c r="C65" s="595"/>
      <c r="D65" s="289">
        <f>'BASE PLANILHAS'!D65</f>
        <v>2.2482098765432102E-4</v>
      </c>
      <c r="E65" s="8">
        <f t="shared" si="3"/>
        <v>0.42920370370370375</v>
      </c>
      <c r="F65" s="113"/>
    </row>
    <row r="66" spans="1:6">
      <c r="A66" s="290" t="str">
        <f>'BASE PLANILHAS'!A66</f>
        <v>D</v>
      </c>
      <c r="B66" s="607" t="str">
        <f>'BASE PLANILHAS'!B66:C66</f>
        <v>Aviso Prévio Trabalhado - APT</v>
      </c>
      <c r="C66" s="595"/>
      <c r="D66" s="289">
        <f>'BASE PLANILHAS'!D66</f>
        <v>3.1111111111111114E-3</v>
      </c>
      <c r="E66" s="8">
        <f t="shared" si="3"/>
        <v>5.9393939393939394</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2.1263030303030308</v>
      </c>
      <c r="F67" s="15"/>
    </row>
    <row r="68" spans="1:6">
      <c r="A68" s="290" t="str">
        <f>'BASE PLANILHAS'!A68</f>
        <v>F</v>
      </c>
      <c r="B68" s="607" t="str">
        <f>'BASE PLANILHAS'!B68:C68</f>
        <v>Multa do FGTS - Rescisão sem Justa Causa</v>
      </c>
      <c r="C68" s="595"/>
      <c r="D68" s="289">
        <f>'BASE PLANILHAS'!D68</f>
        <v>3.0577777777777773E-2</v>
      </c>
      <c r="E68" s="8">
        <f t="shared" si="3"/>
        <v>58.375757575757568</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1.5909090909090911</v>
      </c>
      <c r="F69" s="113"/>
    </row>
    <row r="70" spans="1:6" ht="13.5" thickBot="1">
      <c r="A70" s="548" t="str">
        <f>'BASE PLANILHAS'!A70:C70</f>
        <v>Total do Módulo 3</v>
      </c>
      <c r="B70" s="549"/>
      <c r="C70" s="550"/>
      <c r="D70" s="129">
        <f>'BASE PLANILHAS'!D70</f>
        <v>4.3448529320987646E-2</v>
      </c>
      <c r="E70" s="12">
        <f>SUM(E63:E69)</f>
        <v>82.947192340067332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16.121212121212118</v>
      </c>
      <c r="F75" s="113"/>
    </row>
    <row r="76" spans="1:6">
      <c r="A76" s="288" t="str">
        <f>'BASE PLANILHAS'!A76</f>
        <v>B</v>
      </c>
      <c r="B76" s="563" t="str">
        <f>'BASE PLANILHAS'!B76:C76</f>
        <v>Ausências Legais</v>
      </c>
      <c r="C76" s="565"/>
      <c r="D76" s="277">
        <f>'BASE PLANILHAS'!D76</f>
        <v>2.0277777777777777E-3</v>
      </c>
      <c r="E76" s="253">
        <f t="shared" si="4"/>
        <v>3.8712121212121207</v>
      </c>
      <c r="F76" s="113"/>
    </row>
    <row r="77" spans="1:6">
      <c r="A77" s="288" t="str">
        <f>'BASE PLANILHAS'!A77</f>
        <v>C</v>
      </c>
      <c r="B77" s="563" t="str">
        <f>'BASE PLANILHAS'!B77:C77</f>
        <v>Licença Paternidade</v>
      </c>
      <c r="C77" s="565"/>
      <c r="D77" s="278">
        <f>'BASE PLANILHAS'!D77</f>
        <v>1.7083333333333333E-4</v>
      </c>
      <c r="E77" s="253">
        <f t="shared" si="4"/>
        <v>0.32613636363636361</v>
      </c>
      <c r="F77" s="113"/>
    </row>
    <row r="78" spans="1:6">
      <c r="A78" s="288" t="str">
        <f>'BASE PLANILHAS'!A78</f>
        <v>D</v>
      </c>
      <c r="B78" s="563" t="str">
        <f>'BASE PLANILHAS'!B78:C78</f>
        <v>Ausência por Acidente de Trabalho</v>
      </c>
      <c r="C78" s="565"/>
      <c r="D78" s="277">
        <f>'BASE PLANILHAS'!D78</f>
        <v>2.0833333333333335E-4</v>
      </c>
      <c r="E78" s="253">
        <f t="shared" si="4"/>
        <v>0.39772727272727276</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2.4747474747474745</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8.3023906565656578</v>
      </c>
    </row>
    <row r="81" spans="1:6" ht="13.5" thickBot="1">
      <c r="A81" s="548" t="str">
        <f>'BASE PLANILHAS'!A81:C81</f>
        <v>Total do Submódulo 4.1</v>
      </c>
      <c r="B81" s="549"/>
      <c r="C81" s="550"/>
      <c r="D81" s="126">
        <f>'BASE PLANILHAS'!D81</f>
        <v>1.6496556481481482E-2</v>
      </c>
      <c r="E81" s="12">
        <f>SUM(E75:E80)</f>
        <v>31.493426010101004</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31.493426010101004</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31.493426010101004</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87.954166666666666</v>
      </c>
      <c r="E100" s="8">
        <f>D100*$D$13</f>
        <v>87.954166666666666</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87.954166666666666</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789.21977060570862</v>
      </c>
    </row>
    <row r="117" spans="1:6" ht="13.5" thickBot="1">
      <c r="A117" s="548" t="str">
        <f>'BASE PLANILHAS'!A117:D117</f>
        <v>Total do Módulo 6</v>
      </c>
      <c r="B117" s="549"/>
      <c r="C117" s="549"/>
      <c r="D117" s="550"/>
      <c r="E117" s="12">
        <f>SUM(E110:E116)</f>
        <v>1352.9335095048837</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1909.090909090909</v>
      </c>
    </row>
    <row r="123" spans="1:6">
      <c r="A123" s="288" t="str">
        <f>'BASE PLANILHAS'!A123</f>
        <v>B</v>
      </c>
      <c r="B123" s="604" t="str">
        <f>'BASE PLANILHAS'!B123:D123</f>
        <v>MÓDULO 2 – ENCARGOS E BENEFÍCIOS MENSAIS E DIÁRIOS</v>
      </c>
      <c r="C123" s="591"/>
      <c r="D123" s="592"/>
      <c r="E123" s="267">
        <f>E58</f>
        <v>2073.9651515151518</v>
      </c>
    </row>
    <row r="124" spans="1:6">
      <c r="A124" s="288" t="str">
        <f>'BASE PLANILHAS'!A124</f>
        <v>C</v>
      </c>
      <c r="B124" s="551" t="str">
        <f>'BASE PLANILHAS'!B124:D124</f>
        <v>MÓDULO 3 – PROVISÃO PARA RESCISÃO</v>
      </c>
      <c r="C124" s="552"/>
      <c r="D124" s="553"/>
      <c r="E124" s="267">
        <f>E70</f>
        <v>82.947192340067332</v>
      </c>
    </row>
    <row r="125" spans="1:6">
      <c r="A125" s="288" t="str">
        <f>'BASE PLANILHAS'!A125</f>
        <v>D</v>
      </c>
      <c r="B125" s="604" t="str">
        <f>'BASE PLANILHAS'!B125:D125</f>
        <v>MÓDULO 4 – CUSTO DE REPOSIÇÃO DO PROFISSIONAL AUSENTE</v>
      </c>
      <c r="C125" s="591"/>
      <c r="D125" s="592"/>
      <c r="E125" s="267">
        <f>E95</f>
        <v>31.493426010101004</v>
      </c>
    </row>
    <row r="126" spans="1:6">
      <c r="A126" s="288" t="str">
        <f>'BASE PLANILHAS'!A126</f>
        <v>E</v>
      </c>
      <c r="B126" s="588" t="str">
        <f>'BASE PLANILHAS'!B126:D126</f>
        <v>MÓDULO 5 – INSUMOS DIVERSOS</v>
      </c>
      <c r="C126" s="589"/>
      <c r="D126" s="590"/>
      <c r="E126" s="267">
        <f>E105</f>
        <v>87.954166666666666</v>
      </c>
    </row>
    <row r="127" spans="1:6">
      <c r="A127" s="288" t="str">
        <f>'BASE PLANILHAS'!A127</f>
        <v>-</v>
      </c>
      <c r="B127" s="580" t="str">
        <f>'BASE PLANILHAS'!B127:D127</f>
        <v>Subtotal (A + B + C + D + E)</v>
      </c>
      <c r="C127" s="581"/>
      <c r="D127" s="582"/>
      <c r="E127" s="273">
        <f>SUM(E122:E126)</f>
        <v>4185.4508456228959</v>
      </c>
      <c r="F127" s="3"/>
    </row>
    <row r="128" spans="1:6" ht="13.5" thickBot="1">
      <c r="A128" s="120" t="str">
        <f>'BASE PLANILHAS'!A128</f>
        <v>F</v>
      </c>
      <c r="B128" s="585" t="str">
        <f>'BASE PLANILHAS'!B128:D128</f>
        <v>MÓDULO 6 – CUSTOS INDIRETOS, TRIBUTOS E LUCRO</v>
      </c>
      <c r="C128" s="586"/>
      <c r="D128" s="587"/>
      <c r="E128" s="5">
        <f>E117</f>
        <v>1352.9335095048837</v>
      </c>
    </row>
    <row r="129" spans="1:6" ht="13.5" thickBot="1">
      <c r="A129" s="548" t="str">
        <f>'BASE PLANILHAS'!A129:D129</f>
        <v>Custo Total</v>
      </c>
      <c r="B129" s="549"/>
      <c r="C129" s="549"/>
      <c r="D129" s="550"/>
      <c r="E129" s="11">
        <f>SUM(E127:E128)</f>
        <v>5538.3843551277796</v>
      </c>
      <c r="F129" s="3"/>
    </row>
    <row r="130" spans="1:6" ht="13.5" thickBot="1">
      <c r="A130" s="548" t="str">
        <f>'BASE PLANILHAS'!A130:D130</f>
        <v>Custo Total Anual</v>
      </c>
      <c r="B130" s="549"/>
      <c r="C130" s="549"/>
      <c r="D130" s="550"/>
      <c r="E130" s="12">
        <f>E129*12</f>
        <v>66460.612261533359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tabColor theme="6" tint="0.79998168889431442"/>
  </sheetPr>
  <dimension ref="A1:G156"/>
  <sheetViews>
    <sheetView showGridLines="0" view="pageBreakPreview" topLeftCell="A31"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CCT!A11</f>
        <v>Belo Horizonte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CCT!S11</f>
        <v>0</v>
      </c>
    </row>
    <row r="7" spans="1:7">
      <c r="A7" s="288" t="str">
        <f>'BASE PLANILHAS'!A7</f>
        <v>D</v>
      </c>
      <c r="B7" s="551" t="str">
        <f>'BASE PLANILHAS'!B7:D7</f>
        <v>Categoria profissional (vinculada à execução contratual)</v>
      </c>
      <c r="C7" s="552"/>
      <c r="D7" s="553"/>
      <c r="E7" s="275" t="str">
        <f>CCT!B11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7.65</v>
      </c>
      <c r="E44" s="259">
        <f>(2*$D$44*20*$D$13)-(IF($E$13*6%&lt;=(2*$D$44*20*$D$13),$E$13*6%,(2*$D$44*20*$D$13)))</f>
        <v>138</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66.099999999999994</v>
      </c>
      <c r="E47" s="259">
        <f t="shared" si="2"/>
        <v>66.099999999999994</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832.95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832.95</v>
      </c>
    </row>
    <row r="58" spans="1:6" ht="13.5" thickBot="1">
      <c r="A58" s="548" t="str">
        <f>'BASE PLANILHAS'!A58:D58</f>
        <v>Total do Módulo 2</v>
      </c>
      <c r="B58" s="549"/>
      <c r="C58" s="549"/>
      <c r="D58" s="550"/>
      <c r="E58" s="11">
        <f>SUM(E55:E57)</f>
        <v>2574.7055555555553</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1029.3601253002732</v>
      </c>
    </row>
    <row r="117" spans="1:6" ht="13.5" thickBot="1">
      <c r="A117" s="548" t="str">
        <f>'BASE PLANILHAS'!A117:D117</f>
        <v>Total do Módulo 6</v>
      </c>
      <c r="B117" s="549"/>
      <c r="C117" s="549"/>
      <c r="D117" s="550"/>
      <c r="E117" s="12">
        <f>SUM(E110:E116)</f>
        <v>1593.0738641994483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2574.7055555555553</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5630.5059624691357</v>
      </c>
      <c r="F127" s="3"/>
    </row>
    <row r="128" spans="1:6" ht="13.5" thickBot="1">
      <c r="A128" s="120" t="str">
        <f>'BASE PLANILHAS'!A128</f>
        <v>F</v>
      </c>
      <c r="B128" s="585" t="str">
        <f>'BASE PLANILHAS'!B128:D128</f>
        <v>MÓDULO 6 – CUSTOS INDIRETOS, TRIBUTOS E LUCRO</v>
      </c>
      <c r="C128" s="586"/>
      <c r="D128" s="587"/>
      <c r="E128" s="5">
        <f>E117</f>
        <v>1593.0738641994483</v>
      </c>
    </row>
    <row r="129" spans="1:6" ht="13.5" thickBot="1">
      <c r="A129" s="548" t="str">
        <f>'BASE PLANILHAS'!A129:D129</f>
        <v>Custo Total</v>
      </c>
      <c r="B129" s="549"/>
      <c r="C129" s="549"/>
      <c r="D129" s="550"/>
      <c r="E129" s="11">
        <f>SUM(E127:E128)</f>
        <v>7223.5798266685842</v>
      </c>
      <c r="F129" s="3"/>
    </row>
    <row r="130" spans="1:6" ht="13.5" thickBot="1">
      <c r="A130" s="548" t="str">
        <f>'BASE PLANILHAS'!A130:D130</f>
        <v>Custo Total Anual</v>
      </c>
      <c r="B130" s="549"/>
      <c r="C130" s="549"/>
      <c r="D130" s="550"/>
      <c r="E130" s="12">
        <f>E129*12</f>
        <v>86682.957920023007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CCT!A12</f>
        <v>Belo Vale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Belo Vale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1000.7604168454626</v>
      </c>
    </row>
    <row r="126" spans="1:7" ht="13.5" thickBot="1">
      <c r="A126" s="616" t="str">
        <f>'BASE PLANILHAS'!A117:D117</f>
        <v>Total do Módulo 6</v>
      </c>
      <c r="B126" s="617"/>
      <c r="C126" s="617"/>
      <c r="D126" s="618"/>
      <c r="E126" s="360">
        <f>SUM(E119:E125)</f>
        <v>1564.4741557446378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1564.4741557446378</v>
      </c>
    </row>
    <row r="138" spans="1:7" ht="13.5" thickBot="1">
      <c r="A138" s="616" t="str">
        <f>'BASE PLANILHAS'!A129:D129</f>
        <v>Custo Total</v>
      </c>
      <c r="B138" s="617"/>
      <c r="C138" s="617"/>
      <c r="D138" s="618"/>
      <c r="E138" s="381">
        <f>SUM(E136:E137)</f>
        <v>7022.880118213774</v>
      </c>
      <c r="F138" s="3"/>
    </row>
    <row r="139" spans="1:7" ht="13.5" thickBot="1">
      <c r="A139" s="616" t="str">
        <f>'BASE PLANILHAS'!A130:D130</f>
        <v>Custo Total Anual</v>
      </c>
      <c r="B139" s="617"/>
      <c r="C139" s="617"/>
      <c r="D139" s="618"/>
      <c r="E139" s="360">
        <f>E138*12</f>
        <v>84274.561418565281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CCT!A12</f>
        <v>Belo Vale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CCT!S12</f>
        <v>0</v>
      </c>
    </row>
    <row r="7" spans="1:7">
      <c r="A7" s="288" t="str">
        <f>'BASE PLANILHAS'!A7</f>
        <v>D</v>
      </c>
      <c r="B7" s="551" t="str">
        <f>'BASE PLANILHAS'!B7:D7</f>
        <v>Categoria profissional (vinculada à execução contratual)</v>
      </c>
      <c r="C7" s="552"/>
      <c r="D7" s="553"/>
      <c r="E7" s="275" t="str">
        <f>CCT!B12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1000.7604168454626</v>
      </c>
    </row>
    <row r="117" spans="1:6" ht="13.5" thickBot="1">
      <c r="A117" s="548" t="str">
        <f>'BASE PLANILHAS'!A117:D117</f>
        <v>Total do Módulo 6</v>
      </c>
      <c r="B117" s="549"/>
      <c r="C117" s="549"/>
      <c r="D117" s="550"/>
      <c r="E117" s="12">
        <f>SUM(E110:E116)</f>
        <v>1564.4741557446378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1564.4741557446378</v>
      </c>
    </row>
    <row r="129" spans="1:6" ht="13.5" thickBot="1">
      <c r="A129" s="548" t="str">
        <f>'BASE PLANILHAS'!A129:D129</f>
        <v>Custo Total</v>
      </c>
      <c r="B129" s="549"/>
      <c r="C129" s="549"/>
      <c r="D129" s="550"/>
      <c r="E129" s="11">
        <f>SUM(E127:E128)</f>
        <v>7022.880118213774</v>
      </c>
      <c r="F129" s="3"/>
    </row>
    <row r="130" spans="1:6" ht="13.5" thickBot="1">
      <c r="A130" s="548" t="str">
        <f>'BASE PLANILHAS'!A130:D130</f>
        <v>Custo Total Anual</v>
      </c>
      <c r="B130" s="549"/>
      <c r="C130" s="549"/>
      <c r="D130" s="550"/>
      <c r="E130" s="12">
        <f>E129*12</f>
        <v>84274.561418565281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CCT!A13</f>
        <v>Bom Despacho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Bom Despacho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tabColor theme="6" tint="0.79998168889431442"/>
  </sheetPr>
  <dimension ref="A1:G156"/>
  <sheetViews>
    <sheetView showGridLines="0" view="pageBreakPreview" topLeftCell="A25"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CCT!A13</f>
        <v>Bom Despacho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CCT!S13</f>
        <v>0</v>
      </c>
    </row>
    <row r="7" spans="1:7">
      <c r="A7" s="288" t="str">
        <f>'BASE PLANILHAS'!A7</f>
        <v>D</v>
      </c>
      <c r="B7" s="551" t="str">
        <f>'BASE PLANILHAS'!B7:D7</f>
        <v>Categoria profissional (vinculada à execução contratual)</v>
      </c>
      <c r="C7" s="552"/>
      <c r="D7" s="553"/>
      <c r="E7" s="275" t="str">
        <f>CCT!B13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CCT!A14</f>
        <v>Bom Sucesso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Bom Sucesso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CCT!A14</f>
        <v>Bom Sucesso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CCT!S14</f>
        <v>0</v>
      </c>
    </row>
    <row r="7" spans="1:7">
      <c r="A7" s="288" t="str">
        <f>'BASE PLANILHAS'!A7</f>
        <v>D</v>
      </c>
      <c r="B7" s="551" t="str">
        <f>'BASE PLANILHAS'!B7:D7</f>
        <v>Categoria profissional (vinculada à execução contratual)</v>
      </c>
      <c r="C7" s="552"/>
      <c r="D7" s="553"/>
      <c r="E7" s="275" t="str">
        <f>CCT!B14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CCT!A15</f>
        <v>Bonfim</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Bonfim</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CCT!A15</f>
        <v>Bonfim</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CCT!S15</f>
        <v>0</v>
      </c>
    </row>
    <row r="7" spans="1:7">
      <c r="A7" s="288" t="str">
        <f>'BASE PLANILHAS'!A7</f>
        <v>D</v>
      </c>
      <c r="B7" s="551" t="str">
        <f>'BASE PLANILHAS'!B7:D7</f>
        <v>Categoria profissional (vinculada à execução contratual)</v>
      </c>
      <c r="C7" s="552"/>
      <c r="D7" s="553"/>
      <c r="E7" s="275" t="str">
        <f>CCT!B15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CCT!A16</f>
        <v>Brasilia De Minas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Brasilia De Minas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CCT!A16</f>
        <v>Brasilia De Minas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CCT!S16</f>
        <v>0</v>
      </c>
    </row>
    <row r="7" spans="1:7">
      <c r="A7" s="288" t="str">
        <f>'BASE PLANILHAS'!A7</f>
        <v>D</v>
      </c>
      <c r="B7" s="551" t="str">
        <f>'BASE PLANILHAS'!B7:D7</f>
        <v>Categoria profissional (vinculada à execução contratual)</v>
      </c>
      <c r="C7" s="552"/>
      <c r="D7" s="553"/>
      <c r="E7" s="275" t="str">
        <f>CCT!B16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CCT!A17</f>
        <v>Brumadinho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Brumadinho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61.06</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721.90999999999985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721.90999999999985</v>
      </c>
    </row>
    <row r="67" spans="1:6" ht="13.5" thickBot="1">
      <c r="A67" s="616" t="str">
        <f>'BASE PLANILHAS'!A58:D58</f>
        <v>Total do Módulo 2</v>
      </c>
      <c r="B67" s="617"/>
      <c r="C67" s="617"/>
      <c r="D67" s="618"/>
      <c r="E67" s="381">
        <f>SUM(E64:E66)</f>
        <v>2463.6655555555553</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1010.9074139300108</v>
      </c>
    </row>
    <row r="126" spans="1:7" ht="13.5" thickBot="1">
      <c r="A126" s="616" t="str">
        <f>'BASE PLANILHAS'!A117:D117</f>
        <v>Total do Módulo 6</v>
      </c>
      <c r="B126" s="617"/>
      <c r="C126" s="617"/>
      <c r="D126" s="618"/>
      <c r="E126" s="360">
        <f>SUM(E119:E125)</f>
        <v>1574.6211528291858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2463.6655555555553</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5519.4659624691358</v>
      </c>
      <c r="F136" s="3"/>
      <c r="G136" s="1"/>
    </row>
    <row r="137" spans="1:7" ht="13.5" thickBot="1">
      <c r="A137" s="373" t="str">
        <f>'BASE PLANILHAS'!A128</f>
        <v>F</v>
      </c>
      <c r="B137" s="657" t="str">
        <f>'BASE PLANILHAS'!B128:D128</f>
        <v>MÓDULO 6 – CUSTOS INDIRETOS, TRIBUTOS E LUCRO</v>
      </c>
      <c r="C137" s="658"/>
      <c r="D137" s="659"/>
      <c r="E137" s="386">
        <f>E126</f>
        <v>1574.6211528291858</v>
      </c>
    </row>
    <row r="138" spans="1:7" ht="13.5" thickBot="1">
      <c r="A138" s="616" t="str">
        <f>'BASE PLANILHAS'!A129:D129</f>
        <v>Custo Total</v>
      </c>
      <c r="B138" s="617"/>
      <c r="C138" s="617"/>
      <c r="D138" s="618"/>
      <c r="E138" s="381">
        <f>SUM(E136:E137)</f>
        <v>7094.0871152983218</v>
      </c>
      <c r="F138" s="3"/>
    </row>
    <row r="139" spans="1:7" ht="13.5" thickBot="1">
      <c r="A139" s="616" t="str">
        <f>'BASE PLANILHAS'!A130:D130</f>
        <v>Custo Total Anual</v>
      </c>
      <c r="B139" s="617"/>
      <c r="C139" s="617"/>
      <c r="D139" s="618"/>
      <c r="E139" s="360">
        <f>E138*12</f>
        <v>85129.045383579854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CCT!A17</f>
        <v>Brumadinho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CCT!S17</f>
        <v>0</v>
      </c>
    </row>
    <row r="7" spans="1:7">
      <c r="A7" s="288" t="str">
        <f>'BASE PLANILHAS'!A7</f>
        <v>D</v>
      </c>
      <c r="B7" s="551" t="str">
        <f>'BASE PLANILHAS'!B7:D7</f>
        <v>Categoria profissional (vinculada à execução contratual)</v>
      </c>
      <c r="C7" s="552"/>
      <c r="D7" s="553"/>
      <c r="E7" s="275" t="str">
        <f>CCT!B17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61.06</v>
      </c>
      <c r="E47" s="259">
        <f t="shared" si="2"/>
        <v>61.06</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721.90999999999985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721.90999999999985</v>
      </c>
    </row>
    <row r="58" spans="1:6" ht="13.5" thickBot="1">
      <c r="A58" s="548" t="str">
        <f>'BASE PLANILHAS'!A58:D58</f>
        <v>Total do Módulo 2</v>
      </c>
      <c r="B58" s="549"/>
      <c r="C58" s="549"/>
      <c r="D58" s="550"/>
      <c r="E58" s="11">
        <f>SUM(E55:E57)</f>
        <v>2463.6655555555553</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1010.9074139300108</v>
      </c>
    </row>
    <row r="117" spans="1:6" ht="13.5" thickBot="1">
      <c r="A117" s="548" t="str">
        <f>'BASE PLANILHAS'!A117:D117</f>
        <v>Total do Módulo 6</v>
      </c>
      <c r="B117" s="549"/>
      <c r="C117" s="549"/>
      <c r="D117" s="550"/>
      <c r="E117" s="12">
        <f>SUM(E110:E116)</f>
        <v>1574.6211528291858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2463.6655555555553</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5519.4659624691358</v>
      </c>
      <c r="F127" s="3"/>
    </row>
    <row r="128" spans="1:6" ht="13.5" thickBot="1">
      <c r="A128" s="120" t="str">
        <f>'BASE PLANILHAS'!A128</f>
        <v>F</v>
      </c>
      <c r="B128" s="585" t="str">
        <f>'BASE PLANILHAS'!B128:D128</f>
        <v>MÓDULO 6 – CUSTOS INDIRETOS, TRIBUTOS E LUCRO</v>
      </c>
      <c r="C128" s="586"/>
      <c r="D128" s="587"/>
      <c r="E128" s="5">
        <f>E117</f>
        <v>1574.6211528291858</v>
      </c>
    </row>
    <row r="129" spans="1:6" ht="13.5" thickBot="1">
      <c r="A129" s="548" t="str">
        <f>'BASE PLANILHAS'!A129:D129</f>
        <v>Custo Total</v>
      </c>
      <c r="B129" s="549"/>
      <c r="C129" s="549"/>
      <c r="D129" s="550"/>
      <c r="E129" s="11">
        <f>SUM(E127:E128)</f>
        <v>7094.0871152983218</v>
      </c>
      <c r="F129" s="3"/>
    </row>
    <row r="130" spans="1:6" ht="13.5" thickBot="1">
      <c r="A130" s="548" t="str">
        <f>'BASE PLANILHAS'!A130:D130</f>
        <v>Custo Total Anual</v>
      </c>
      <c r="B130" s="549"/>
      <c r="C130" s="549"/>
      <c r="D130" s="550"/>
      <c r="E130" s="12">
        <f>E129*12</f>
        <v>85129.045383579854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CCT!A18</f>
        <v>Bueno Brandao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Bueno Brandao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764.9340466523214</v>
      </c>
    </row>
    <row r="126" spans="1:7" ht="13.5" thickBot="1">
      <c r="A126" s="616" t="str">
        <f>'BASE PLANILHAS'!A117:D117</f>
        <v>Total do Módulo 6</v>
      </c>
      <c r="B126" s="617"/>
      <c r="C126" s="617"/>
      <c r="D126" s="618"/>
      <c r="E126" s="360">
        <f>SUM(E119:E125)</f>
        <v>1328.6477855514963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1328.6477855514963</v>
      </c>
    </row>
    <row r="138" spans="1:7" ht="13.5" thickBot="1">
      <c r="A138" s="616" t="str">
        <f>'BASE PLANILHAS'!A129:D129</f>
        <v>Custo Total</v>
      </c>
      <c r="B138" s="617"/>
      <c r="C138" s="617"/>
      <c r="D138" s="618"/>
      <c r="E138" s="381">
        <f>SUM(E136:E137)</f>
        <v>6799.4137480206318</v>
      </c>
      <c r="F138" s="3"/>
    </row>
    <row r="139" spans="1:7" ht="13.5" thickBot="1">
      <c r="A139" s="616" t="str">
        <f>'BASE PLANILHAS'!A130:D130</f>
        <v>Custo Total Anual</v>
      </c>
      <c r="B139" s="617"/>
      <c r="C139" s="617"/>
      <c r="D139" s="618"/>
      <c r="E139" s="360">
        <f>E138*12</f>
        <v>81592.964976247575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CCT!A18</f>
        <v>Bueno Brandao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CCT!S18</f>
        <v>0</v>
      </c>
    </row>
    <row r="7" spans="1:7">
      <c r="A7" s="288" t="str">
        <f>'BASE PLANILHAS'!A7</f>
        <v>D</v>
      </c>
      <c r="B7" s="551" t="str">
        <f>'BASE PLANILHAS'!B7:D7</f>
        <v>Categoria profissional (vinculada à execução contratual)</v>
      </c>
      <c r="C7" s="552"/>
      <c r="D7" s="553"/>
      <c r="E7" s="275" t="str">
        <f>CCT!B18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764.9340466523214</v>
      </c>
    </row>
    <row r="117" spans="1:6" ht="13.5" thickBot="1">
      <c r="A117" s="548" t="str">
        <f>'BASE PLANILHAS'!A117:D117</f>
        <v>Total do Módulo 6</v>
      </c>
      <c r="B117" s="549"/>
      <c r="C117" s="549"/>
      <c r="D117" s="550"/>
      <c r="E117" s="12">
        <f>SUM(E110:E116)</f>
        <v>1328.6477855514963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1328.6477855514963</v>
      </c>
    </row>
    <row r="129" spans="1:6" ht="13.5" thickBot="1">
      <c r="A129" s="548" t="str">
        <f>'BASE PLANILHAS'!A129:D129</f>
        <v>Custo Total</v>
      </c>
      <c r="B129" s="549"/>
      <c r="C129" s="549"/>
      <c r="D129" s="550"/>
      <c r="E129" s="11">
        <f>SUM(E127:E128)</f>
        <v>6799.4137480206318</v>
      </c>
      <c r="F129" s="3"/>
    </row>
    <row r="130" spans="1:6" ht="13.5" thickBot="1">
      <c r="A130" s="548" t="str">
        <f>'BASE PLANILHAS'!A130:D130</f>
        <v>Custo Total Anual</v>
      </c>
      <c r="B130" s="549"/>
      <c r="C130" s="549"/>
      <c r="D130" s="550"/>
      <c r="E130" s="12">
        <f>E129*12</f>
        <v>81592.964976247575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CCT!A19</f>
        <v>Buenopolis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Buenopolis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CCT!A19</f>
        <v>Buenopolis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CCT!S19</f>
        <v>0</v>
      </c>
    </row>
    <row r="7" spans="1:7">
      <c r="A7" s="288" t="str">
        <f>'BASE PLANILHAS'!A7</f>
        <v>D</v>
      </c>
      <c r="B7" s="551" t="str">
        <f>'BASE PLANILHAS'!B7:D7</f>
        <v>Categoria profissional (vinculada à execução contratual)</v>
      </c>
      <c r="C7" s="552"/>
      <c r="D7" s="553"/>
      <c r="E7" s="275" t="str">
        <f>CCT!B19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CCT!A20</f>
        <v>Cachoeira De Minas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Cachoeira De Minas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CCT!A20</f>
        <v>Cachoeira De Minas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CCT!S20</f>
        <v>0</v>
      </c>
    </row>
    <row r="7" spans="1:7">
      <c r="A7" s="288" t="str">
        <f>'BASE PLANILHAS'!A7</f>
        <v>D</v>
      </c>
      <c r="B7" s="551" t="str">
        <f>'BASE PLANILHAS'!B7:D7</f>
        <v>Categoria profissional (vinculada à execução contratual)</v>
      </c>
      <c r="C7" s="552"/>
      <c r="D7" s="553"/>
      <c r="E7" s="275" t="str">
        <f>CCT!B20</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CCT!A21</f>
        <v>Caete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Caete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CCT!A21</f>
        <v>Caete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CCT!S21</f>
        <v>0</v>
      </c>
    </row>
    <row r="7" spans="1:7">
      <c r="A7" s="288" t="str">
        <f>'BASE PLANILHAS'!A7</f>
        <v>D</v>
      </c>
      <c r="B7" s="551" t="str">
        <f>'BASE PLANILHAS'!B7:D7</f>
        <v>Categoria profissional (vinculada à execução contratual)</v>
      </c>
      <c r="C7" s="552"/>
      <c r="D7" s="553"/>
      <c r="E7" s="275" t="str">
        <f>CCT!B21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CCT!A22</f>
        <v>Cambui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Cambui</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764.9340466523214</v>
      </c>
    </row>
    <row r="126" spans="1:7" ht="13.5" thickBot="1">
      <c r="A126" s="616" t="str">
        <f>'BASE PLANILHAS'!A117:D117</f>
        <v>Total do Módulo 6</v>
      </c>
      <c r="B126" s="617"/>
      <c r="C126" s="617"/>
      <c r="D126" s="618"/>
      <c r="E126" s="360">
        <f>SUM(E119:E125)</f>
        <v>1328.6477855514963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1328.6477855514963</v>
      </c>
    </row>
    <row r="138" spans="1:7" ht="13.5" thickBot="1">
      <c r="A138" s="616" t="str">
        <f>'BASE PLANILHAS'!A129:D129</f>
        <v>Custo Total</v>
      </c>
      <c r="B138" s="617"/>
      <c r="C138" s="617"/>
      <c r="D138" s="618"/>
      <c r="E138" s="381">
        <f>SUM(E136:E137)</f>
        <v>6799.4137480206318</v>
      </c>
      <c r="F138" s="3"/>
    </row>
    <row r="139" spans="1:7" ht="13.5" thickBot="1">
      <c r="A139" s="616" t="str">
        <f>'BASE PLANILHAS'!A130:D130</f>
        <v>Custo Total Anual</v>
      </c>
      <c r="B139" s="617"/>
      <c r="C139" s="617"/>
      <c r="D139" s="618"/>
      <c r="E139" s="360">
        <f>E138*12</f>
        <v>81592.964976247575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CCT!A22</f>
        <v>Cambui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CCT!S22</f>
        <v>0</v>
      </c>
    </row>
    <row r="7" spans="1:7">
      <c r="A7" s="288" t="str">
        <f>'BASE PLANILHAS'!A7</f>
        <v>D</v>
      </c>
      <c r="B7" s="551" t="str">
        <f>'BASE PLANILHAS'!B7:D7</f>
        <v>Categoria profissional (vinculada à execução contratual)</v>
      </c>
      <c r="C7" s="552"/>
      <c r="D7" s="553"/>
      <c r="E7" s="275" t="str">
        <f>CCT!B22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764.9340466523214</v>
      </c>
    </row>
    <row r="117" spans="1:6" ht="13.5" thickBot="1">
      <c r="A117" s="548" t="str">
        <f>'BASE PLANILHAS'!A117:D117</f>
        <v>Total do Módulo 6</v>
      </c>
      <c r="B117" s="549"/>
      <c r="C117" s="549"/>
      <c r="D117" s="550"/>
      <c r="E117" s="12">
        <f>SUM(E110:E116)</f>
        <v>1328.6477855514963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1328.6477855514963</v>
      </c>
    </row>
    <row r="129" spans="1:6" ht="13.5" thickBot="1">
      <c r="A129" s="548" t="str">
        <f>'BASE PLANILHAS'!A129:D129</f>
        <v>Custo Total</v>
      </c>
      <c r="B129" s="549"/>
      <c r="C129" s="549"/>
      <c r="D129" s="550"/>
      <c r="E129" s="11">
        <f>SUM(E127:E128)</f>
        <v>6799.4137480206318</v>
      </c>
      <c r="F129" s="3"/>
    </row>
    <row r="130" spans="1:6" ht="13.5" thickBot="1">
      <c r="A130" s="548" t="str">
        <f>'BASE PLANILHAS'!A130:D130</f>
        <v>Custo Total Anual</v>
      </c>
      <c r="B130" s="549"/>
      <c r="C130" s="549"/>
      <c r="D130" s="550"/>
      <c r="E130" s="12">
        <f>E129*12</f>
        <v>81592.964976247575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CCT!A23</f>
        <v>Campo Belo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Campo Belo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CCT!A23</f>
        <v>Campo Belo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CCT!S23</f>
        <v>0</v>
      </c>
    </row>
    <row r="7" spans="1:7">
      <c r="A7" s="288" t="str">
        <f>'BASE PLANILHAS'!A7</f>
        <v>D</v>
      </c>
      <c r="B7" s="551" t="str">
        <f>'BASE PLANILHAS'!B7:D7</f>
        <v>Categoria profissional (vinculada à execução contratual)</v>
      </c>
      <c r="C7" s="552"/>
      <c r="D7" s="553"/>
      <c r="E7" s="275" t="str">
        <f>CCT!B23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CCT!A24</f>
        <v>Candeias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Candeias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CCT!A24</f>
        <v>Candeias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CCT!S24</f>
        <v>0</v>
      </c>
    </row>
    <row r="7" spans="1:7">
      <c r="A7" s="288" t="str">
        <f>'BASE PLANILHAS'!A7</f>
        <v>D</v>
      </c>
      <c r="B7" s="551" t="str">
        <f>'BASE PLANILHAS'!B7:D7</f>
        <v>Categoria profissional (vinculada à execução contratual)</v>
      </c>
      <c r="C7" s="552"/>
      <c r="D7" s="553"/>
      <c r="E7" s="275" t="str">
        <f>CCT!B24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CCT!A25</f>
        <v>Carandai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Carandai</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1002.814411014559</v>
      </c>
    </row>
    <row r="126" spans="1:7" ht="13.5" thickBot="1">
      <c r="A126" s="616" t="str">
        <f>'BASE PLANILHAS'!A117:D117</f>
        <v>Total do Módulo 6</v>
      </c>
      <c r="B126" s="617"/>
      <c r="C126" s="617"/>
      <c r="D126" s="618"/>
      <c r="E126" s="360">
        <f>SUM(E119:E125)</f>
        <v>1566.5281499137341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1566.5281499137341</v>
      </c>
    </row>
    <row r="138" spans="1:7" ht="13.5" thickBot="1">
      <c r="A138" s="616" t="str">
        <f>'BASE PLANILHAS'!A129:D129</f>
        <v>Custo Total</v>
      </c>
      <c r="B138" s="617"/>
      <c r="C138" s="617"/>
      <c r="D138" s="618"/>
      <c r="E138" s="381">
        <f>SUM(E136:E137)</f>
        <v>7037.2941123828696</v>
      </c>
      <c r="F138" s="3"/>
    </row>
    <row r="139" spans="1:7" ht="13.5" thickBot="1">
      <c r="A139" s="616" t="str">
        <f>'BASE PLANILHAS'!A130:D130</f>
        <v>Custo Total Anual</v>
      </c>
      <c r="B139" s="617"/>
      <c r="C139" s="617"/>
      <c r="D139" s="618"/>
      <c r="E139" s="360">
        <f>E138*12</f>
        <v>84447.529348594428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CCT!A25</f>
        <v>Carandai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CCT!S25</f>
        <v>0</v>
      </c>
    </row>
    <row r="7" spans="1:7">
      <c r="A7" s="288" t="str">
        <f>'BASE PLANILHAS'!A7</f>
        <v>D</v>
      </c>
      <c r="B7" s="551" t="str">
        <f>'BASE PLANILHAS'!B7:D7</f>
        <v>Categoria profissional (vinculada à execução contratual)</v>
      </c>
      <c r="C7" s="552"/>
      <c r="D7" s="553"/>
      <c r="E7" s="275" t="str">
        <f>CCT!B25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1002.814411014559</v>
      </c>
    </row>
    <row r="117" spans="1:6" ht="13.5" thickBot="1">
      <c r="A117" s="548" t="str">
        <f>'BASE PLANILHAS'!A117:D117</f>
        <v>Total do Módulo 6</v>
      </c>
      <c r="B117" s="549"/>
      <c r="C117" s="549"/>
      <c r="D117" s="550"/>
      <c r="E117" s="12">
        <f>SUM(E110:E116)</f>
        <v>1566.5281499137341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1566.5281499137341</v>
      </c>
    </row>
    <row r="129" spans="1:6" ht="13.5" thickBot="1">
      <c r="A129" s="548" t="str">
        <f>'BASE PLANILHAS'!A129:D129</f>
        <v>Custo Total</v>
      </c>
      <c r="B129" s="549"/>
      <c r="C129" s="549"/>
      <c r="D129" s="550"/>
      <c r="E129" s="11">
        <f>SUM(E127:E128)</f>
        <v>7037.2941123828696</v>
      </c>
      <c r="F129" s="3"/>
    </row>
    <row r="130" spans="1:6" ht="13.5" thickBot="1">
      <c r="A130" s="548" t="str">
        <f>'BASE PLANILHAS'!A130:D130</f>
        <v>Custo Total Anual</v>
      </c>
      <c r="B130" s="549"/>
      <c r="C130" s="549"/>
      <c r="D130" s="550"/>
      <c r="E130" s="12">
        <f>E129*12</f>
        <v>84447.529348594428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CCT!A26</f>
        <v>Carangola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Carangola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1007.5738279241798</v>
      </c>
    </row>
    <row r="126" spans="1:7" ht="13.5" thickBot="1">
      <c r="A126" s="616" t="str">
        <f>'BASE PLANILHAS'!A117:D117</f>
        <v>Total do Módulo 6</v>
      </c>
      <c r="B126" s="617"/>
      <c r="C126" s="617"/>
      <c r="D126" s="618"/>
      <c r="E126" s="360">
        <f>SUM(E119:E125)</f>
        <v>1571.2875668233548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1571.2875668233548</v>
      </c>
    </row>
    <row r="138" spans="1:7" ht="13.5" thickBot="1">
      <c r="A138" s="616" t="str">
        <f>'BASE PLANILHAS'!A129:D129</f>
        <v>Custo Total</v>
      </c>
      <c r="B138" s="617"/>
      <c r="C138" s="617"/>
      <c r="D138" s="618"/>
      <c r="E138" s="381">
        <f>SUM(E136:E137)</f>
        <v>7070.6935292924909</v>
      </c>
      <c r="F138" s="3"/>
    </row>
    <row r="139" spans="1:7" ht="13.5" thickBot="1">
      <c r="A139" s="616" t="str">
        <f>'BASE PLANILHAS'!A130:D130</f>
        <v>Custo Total Anual</v>
      </c>
      <c r="B139" s="617"/>
      <c r="C139" s="617"/>
      <c r="D139" s="618"/>
      <c r="E139" s="360">
        <f>E138*12</f>
        <v>84848.322351509894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CCT!A26</f>
        <v>Carangola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CCT!S26</f>
        <v>0</v>
      </c>
    </row>
    <row r="7" spans="1:7">
      <c r="A7" s="288" t="str">
        <f>'BASE PLANILHAS'!A7</f>
        <v>D</v>
      </c>
      <c r="B7" s="551" t="str">
        <f>'BASE PLANILHAS'!B7:D7</f>
        <v>Categoria profissional (vinculada à execução contratual)</v>
      </c>
      <c r="C7" s="552"/>
      <c r="D7" s="553"/>
      <c r="E7" s="275" t="str">
        <f>CCT!B26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1007.5738279241798</v>
      </c>
    </row>
    <row r="117" spans="1:6" ht="13.5" thickBot="1">
      <c r="A117" s="548" t="str">
        <f>'BASE PLANILHAS'!A117:D117</f>
        <v>Total do Módulo 6</v>
      </c>
      <c r="B117" s="549"/>
      <c r="C117" s="549"/>
      <c r="D117" s="550"/>
      <c r="E117" s="12">
        <f>SUM(E110:E116)</f>
        <v>1571.2875668233548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1571.2875668233548</v>
      </c>
    </row>
    <row r="129" spans="1:6" ht="13.5" thickBot="1">
      <c r="A129" s="548" t="str">
        <f>'BASE PLANILHAS'!A129:D129</f>
        <v>Custo Total</v>
      </c>
      <c r="B129" s="549"/>
      <c r="C129" s="549"/>
      <c r="D129" s="550"/>
      <c r="E129" s="11">
        <f>SUM(E127:E128)</f>
        <v>7070.6935292924909</v>
      </c>
      <c r="F129" s="3"/>
    </row>
    <row r="130" spans="1:6" ht="13.5" thickBot="1">
      <c r="A130" s="548" t="str">
        <f>'BASE PLANILHAS'!A130:D130</f>
        <v>Custo Total Anual</v>
      </c>
      <c r="B130" s="549"/>
      <c r="C130" s="549"/>
      <c r="D130" s="550"/>
      <c r="E130" s="12">
        <f>E129*12</f>
        <v>84848.322351509894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CCT!A27</f>
        <v>Caratinga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Caratinga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846.41841984913799</v>
      </c>
    </row>
    <row r="126" spans="1:7" ht="13.5" thickBot="1">
      <c r="A126" s="616" t="str">
        <f>'BASE PLANILHAS'!A117:D117</f>
        <v>Total do Módulo 6</v>
      </c>
      <c r="B126" s="617"/>
      <c r="C126" s="617"/>
      <c r="D126" s="618"/>
      <c r="E126" s="360">
        <f>SUM(E119:E125)</f>
        <v>1410.132158748313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1410.132158748313</v>
      </c>
    </row>
    <row r="138" spans="1:7" ht="13.5" thickBot="1">
      <c r="A138" s="616" t="str">
        <f>'BASE PLANILHAS'!A129:D129</f>
        <v>Custo Total</v>
      </c>
      <c r="B138" s="617"/>
      <c r="C138" s="617"/>
      <c r="D138" s="618"/>
      <c r="E138" s="381">
        <f>SUM(E136:E137)</f>
        <v>6909.5381212174489</v>
      </c>
      <c r="F138" s="3"/>
    </row>
    <row r="139" spans="1:7" ht="13.5" thickBot="1">
      <c r="A139" s="616" t="str">
        <f>'BASE PLANILHAS'!A130:D130</f>
        <v>Custo Total Anual</v>
      </c>
      <c r="B139" s="617"/>
      <c r="C139" s="617"/>
      <c r="D139" s="618"/>
      <c r="E139" s="360">
        <f>E138*12</f>
        <v>82914.457454609394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CCT!A27</f>
        <v>Caratinga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CCT!S27</f>
        <v>0</v>
      </c>
    </row>
    <row r="7" spans="1:7">
      <c r="A7" s="288" t="str">
        <f>'BASE PLANILHAS'!A7</f>
        <v>D</v>
      </c>
      <c r="B7" s="551" t="str">
        <f>'BASE PLANILHAS'!B7:D7</f>
        <v>Categoria profissional (vinculada à execução contratual)</v>
      </c>
      <c r="C7" s="552"/>
      <c r="D7" s="553"/>
      <c r="E7" s="275" t="str">
        <f>CCT!B27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CCT!A28</f>
        <v>Carmo Do Cajuru</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Carmo Do Cajuru</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CCT!A28</f>
        <v>Carmo Do Cajuru</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CCT!S28</f>
        <v>0</v>
      </c>
    </row>
    <row r="7" spans="1:7">
      <c r="A7" s="288" t="str">
        <f>'BASE PLANILHAS'!A7</f>
        <v>D</v>
      </c>
      <c r="B7" s="551" t="str">
        <f>'BASE PLANILHAS'!B7:D7</f>
        <v>Categoria profissional (vinculada à execução contratual)</v>
      </c>
      <c r="C7" s="552"/>
      <c r="D7" s="553"/>
      <c r="E7" s="275" t="str">
        <f>CCT!B28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CCT!A29</f>
        <v>Carmo Do Paranaiba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Carmo Do Paranaiba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0</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326.58</v>
      </c>
      <c r="F55" s="113"/>
    </row>
    <row r="56" spans="1:14">
      <c r="A56" s="356" t="str">
        <f>'BASE PLANILHAS'!A47</f>
        <v>D</v>
      </c>
      <c r="B56" s="621" t="str">
        <f>'BASE PLANILHAS'!B47:C47</f>
        <v>PAF</v>
      </c>
      <c r="C56" s="622"/>
      <c r="D56" s="336">
        <v>0</v>
      </c>
      <c r="E56" s="342">
        <f>(IF(OR(C14&gt;0,C18&gt;0),VLOOKUP(E4&amp;B14&amp;"PGJ",CCT!D:S,8,0)*(C14+C18),0))+(IF(OR(C15&gt;0,C19&gt;0),VLOOKUP(E4&amp;B15&amp;"PGJ",CCT!D:S,8,0)*(C15+C19),0))</f>
        <v>33.96</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531.58999999999992</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531.58999999999992</v>
      </c>
    </row>
    <row r="67" spans="1:6" ht="13.5" thickBot="1">
      <c r="A67" s="616" t="str">
        <f>'BASE PLANILHAS'!A58:D58</f>
        <v>Total do Módulo 2</v>
      </c>
      <c r="B67" s="617"/>
      <c r="C67" s="617"/>
      <c r="D67" s="618"/>
      <c r="E67" s="381">
        <f>SUM(E64:E66)</f>
        <v>2273.3455555555556</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822.64992982064814</v>
      </c>
    </row>
    <row r="126" spans="1:7" ht="13.5" thickBot="1">
      <c r="A126" s="616" t="str">
        <f>'BASE PLANILHAS'!A117:D117</f>
        <v>Total do Módulo 6</v>
      </c>
      <c r="B126" s="617"/>
      <c r="C126" s="617"/>
      <c r="D126" s="618"/>
      <c r="E126" s="360">
        <f>SUM(E119:E125)</f>
        <v>1386.3636687198232</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2273.3455555555556</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5329.1459624691361</v>
      </c>
      <c r="F136" s="3"/>
      <c r="G136" s="1"/>
    </row>
    <row r="137" spans="1:7" ht="13.5" thickBot="1">
      <c r="A137" s="373" t="str">
        <f>'BASE PLANILHAS'!A128</f>
        <v>F</v>
      </c>
      <c r="B137" s="657" t="str">
        <f>'BASE PLANILHAS'!B128:D128</f>
        <v>MÓDULO 6 – CUSTOS INDIRETOS, TRIBUTOS E LUCRO</v>
      </c>
      <c r="C137" s="658"/>
      <c r="D137" s="659"/>
      <c r="E137" s="386">
        <f>E126</f>
        <v>1386.3636687198232</v>
      </c>
    </row>
    <row r="138" spans="1:7" ht="13.5" thickBot="1">
      <c r="A138" s="616" t="str">
        <f>'BASE PLANILHAS'!A129:D129</f>
        <v>Custo Total</v>
      </c>
      <c r="B138" s="617"/>
      <c r="C138" s="617"/>
      <c r="D138" s="618"/>
      <c r="E138" s="381">
        <f>SUM(E136:E137)</f>
        <v>6715.5096311889592</v>
      </c>
      <c r="F138" s="3"/>
    </row>
    <row r="139" spans="1:7" ht="13.5" thickBot="1">
      <c r="A139" s="616" t="str">
        <f>'BASE PLANILHAS'!A130:D130</f>
        <v>Custo Total Anual</v>
      </c>
      <c r="B139" s="617"/>
      <c r="C139" s="617"/>
      <c r="D139" s="618"/>
      <c r="E139" s="360">
        <f>E138*12</f>
        <v>80586.115574267518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CCT!A29</f>
        <v>Carmo Do Paranaiba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CCT!S29</f>
        <v>0</v>
      </c>
    </row>
    <row r="7" spans="1:7">
      <c r="A7" s="288" t="str">
        <f>'BASE PLANILHAS'!A7</f>
        <v>D</v>
      </c>
      <c r="B7" s="551" t="str">
        <f>'BASE PLANILHAS'!B7:D7</f>
        <v>Categoria profissional (vinculada à execução contratual)</v>
      </c>
      <c r="C7" s="552"/>
      <c r="D7" s="553"/>
      <c r="E7" s="275" t="str">
        <f>CCT!B29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0</v>
      </c>
      <c r="E45" s="259">
        <f>IF(D45&lt;&gt;0,(D45*20-1)*D13,0)</f>
        <v>0</v>
      </c>
      <c r="F45" s="113"/>
    </row>
    <row r="46" spans="1:6">
      <c r="A46" s="288" t="str">
        <f>'BASE PLANILHAS'!A46</f>
        <v>C</v>
      </c>
      <c r="B46" s="563" t="str">
        <f>'BASE PLANILHAS'!B46:C46</f>
        <v>Cesta Básica</v>
      </c>
      <c r="C46" s="565"/>
      <c r="D46" s="336">
        <f>VLOOKUP(E4&amp;E7&amp;"PGJ",CCT!D:S,7,0)</f>
        <v>326.58</v>
      </c>
      <c r="E46" s="259">
        <f t="shared" ref="E46:E51" si="2">$D46*$D$13</f>
        <v>326.58</v>
      </c>
      <c r="F46" s="113"/>
    </row>
    <row r="47" spans="1:6">
      <c r="A47" s="288" t="str">
        <f>'BASE PLANILHAS'!A47</f>
        <v>D</v>
      </c>
      <c r="B47" s="566" t="str">
        <f>'BASE PLANILHAS'!B47:C47</f>
        <v>PAF</v>
      </c>
      <c r="C47" s="567"/>
      <c r="D47" s="336">
        <f>VLOOKUP(E4&amp;E7&amp;"PGJ",CCT!D:S,8,0)</f>
        <v>33.96</v>
      </c>
      <c r="E47" s="259">
        <f t="shared" si="2"/>
        <v>33.96</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531.58999999999992</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531.58999999999992</v>
      </c>
    </row>
    <row r="58" spans="1:6" ht="13.5" thickBot="1">
      <c r="A58" s="548" t="str">
        <f>'BASE PLANILHAS'!A58:D58</f>
        <v>Total do Módulo 2</v>
      </c>
      <c r="B58" s="549"/>
      <c r="C58" s="549"/>
      <c r="D58" s="550"/>
      <c r="E58" s="11">
        <f>SUM(E55:E57)</f>
        <v>2273.3455555555556</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822.64992982064814</v>
      </c>
    </row>
    <row r="117" spans="1:6" ht="13.5" thickBot="1">
      <c r="A117" s="548" t="str">
        <f>'BASE PLANILHAS'!A117:D117</f>
        <v>Total do Módulo 6</v>
      </c>
      <c r="B117" s="549"/>
      <c r="C117" s="549"/>
      <c r="D117" s="550"/>
      <c r="E117" s="12">
        <f>SUM(E110:E116)</f>
        <v>1386.3636687198232</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2273.3455555555556</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5329.1459624691361</v>
      </c>
      <c r="F127" s="3"/>
    </row>
    <row r="128" spans="1:6" ht="13.5" thickBot="1">
      <c r="A128" s="120" t="str">
        <f>'BASE PLANILHAS'!A128</f>
        <v>F</v>
      </c>
      <c r="B128" s="585" t="str">
        <f>'BASE PLANILHAS'!B128:D128</f>
        <v>MÓDULO 6 – CUSTOS INDIRETOS, TRIBUTOS E LUCRO</v>
      </c>
      <c r="C128" s="586"/>
      <c r="D128" s="587"/>
      <c r="E128" s="5">
        <f>E117</f>
        <v>1386.3636687198232</v>
      </c>
    </row>
    <row r="129" spans="1:6" ht="13.5" thickBot="1">
      <c r="A129" s="548" t="str">
        <f>'BASE PLANILHAS'!A129:D129</f>
        <v>Custo Total</v>
      </c>
      <c r="B129" s="549"/>
      <c r="C129" s="549"/>
      <c r="D129" s="550"/>
      <c r="E129" s="11">
        <f>SUM(E127:E128)</f>
        <v>6715.5096311889592</v>
      </c>
      <c r="F129" s="3"/>
    </row>
    <row r="130" spans="1:6" ht="13.5" thickBot="1">
      <c r="A130" s="548" t="str">
        <f>'BASE PLANILHAS'!A130:D130</f>
        <v>Custo Total Anual</v>
      </c>
      <c r="B130" s="549"/>
      <c r="C130" s="549"/>
      <c r="D130" s="550"/>
      <c r="E130" s="12">
        <f>E129*12</f>
        <v>80586.115574267518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CCT!A30</f>
        <v>Carmo Do Rio Claro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Carmo Do Rio Claro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CCT!A30</f>
        <v>Carmo Do Rio Claro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CCT!S30</f>
        <v>0</v>
      </c>
    </row>
    <row r="7" spans="1:7">
      <c r="A7" s="288" t="str">
        <f>'BASE PLANILHAS'!A7</f>
        <v>D</v>
      </c>
      <c r="B7" s="551" t="str">
        <f>'BASE PLANILHAS'!B7:D7</f>
        <v>Categoria profissional (vinculada à execução contratual)</v>
      </c>
      <c r="C7" s="552"/>
      <c r="D7" s="553"/>
      <c r="E7" s="275" t="str">
        <f>CCT!B30</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CCT!A31</f>
        <v>Conceicao Do Mato Dentro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Conceicao Do Mato Dentro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40.9</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701.75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701.75</v>
      </c>
    </row>
    <row r="67" spans="1:6" ht="13.5" thickBot="1">
      <c r="A67" s="616" t="str">
        <f>'BASE PLANILHAS'!A58:D58</f>
        <v>Total do Módulo 2</v>
      </c>
      <c r="B67" s="617"/>
      <c r="C67" s="617"/>
      <c r="D67" s="618"/>
      <c r="E67" s="381">
        <f>SUM(E64:E66)</f>
        <v>2443.5055555555555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846.40445973517808</v>
      </c>
    </row>
    <row r="126" spans="1:7" ht="13.5" thickBot="1">
      <c r="A126" s="616" t="str">
        <f>'BASE PLANILHAS'!A117:D117</f>
        <v>Total do Módulo 6</v>
      </c>
      <c r="B126" s="617"/>
      <c r="C126" s="617"/>
      <c r="D126" s="618"/>
      <c r="E126" s="360">
        <f>SUM(E119:E125)</f>
        <v>1410.1181986343531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2443.5055555555555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5499.3059624691359</v>
      </c>
      <c r="F136" s="3"/>
      <c r="G136" s="1"/>
    </row>
    <row r="137" spans="1:7" ht="13.5" thickBot="1">
      <c r="A137" s="373" t="str">
        <f>'BASE PLANILHAS'!A128</f>
        <v>F</v>
      </c>
      <c r="B137" s="657" t="str">
        <f>'BASE PLANILHAS'!B128:D128</f>
        <v>MÓDULO 6 – CUSTOS INDIRETOS, TRIBUTOS E LUCRO</v>
      </c>
      <c r="C137" s="658"/>
      <c r="D137" s="659"/>
      <c r="E137" s="386">
        <f>E126</f>
        <v>1410.1181986343531</v>
      </c>
    </row>
    <row r="138" spans="1:7" ht="13.5" thickBot="1">
      <c r="A138" s="616" t="str">
        <f>'BASE PLANILHAS'!A129:D129</f>
        <v>Custo Total</v>
      </c>
      <c r="B138" s="617"/>
      <c r="C138" s="617"/>
      <c r="D138" s="618"/>
      <c r="E138" s="381">
        <f>SUM(E136:E137)</f>
        <v>6909.4241611034886</v>
      </c>
      <c r="F138" s="3"/>
    </row>
    <row r="139" spans="1:7" ht="13.5" thickBot="1">
      <c r="A139" s="616" t="str">
        <f>'BASE PLANILHAS'!A130:D130</f>
        <v>Custo Total Anual</v>
      </c>
      <c r="B139" s="617"/>
      <c r="C139" s="617"/>
      <c r="D139" s="618"/>
      <c r="E139" s="360">
        <f>E138*12</f>
        <v>82913.089933241863</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CCT!A31</f>
        <v>Conceicao Do Mato Dentro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CCT!S31</f>
        <v>0</v>
      </c>
    </row>
    <row r="7" spans="1:7">
      <c r="A7" s="288" t="str">
        <f>'BASE PLANILHAS'!A7</f>
        <v>D</v>
      </c>
      <c r="B7" s="551" t="str">
        <f>'BASE PLANILHAS'!B7:D7</f>
        <v>Categoria profissional (vinculada à execução contratual)</v>
      </c>
      <c r="C7" s="552"/>
      <c r="D7" s="553"/>
      <c r="E7" s="275" t="str">
        <f>CCT!B31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40.9</v>
      </c>
      <c r="E47" s="259">
        <f t="shared" si="2"/>
        <v>40.9</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701.75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701.75</v>
      </c>
    </row>
    <row r="58" spans="1:6" ht="13.5" thickBot="1">
      <c r="A58" s="548" t="str">
        <f>'BASE PLANILHAS'!A58:D58</f>
        <v>Total do Módulo 2</v>
      </c>
      <c r="B58" s="549"/>
      <c r="C58" s="549"/>
      <c r="D58" s="550"/>
      <c r="E58" s="11">
        <f>SUM(E55:E57)</f>
        <v>2443.5055555555555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846.40445973517808</v>
      </c>
    </row>
    <row r="117" spans="1:6" ht="13.5" thickBot="1">
      <c r="A117" s="548" t="str">
        <f>'BASE PLANILHAS'!A117:D117</f>
        <v>Total do Módulo 6</v>
      </c>
      <c r="B117" s="549"/>
      <c r="C117" s="549"/>
      <c r="D117" s="550"/>
      <c r="E117" s="12">
        <f>SUM(E110:E116)</f>
        <v>1410.1181986343531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2443.5055555555555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5499.3059624691359</v>
      </c>
      <c r="F127" s="3"/>
    </row>
    <row r="128" spans="1:6" ht="13.5" thickBot="1">
      <c r="A128" s="120" t="str">
        <f>'BASE PLANILHAS'!A128</f>
        <v>F</v>
      </c>
      <c r="B128" s="585" t="str">
        <f>'BASE PLANILHAS'!B128:D128</f>
        <v>MÓDULO 6 – CUSTOS INDIRETOS, TRIBUTOS E LUCRO</v>
      </c>
      <c r="C128" s="586"/>
      <c r="D128" s="587"/>
      <c r="E128" s="5">
        <f>E117</f>
        <v>1410.1181986343531</v>
      </c>
    </row>
    <row r="129" spans="1:6" ht="13.5" thickBot="1">
      <c r="A129" s="548" t="str">
        <f>'BASE PLANILHAS'!A129:D129</f>
        <v>Custo Total</v>
      </c>
      <c r="B129" s="549"/>
      <c r="C129" s="549"/>
      <c r="D129" s="550"/>
      <c r="E129" s="11">
        <f>SUM(E127:E128)</f>
        <v>6909.4241611034886</v>
      </c>
      <c r="F129" s="3"/>
    </row>
    <row r="130" spans="1:6" ht="13.5" thickBot="1">
      <c r="A130" s="548" t="str">
        <f>'BASE PLANILHAS'!A130:D130</f>
        <v>Custo Total Anual</v>
      </c>
      <c r="B130" s="549"/>
      <c r="C130" s="549"/>
      <c r="D130" s="550"/>
      <c r="E130" s="12">
        <f>E129*12</f>
        <v>82913.089933241863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CCT!A32</f>
        <v>Conselheiro Lafaiete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Conselheiro Lafaiete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8.7608069164265068</v>
      </c>
      <c r="E122" s="413">
        <v>0</v>
      </c>
    </row>
    <row r="123" spans="1:7">
      <c r="A123" s="356" t="str">
        <f>'BASE PLANILHAS'!A114</f>
        <v>C.2</v>
      </c>
      <c r="B123" s="408" t="str">
        <f>'BASE PLANILHAS'!B114</f>
        <v>PIS</v>
      </c>
      <c r="C123" s="340">
        <f>'BASE PLANILHAS'!C114</f>
        <v>1.65</v>
      </c>
      <c r="D123" s="340">
        <f>((100/((100-($C$125))%)-100)*$C123)/($C$125)</f>
        <v>1.9020172910662811</v>
      </c>
      <c r="E123" s="413">
        <v>0</v>
      </c>
    </row>
    <row r="124" spans="1:7">
      <c r="A124" s="356" t="str">
        <f>'BASE PLANILHAS'!A115</f>
        <v>C.3</v>
      </c>
      <c r="B124" s="408" t="str">
        <f>'BASE PLANILHAS'!B115</f>
        <v>ISS</v>
      </c>
      <c r="C124" s="340">
        <f>VLOOKUP(E4,ISS!A:C,2,0)*100</f>
        <v>4</v>
      </c>
      <c r="D124" s="340">
        <f>((100/((100-($C$125))%)-100)*$C124)/($C$125)</f>
        <v>4.6109510086455305</v>
      </c>
      <c r="E124" s="414">
        <v>0</v>
      </c>
    </row>
    <row r="125" spans="1:7" ht="13.5" thickBot="1">
      <c r="A125" s="652" t="str">
        <f>'BASE PLANILHAS'!A116:B116</f>
        <v>Total Tributos</v>
      </c>
      <c r="B125" s="653">
        <v>0</v>
      </c>
      <c r="C125" s="415">
        <f>SUM(C122:C124)</f>
        <v>13.25</v>
      </c>
      <c r="D125" s="415">
        <f>SUM(D122:D124)</f>
        <v>15.273775216138318</v>
      </c>
      <c r="E125" s="416">
        <f>((E119+E120+E114+E104+E79+E67+E30)*D125)%</f>
        <v>919.80502643377588</v>
      </c>
    </row>
    <row r="126" spans="1:7" ht="13.5" thickBot="1">
      <c r="A126" s="616" t="str">
        <f>'BASE PLANILHAS'!A117:D117</f>
        <v>Total do Módulo 6</v>
      </c>
      <c r="B126" s="617"/>
      <c r="C126" s="617"/>
      <c r="D126" s="618"/>
      <c r="E126" s="360">
        <f>SUM(E119:E125)</f>
        <v>1483.5187653329508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1483.5187653329508</v>
      </c>
    </row>
    <row r="138" spans="1:7" ht="13.5" thickBot="1">
      <c r="A138" s="616" t="str">
        <f>'BASE PLANILHAS'!A129:D129</f>
        <v>Custo Total</v>
      </c>
      <c r="B138" s="617"/>
      <c r="C138" s="617"/>
      <c r="D138" s="618"/>
      <c r="E138" s="381">
        <f>SUM(E136:E137)</f>
        <v>6941.9247278020866</v>
      </c>
      <c r="F138" s="3"/>
    </row>
    <row r="139" spans="1:7" ht="13.5" thickBot="1">
      <c r="A139" s="616" t="str">
        <f>'BASE PLANILHAS'!A130:D130</f>
        <v>Custo Total Anual</v>
      </c>
      <c r="B139" s="617"/>
      <c r="C139" s="617"/>
      <c r="D139" s="618"/>
      <c r="E139" s="360">
        <f>E138*12</f>
        <v>83303.096733625047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CCT!A32</f>
        <v>Conselheiro Lafaiete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CCT!S32</f>
        <v>0</v>
      </c>
    </row>
    <row r="7" spans="1:7">
      <c r="A7" s="288" t="str">
        <f>'BASE PLANILHAS'!A7</f>
        <v>D</v>
      </c>
      <c r="B7" s="551" t="str">
        <f>'BASE PLANILHAS'!B7:D7</f>
        <v>Categoria profissional (vinculada à execução contratual)</v>
      </c>
      <c r="C7" s="552"/>
      <c r="D7" s="553"/>
      <c r="E7" s="275" t="str">
        <f>CCT!B32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8.7608069164265068</v>
      </c>
      <c r="E113" s="267">
        <v>0</v>
      </c>
    </row>
    <row r="114" spans="1:6">
      <c r="A114" s="288" t="str">
        <f>'BASE PLANILHAS'!A114</f>
        <v>C.2</v>
      </c>
      <c r="B114" s="294" t="str">
        <f>'BASE PLANILHAS'!B114</f>
        <v>PIS</v>
      </c>
      <c r="C114" s="268">
        <f>'BASE PLANILHAS'!C114</f>
        <v>1.65</v>
      </c>
      <c r="D114" s="268">
        <f>((100/((100-($C$116))%)-100)*$C114)/($C$116)</f>
        <v>1.9020172910662811</v>
      </c>
      <c r="E114" s="267">
        <v>0</v>
      </c>
    </row>
    <row r="115" spans="1:6">
      <c r="A115" s="288" t="str">
        <f>'BASE PLANILHAS'!A115</f>
        <v>C.3</v>
      </c>
      <c r="B115" s="294" t="str">
        <f>'BASE PLANILHAS'!B115</f>
        <v>ISS</v>
      </c>
      <c r="C115" s="340">
        <f>VLOOKUP(E4,ISS!A:C,2,0)*100</f>
        <v>4</v>
      </c>
      <c r="D115" s="268">
        <f>((100/((100-($C$116))%)-100)*$C115)/($C$116)</f>
        <v>4.6109510086455305</v>
      </c>
      <c r="E115" s="270">
        <v>0</v>
      </c>
    </row>
    <row r="116" spans="1:6" ht="13.5" thickBot="1">
      <c r="A116" s="605" t="str">
        <f>'BASE PLANILHAS'!A116:B116</f>
        <v>Total Tributos</v>
      </c>
      <c r="B116" s="606">
        <v>0</v>
      </c>
      <c r="C116" s="279">
        <f>SUM(C113:C115)</f>
        <v>13.25</v>
      </c>
      <c r="D116" s="279">
        <f>SUM(D113:D115)</f>
        <v>15.273775216138318</v>
      </c>
      <c r="E116" s="272">
        <f>((E110+E111+E105+E95+E70+E58+E21)*D116)%</f>
        <v>919.80502643377588</v>
      </c>
    </row>
    <row r="117" spans="1:6" ht="13.5" thickBot="1">
      <c r="A117" s="548" t="str">
        <f>'BASE PLANILHAS'!A117:D117</f>
        <v>Total do Módulo 6</v>
      </c>
      <c r="B117" s="549"/>
      <c r="C117" s="549"/>
      <c r="D117" s="550"/>
      <c r="E117" s="12">
        <f>SUM(E110:E116)</f>
        <v>1483.5187653329508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1483.5187653329508</v>
      </c>
    </row>
    <row r="129" spans="1:6" ht="13.5" thickBot="1">
      <c r="A129" s="548" t="str">
        <f>'BASE PLANILHAS'!A129:D129</f>
        <v>Custo Total</v>
      </c>
      <c r="B129" s="549"/>
      <c r="C129" s="549"/>
      <c r="D129" s="550"/>
      <c r="E129" s="11">
        <f>SUM(E127:E128)</f>
        <v>6941.9247278020866</v>
      </c>
      <c r="F129" s="3"/>
    </row>
    <row r="130" spans="1:6" ht="13.5" thickBot="1">
      <c r="A130" s="548" t="str">
        <f>'BASE PLANILHAS'!A130:D130</f>
        <v>Custo Total Anual</v>
      </c>
      <c r="B130" s="549"/>
      <c r="C130" s="549"/>
      <c r="D130" s="550"/>
      <c r="E130" s="12">
        <f>E129*12</f>
        <v>83303.096733625047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CCT!A33</f>
        <v>Conselheiro Pena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Conselheiro Pena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CCT!A33</f>
        <v>Conselheiro Pena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CCT!S33</f>
        <v>0</v>
      </c>
    </row>
    <row r="7" spans="1:7">
      <c r="A7" s="288" t="str">
        <f>'BASE PLANILHAS'!A7</f>
        <v>D</v>
      </c>
      <c r="B7" s="551" t="str">
        <f>'BASE PLANILHAS'!B7:D7</f>
        <v>Categoria profissional (vinculada à execução contratual)</v>
      </c>
      <c r="C7" s="552"/>
      <c r="D7" s="553"/>
      <c r="E7" s="275" t="str">
        <f>CCT!B33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CCT!A34</f>
        <v>Contagem</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Contagem</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122.12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1443.8199999999997</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1443.8199999999997</v>
      </c>
    </row>
    <row r="67" spans="1:6" ht="13.5" thickBot="1">
      <c r="A67" s="616" t="str">
        <f>'BASE PLANILHAS'!A58:D58</f>
        <v>Total do Módulo 2</v>
      </c>
      <c r="B67" s="617"/>
      <c r="C67" s="617"/>
      <c r="D67" s="618"/>
      <c r="E67" s="381">
        <f>SUM(E64:E66)</f>
        <v>4927.3311111111107</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1698.437637419074</v>
      </c>
    </row>
    <row r="126" spans="1:7" ht="13.5" thickBot="1">
      <c r="A126" s="616" t="str">
        <f>'BASE PLANILHAS'!A117:D117</f>
        <v>Total do Módulo 6</v>
      </c>
      <c r="B126" s="617"/>
      <c r="C126" s="617"/>
      <c r="D126" s="618"/>
      <c r="E126" s="360">
        <f>SUM(E119:E125)</f>
        <v>2825.8651152174243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4927.3311111111107</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11038.931924938272</v>
      </c>
      <c r="F136" s="3"/>
      <c r="G136" s="1"/>
    </row>
    <row r="137" spans="1:7" ht="13.5" thickBot="1">
      <c r="A137" s="373" t="str">
        <f>'BASE PLANILHAS'!A128</f>
        <v>F</v>
      </c>
      <c r="B137" s="657" t="str">
        <f>'BASE PLANILHAS'!B128:D128</f>
        <v>MÓDULO 6 – CUSTOS INDIRETOS, TRIBUTOS E LUCRO</v>
      </c>
      <c r="C137" s="658"/>
      <c r="D137" s="659"/>
      <c r="E137" s="386">
        <f>E126</f>
        <v>2825.8651152174243</v>
      </c>
    </row>
    <row r="138" spans="1:7" ht="13.5" thickBot="1">
      <c r="A138" s="616" t="str">
        <f>'BASE PLANILHAS'!A129:D129</f>
        <v>Custo Total</v>
      </c>
      <c r="B138" s="617"/>
      <c r="C138" s="617"/>
      <c r="D138" s="618"/>
      <c r="E138" s="381">
        <f>SUM(E136:E137)</f>
        <v>13864.797040155696</v>
      </c>
      <c r="F138" s="3"/>
    </row>
    <row r="139" spans="1:7" ht="13.5" thickBot="1">
      <c r="A139" s="616" t="str">
        <f>'BASE PLANILHAS'!A130:D130</f>
        <v>Custo Total Anual</v>
      </c>
      <c r="B139" s="617"/>
      <c r="C139" s="617"/>
      <c r="D139" s="618"/>
      <c r="E139" s="360">
        <f>E138*12</f>
        <v>166377.56448186835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7">
    <tabColor theme="6" tint="0.79998168889431442"/>
  </sheetPr>
  <dimension ref="A1:G156"/>
  <sheetViews>
    <sheetView showGridLines="0" view="pageBreakPreview" topLeftCell="A4"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CCT!A34</f>
        <v>Contagem</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CCT!S34</f>
        <v>0</v>
      </c>
    </row>
    <row r="7" spans="1:7">
      <c r="A7" s="288" t="str">
        <f>'BASE PLANILHAS'!A7</f>
        <v>D</v>
      </c>
      <c r="B7" s="551" t="str">
        <f>'BASE PLANILHAS'!B7:D7</f>
        <v>Categoria profissional (vinculada à execução contratual)</v>
      </c>
      <c r="C7" s="552"/>
      <c r="D7" s="553"/>
      <c r="E7" s="275" t="str">
        <f>CCT!B34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61.06</v>
      </c>
      <c r="E47" s="259">
        <f t="shared" si="2"/>
        <v>61.06</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721.90999999999985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721.90999999999985</v>
      </c>
    </row>
    <row r="58" spans="1:6" ht="13.5" thickBot="1">
      <c r="A58" s="548" t="str">
        <f>'BASE PLANILHAS'!A58:D58</f>
        <v>Total do Módulo 2</v>
      </c>
      <c r="B58" s="549"/>
      <c r="C58" s="549"/>
      <c r="D58" s="550"/>
      <c r="E58" s="11">
        <f>SUM(E55:E57)</f>
        <v>2463.6655555555553</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849.218818709537</v>
      </c>
    </row>
    <row r="117" spans="1:6" ht="13.5" thickBot="1">
      <c r="A117" s="548" t="str">
        <f>'BASE PLANILHAS'!A117:D117</f>
        <v>Total do Módulo 6</v>
      </c>
      <c r="B117" s="549"/>
      <c r="C117" s="549"/>
      <c r="D117" s="550"/>
      <c r="E117" s="12">
        <f>SUM(E110:E116)</f>
        <v>1412.9325576087122</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2463.6655555555553</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5519.4659624691358</v>
      </c>
      <c r="F127" s="3"/>
    </row>
    <row r="128" spans="1:6" ht="13.5" thickBot="1">
      <c r="A128" s="120" t="str">
        <f>'BASE PLANILHAS'!A128</f>
        <v>F</v>
      </c>
      <c r="B128" s="585" t="str">
        <f>'BASE PLANILHAS'!B128:D128</f>
        <v>MÓDULO 6 – CUSTOS INDIRETOS, TRIBUTOS E LUCRO</v>
      </c>
      <c r="C128" s="586"/>
      <c r="D128" s="587"/>
      <c r="E128" s="5">
        <f>E117</f>
        <v>1412.9325576087122</v>
      </c>
    </row>
    <row r="129" spans="1:6" ht="13.5" thickBot="1">
      <c r="A129" s="548" t="str">
        <f>'BASE PLANILHAS'!A129:D129</f>
        <v>Custo Total</v>
      </c>
      <c r="B129" s="549"/>
      <c r="C129" s="549"/>
      <c r="D129" s="550"/>
      <c r="E129" s="11">
        <f>SUM(E127:E128)</f>
        <v>6932.3985200778479</v>
      </c>
      <c r="F129" s="3"/>
    </row>
    <row r="130" spans="1:6" ht="13.5" thickBot="1">
      <c r="A130" s="548" t="str">
        <f>'BASE PLANILHAS'!A130:D130</f>
        <v>Custo Total Anual</v>
      </c>
      <c r="B130" s="549"/>
      <c r="C130" s="549"/>
      <c r="D130" s="550"/>
      <c r="E130" s="12">
        <f>E129*12</f>
        <v>83188.782240934175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CCT!A35</f>
        <v>Coracao De Jesus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Coracao De Jesus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9">
    <tabColor theme="6" tint="0.79998168889431442"/>
  </sheetPr>
  <dimension ref="A1:G156"/>
  <sheetViews>
    <sheetView showGridLines="0" view="pageBreakPreview" topLeftCell="A4"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CCT!A35</f>
        <v>Coracao De Jesus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CCT!S35</f>
        <v>0</v>
      </c>
    </row>
    <row r="7" spans="1:7">
      <c r="A7" s="288" t="str">
        <f>'BASE PLANILHAS'!A7</f>
        <v>D</v>
      </c>
      <c r="B7" s="551" t="str">
        <f>'BASE PLANILHAS'!B7:D7</f>
        <v>Categoria profissional (vinculada à execução contratual)</v>
      </c>
      <c r="C7" s="552"/>
      <c r="D7" s="553"/>
      <c r="E7" s="275" t="str">
        <f>CCT!B35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CCT!A36</f>
        <v>Coronel Fabriciano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Coronel Fabriciano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1007.5738279241798</v>
      </c>
    </row>
    <row r="126" spans="1:7" ht="13.5" thickBot="1">
      <c r="A126" s="616" t="str">
        <f>'BASE PLANILHAS'!A117:D117</f>
        <v>Total do Módulo 6</v>
      </c>
      <c r="B126" s="617"/>
      <c r="C126" s="617"/>
      <c r="D126" s="618"/>
      <c r="E126" s="360">
        <f>SUM(E119:E125)</f>
        <v>1571.2875668233548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1571.2875668233548</v>
      </c>
    </row>
    <row r="138" spans="1:7" ht="13.5" thickBot="1">
      <c r="A138" s="616" t="str">
        <f>'BASE PLANILHAS'!A129:D129</f>
        <v>Custo Total</v>
      </c>
      <c r="B138" s="617"/>
      <c r="C138" s="617"/>
      <c r="D138" s="618"/>
      <c r="E138" s="381">
        <f>SUM(E136:E137)</f>
        <v>7070.6935292924909</v>
      </c>
      <c r="F138" s="3"/>
    </row>
    <row r="139" spans="1:7" ht="13.5" thickBot="1">
      <c r="A139" s="616" t="str">
        <f>'BASE PLANILHAS'!A130:D130</f>
        <v>Custo Total Anual</v>
      </c>
      <c r="B139" s="617"/>
      <c r="C139" s="617"/>
      <c r="D139" s="618"/>
      <c r="E139" s="360">
        <f>E138*12</f>
        <v>84848.322351509894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1">
    <tabColor theme="6" tint="0.79998168889431442"/>
  </sheetPr>
  <dimension ref="A1:G156"/>
  <sheetViews>
    <sheetView showGridLines="0" view="pageBreakPreview" topLeftCell="A4"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CCT!A36</f>
        <v>Coronel Fabriciano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CCT!S36</f>
        <v>0</v>
      </c>
    </row>
    <row r="7" spans="1:7">
      <c r="A7" s="288" t="str">
        <f>'BASE PLANILHAS'!A7</f>
        <v>D</v>
      </c>
      <c r="B7" s="551" t="str">
        <f>'BASE PLANILHAS'!B7:D7</f>
        <v>Categoria profissional (vinculada à execução contratual)</v>
      </c>
      <c r="C7" s="552"/>
      <c r="D7" s="553"/>
      <c r="E7" s="275" t="str">
        <f>CCT!B36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1007.5738279241798</v>
      </c>
    </row>
    <row r="117" spans="1:6" ht="13.5" thickBot="1">
      <c r="A117" s="548" t="str">
        <f>'BASE PLANILHAS'!A117:D117</f>
        <v>Total do Módulo 6</v>
      </c>
      <c r="B117" s="549"/>
      <c r="C117" s="549"/>
      <c r="D117" s="550"/>
      <c r="E117" s="12">
        <f>SUM(E110:E116)</f>
        <v>1571.2875668233548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1571.2875668233548</v>
      </c>
    </row>
    <row r="129" spans="1:6" ht="13.5" thickBot="1">
      <c r="A129" s="548" t="str">
        <f>'BASE PLANILHAS'!A129:D129</f>
        <v>Custo Total</v>
      </c>
      <c r="B129" s="549"/>
      <c r="C129" s="549"/>
      <c r="D129" s="550"/>
      <c r="E129" s="11">
        <f>SUM(E127:E128)</f>
        <v>7070.6935292924909</v>
      </c>
      <c r="F129" s="3"/>
    </row>
    <row r="130" spans="1:6" ht="13.5" thickBot="1">
      <c r="A130" s="548" t="str">
        <f>'BASE PLANILHAS'!A130:D130</f>
        <v>Custo Total Anual</v>
      </c>
      <c r="B130" s="549"/>
      <c r="C130" s="549"/>
      <c r="D130" s="550"/>
      <c r="E130" s="12">
        <f>E129*12</f>
        <v>84848.322351509894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CCT!A37</f>
        <v>Curvelo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Curvelo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40.9</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701.75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701.75</v>
      </c>
    </row>
    <row r="67" spans="1:6" ht="13.5" thickBot="1">
      <c r="A67" s="616" t="str">
        <f>'BASE PLANILHAS'!A58:D58</f>
        <v>Total do Módulo 2</v>
      </c>
      <c r="B67" s="617"/>
      <c r="C67" s="617"/>
      <c r="D67" s="618"/>
      <c r="E67" s="381">
        <f>SUM(E64:E66)</f>
        <v>2443.5055555555555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846.40445973517808</v>
      </c>
    </row>
    <row r="126" spans="1:7" ht="13.5" thickBot="1">
      <c r="A126" s="616" t="str">
        <f>'BASE PLANILHAS'!A117:D117</f>
        <v>Total do Módulo 6</v>
      </c>
      <c r="B126" s="617"/>
      <c r="C126" s="617"/>
      <c r="D126" s="618"/>
      <c r="E126" s="360">
        <f>SUM(E119:E125)</f>
        <v>1410.1181986343531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2443.5055555555555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5499.3059624691359</v>
      </c>
      <c r="F136" s="3"/>
      <c r="G136" s="1"/>
    </row>
    <row r="137" spans="1:7" ht="13.5" thickBot="1">
      <c r="A137" s="373" t="str">
        <f>'BASE PLANILHAS'!A128</f>
        <v>F</v>
      </c>
      <c r="B137" s="657" t="str">
        <f>'BASE PLANILHAS'!B128:D128</f>
        <v>MÓDULO 6 – CUSTOS INDIRETOS, TRIBUTOS E LUCRO</v>
      </c>
      <c r="C137" s="658"/>
      <c r="D137" s="659"/>
      <c r="E137" s="386">
        <f>E126</f>
        <v>1410.1181986343531</v>
      </c>
    </row>
    <row r="138" spans="1:7" ht="13.5" thickBot="1">
      <c r="A138" s="616" t="str">
        <f>'BASE PLANILHAS'!A129:D129</f>
        <v>Custo Total</v>
      </c>
      <c r="B138" s="617"/>
      <c r="C138" s="617"/>
      <c r="D138" s="618"/>
      <c r="E138" s="381">
        <f>SUM(E136:E137)</f>
        <v>6909.4241611034886</v>
      </c>
      <c r="F138" s="3"/>
    </row>
    <row r="139" spans="1:7" ht="13.5" thickBot="1">
      <c r="A139" s="616" t="str">
        <f>'BASE PLANILHAS'!A130:D130</f>
        <v>Custo Total Anual</v>
      </c>
      <c r="B139" s="617"/>
      <c r="C139" s="617"/>
      <c r="D139" s="618"/>
      <c r="E139" s="360">
        <f>E138*12</f>
        <v>82913.089933241863</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3">
    <tabColor theme="6" tint="0.79998168889431442"/>
  </sheetPr>
  <dimension ref="A1:G156"/>
  <sheetViews>
    <sheetView showGridLines="0" view="pageBreakPreview" topLeftCell="A4"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CCT!A37</f>
        <v>Curvelo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CCT!S37</f>
        <v>0</v>
      </c>
    </row>
    <row r="7" spans="1:7">
      <c r="A7" s="288" t="str">
        <f>'BASE PLANILHAS'!A7</f>
        <v>D</v>
      </c>
      <c r="B7" s="551" t="str">
        <f>'BASE PLANILHAS'!B7:D7</f>
        <v>Categoria profissional (vinculada à execução contratual)</v>
      </c>
      <c r="C7" s="552"/>
      <c r="D7" s="553"/>
      <c r="E7" s="275" t="str">
        <f>CCT!B37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40.9</v>
      </c>
      <c r="E47" s="259">
        <f t="shared" si="2"/>
        <v>40.9</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701.75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701.75</v>
      </c>
    </row>
    <row r="58" spans="1:6" ht="13.5" thickBot="1">
      <c r="A58" s="548" t="str">
        <f>'BASE PLANILHAS'!A58:D58</f>
        <v>Total do Módulo 2</v>
      </c>
      <c r="B58" s="549"/>
      <c r="C58" s="549"/>
      <c r="D58" s="550"/>
      <c r="E58" s="11">
        <f>SUM(E55:E57)</f>
        <v>2443.5055555555555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846.40445973517808</v>
      </c>
    </row>
    <row r="117" spans="1:6" ht="13.5" thickBot="1">
      <c r="A117" s="548" t="str">
        <f>'BASE PLANILHAS'!A117:D117</f>
        <v>Total do Módulo 6</v>
      </c>
      <c r="B117" s="549"/>
      <c r="C117" s="549"/>
      <c r="D117" s="550"/>
      <c r="E117" s="12">
        <f>SUM(E110:E116)</f>
        <v>1410.1181986343531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2443.5055555555555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5499.3059624691359</v>
      </c>
      <c r="F127" s="3"/>
    </row>
    <row r="128" spans="1:6" ht="13.5" thickBot="1">
      <c r="A128" s="120" t="str">
        <f>'BASE PLANILHAS'!A128</f>
        <v>F</v>
      </c>
      <c r="B128" s="585" t="str">
        <f>'BASE PLANILHAS'!B128:D128</f>
        <v>MÓDULO 6 – CUSTOS INDIRETOS, TRIBUTOS E LUCRO</v>
      </c>
      <c r="C128" s="586"/>
      <c r="D128" s="587"/>
      <c r="E128" s="5">
        <f>E117</f>
        <v>1410.1181986343531</v>
      </c>
    </row>
    <row r="129" spans="1:6" ht="13.5" thickBot="1">
      <c r="A129" s="548" t="str">
        <f>'BASE PLANILHAS'!A129:D129</f>
        <v>Custo Total</v>
      </c>
      <c r="B129" s="549"/>
      <c r="C129" s="549"/>
      <c r="D129" s="550"/>
      <c r="E129" s="11">
        <f>SUM(E127:E128)</f>
        <v>6909.4241611034886</v>
      </c>
      <c r="F129" s="3"/>
    </row>
    <row r="130" spans="1:6" ht="13.5" thickBot="1">
      <c r="A130" s="548" t="str">
        <f>'BASE PLANILHAS'!A130:D130</f>
        <v>Custo Total Anual</v>
      </c>
      <c r="B130" s="549"/>
      <c r="C130" s="549"/>
      <c r="D130" s="550"/>
      <c r="E130" s="12">
        <f>E129*12</f>
        <v>82913.089933241863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CCT!A38</f>
        <v>Diamantina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3</v>
      </c>
      <c r="D15" s="286">
        <f>IFERROR(VLOOKUP($E$4&amp;B15&amp;"PGJ",CCT!D:S,5,0),0)</f>
        <v>2800</v>
      </c>
      <c r="E15" s="286">
        <f>D15*C15</f>
        <v>8400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3</v>
      </c>
      <c r="D16" s="58"/>
      <c r="E16" s="61">
        <f>SUM(E14:E15)</f>
        <v>8400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Diamantina</v>
      </c>
      <c r="C21" s="58">
        <f>C16+C20</f>
        <v>3</v>
      </c>
      <c r="D21" s="58"/>
      <c r="E21" s="61">
        <f>E16+E20</f>
        <v>8400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8400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1680</v>
      </c>
    </row>
    <row r="36" spans="1:7">
      <c r="A36" s="356" t="str">
        <f>'BASE PLANILHAS'!A27</f>
        <v>B</v>
      </c>
      <c r="B36" s="621" t="str">
        <f>'BASE PLANILHAS'!B27:C27</f>
        <v>SESI OU SESC</v>
      </c>
      <c r="C36" s="622"/>
      <c r="D36" s="366">
        <f>'BASE PLANILHAS'!D27</f>
        <v>1.4999999999999999E-2</v>
      </c>
      <c r="E36" s="367">
        <f t="shared" si="1"/>
        <v>126</v>
      </c>
    </row>
    <row r="37" spans="1:7">
      <c r="A37" s="356" t="str">
        <f>'BASE PLANILHAS'!A28</f>
        <v>C</v>
      </c>
      <c r="B37" s="636" t="str">
        <f>'BASE PLANILHAS'!B28:C28</f>
        <v>SENAI OU SENAC</v>
      </c>
      <c r="C37" s="637"/>
      <c r="D37" s="366">
        <f>'BASE PLANILHAS'!D28</f>
        <v>0.01</v>
      </c>
      <c r="E37" s="367">
        <f t="shared" si="1"/>
        <v>84</v>
      </c>
    </row>
    <row r="38" spans="1:7">
      <c r="A38" s="356" t="str">
        <f>'BASE PLANILHAS'!A29</f>
        <v>D</v>
      </c>
      <c r="B38" s="619" t="str">
        <f>'BASE PLANILHAS'!B29:C29</f>
        <v>INCRA</v>
      </c>
      <c r="C38" s="620"/>
      <c r="D38" s="366">
        <f>'BASE PLANILHAS'!D29</f>
        <v>2E-3</v>
      </c>
      <c r="E38" s="367">
        <f t="shared" si="1"/>
        <v>16.8</v>
      </c>
    </row>
    <row r="39" spans="1:7">
      <c r="A39" s="356" t="str">
        <f>'BASE PLANILHAS'!A30</f>
        <v>E</v>
      </c>
      <c r="B39" s="619" t="str">
        <f>'BASE PLANILHAS'!B30:C30</f>
        <v>Salário Educação</v>
      </c>
      <c r="C39" s="620"/>
      <c r="D39" s="366">
        <f>'BASE PLANILHAS'!D30</f>
        <v>2.5000000000000001E-2</v>
      </c>
      <c r="E39" s="367">
        <f t="shared" si="1"/>
        <v>210</v>
      </c>
    </row>
    <row r="40" spans="1:7">
      <c r="A40" s="356" t="str">
        <f>'BASE PLANILHAS'!A31</f>
        <v>F</v>
      </c>
      <c r="B40" s="619" t="str">
        <f>'BASE PLANILHAS'!B31:C31</f>
        <v>FGTS</v>
      </c>
      <c r="C40" s="620"/>
      <c r="D40" s="366">
        <f>'BASE PLANILHAS'!D31</f>
        <v>0.08</v>
      </c>
      <c r="E40" s="367">
        <f t="shared" si="1"/>
        <v>672</v>
      </c>
    </row>
    <row r="41" spans="1:7">
      <c r="A41" s="356" t="str">
        <f>'BASE PLANILHAS'!A32</f>
        <v>G</v>
      </c>
      <c r="B41" s="619" t="str">
        <f>'BASE PLANILHAS'!B32:C32</f>
        <v>RAT</v>
      </c>
      <c r="C41" s="620"/>
      <c r="D41" s="366">
        <f>'BASE PLANILHAS'!D32</f>
        <v>0.02</v>
      </c>
      <c r="E41" s="367">
        <f t="shared" si="1"/>
        <v>168</v>
      </c>
    </row>
    <row r="42" spans="1:7" ht="13.5" thickBot="1">
      <c r="A42" s="356" t="str">
        <f>'BASE PLANILHAS'!A33</f>
        <v>H</v>
      </c>
      <c r="B42" s="621" t="str">
        <f>'BASE PLANILHAS'!B33:C33</f>
        <v>SEBRAE</v>
      </c>
      <c r="C42" s="622"/>
      <c r="D42" s="366">
        <f>'BASE PLANILHAS'!D33</f>
        <v>6.0000000000000001E-3</v>
      </c>
      <c r="E42" s="367">
        <f t="shared" si="1"/>
        <v>50.4</v>
      </c>
    </row>
    <row r="43" spans="1:7" ht="13.5" thickBot="1">
      <c r="A43" s="616" t="str">
        <f>'BASE PLANILHAS'!A34:C34</f>
        <v>Total do Submódulo 2.1</v>
      </c>
      <c r="B43" s="617"/>
      <c r="C43" s="618"/>
      <c r="D43" s="368">
        <f>'BASE PLANILHAS'!D34</f>
        <v>0.3580000000000001</v>
      </c>
      <c r="E43" s="360">
        <f>SUM(E35:E42)</f>
        <v>3007.2000000000003</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700</v>
      </c>
    </row>
    <row r="47" spans="1:7" ht="13.5" thickBot="1">
      <c r="A47" s="373" t="str">
        <f>'BASE PLANILHAS'!A38</f>
        <v>B</v>
      </c>
      <c r="B47" s="638" t="str">
        <f>'BASE PLANILHAS'!B38:C38</f>
        <v>Férias e Adicional de Férias (titular)</v>
      </c>
      <c r="C47" s="639"/>
      <c r="D47" s="374">
        <f>'BASE PLANILHAS'!D38</f>
        <v>0.1111111111111111</v>
      </c>
      <c r="E47" s="375">
        <f>D47*$E$30</f>
        <v>933.33333333333326</v>
      </c>
    </row>
    <row r="48" spans="1:7" ht="13.5" thickBot="1">
      <c r="A48" s="376"/>
      <c r="B48" s="616" t="str">
        <f>'BASE PLANILHAS'!B39:C39</f>
        <v>Subtotal</v>
      </c>
      <c r="C48" s="618"/>
      <c r="D48" s="377">
        <f>'BASE PLANILHAS'!D39</f>
        <v>0.19444444444444442</v>
      </c>
      <c r="E48" s="370">
        <f>D48*$E$30</f>
        <v>1633.333333333333</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584.73333333333346</v>
      </c>
      <c r="F49" s="3"/>
    </row>
    <row r="50" spans="1:14" ht="13.5" thickBot="1">
      <c r="A50" s="616" t="str">
        <f>'BASE PLANILHAS'!A41:C41</f>
        <v>Total do Submódulo 2.2</v>
      </c>
      <c r="B50" s="617"/>
      <c r="C50" s="618"/>
      <c r="D50" s="380">
        <f>'BASE PLANILHAS'!D41</f>
        <v>0.26405555555555554</v>
      </c>
      <c r="E50" s="381">
        <f>SUM(E48:E49)</f>
        <v>2218.0666666666666</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96</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1469.3999999999999</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122.69999999999999</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121.10999999999999</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296.04000000000002</v>
      </c>
    </row>
    <row r="61" spans="1:14" ht="13.5" thickBot="1">
      <c r="A61" s="647" t="str">
        <f>'BASE PLANILHAS'!A52:D52</f>
        <v>Total do Submódulo 2.3</v>
      </c>
      <c r="B61" s="648"/>
      <c r="C61" s="648"/>
      <c r="D61" s="649"/>
      <c r="E61" s="360">
        <f>SUM(E53:E60)</f>
        <v>2105.25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2218.0666666666666</v>
      </c>
      <c r="H64" s="16"/>
    </row>
    <row r="65" spans="1:6">
      <c r="A65" s="356" t="str">
        <f>'BASE PLANILHAS'!A56</f>
        <v>2.2</v>
      </c>
      <c r="B65" s="621" t="str">
        <f>'BASE PLANILHAS'!B56:D56</f>
        <v>13º Salário, Férias e Adicional de Férias</v>
      </c>
      <c r="C65" s="651"/>
      <c r="D65" s="622"/>
      <c r="E65" s="367">
        <f>E43</f>
        <v>3007.2000000000003</v>
      </c>
    </row>
    <row r="66" spans="1:6" ht="13.5" thickBot="1">
      <c r="A66" s="373" t="str">
        <f>'BASE PLANILHAS'!A57</f>
        <v>2.3</v>
      </c>
      <c r="B66" s="619" t="str">
        <f>'BASE PLANILHAS'!B57:D57</f>
        <v>Benefícios Mensais e Diários</v>
      </c>
      <c r="C66" s="642"/>
      <c r="D66" s="637"/>
      <c r="E66" s="386">
        <f>E61</f>
        <v>2105.25</v>
      </c>
    </row>
    <row r="67" spans="1:6" ht="13.5" thickBot="1">
      <c r="A67" s="616" t="str">
        <f>'BASE PLANILHAS'!A58:D58</f>
        <v>Total do Módulo 2</v>
      </c>
      <c r="B67" s="617"/>
      <c r="C67" s="617"/>
      <c r="D67" s="618"/>
      <c r="E67" s="381">
        <f>SUM(E64:E66)</f>
        <v>7330.5166666666664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59.015509259259261</v>
      </c>
      <c r="F72" s="143"/>
    </row>
    <row r="73" spans="1:6">
      <c r="A73" s="390" t="str">
        <f>'BASE PLANILHAS'!A64</f>
        <v>B</v>
      </c>
      <c r="B73" s="643" t="str">
        <f>'BASE PLANILHAS'!B64:C64</f>
        <v>Incidência do FGTS sobre API e Reflexo do API</v>
      </c>
      <c r="C73" s="644"/>
      <c r="D73" s="366">
        <f>'BASE PLANILHAS'!D64</f>
        <v>5.6205246913580253E-4</v>
      </c>
      <c r="E73" s="343">
        <f t="shared" si="2"/>
        <v>4.7212407407407415</v>
      </c>
      <c r="F73" s="113"/>
    </row>
    <row r="74" spans="1:6">
      <c r="A74" s="390" t="str">
        <f>'BASE PLANILHAS'!A65</f>
        <v>C</v>
      </c>
      <c r="B74" s="643" t="str">
        <f>'BASE PLANILHAS'!B65:C65</f>
        <v>Multa do FGTS sobre o Aviso Prévio Indenizado</v>
      </c>
      <c r="C74" s="644"/>
      <c r="D74" s="366">
        <f>'BASE PLANILHAS'!D65</f>
        <v>2.2482098765432102E-4</v>
      </c>
      <c r="E74" s="343">
        <f t="shared" si="2"/>
        <v>1.8884962962962966</v>
      </c>
      <c r="F74" s="113"/>
    </row>
    <row r="75" spans="1:6">
      <c r="A75" s="390" t="str">
        <f>'BASE PLANILHAS'!A66</f>
        <v>D</v>
      </c>
      <c r="B75" s="643" t="str">
        <f>'BASE PLANILHAS'!B66:C66</f>
        <v>Aviso Prévio Trabalhado - APT</v>
      </c>
      <c r="C75" s="644"/>
      <c r="D75" s="366">
        <f>'BASE PLANILHAS'!D66</f>
        <v>3.1111111111111114E-3</v>
      </c>
      <c r="E75" s="343">
        <f t="shared" si="2"/>
        <v>26.133333333333336</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9.3557333333333368</v>
      </c>
      <c r="F76" s="15"/>
    </row>
    <row r="77" spans="1:6">
      <c r="A77" s="390" t="str">
        <f>'BASE PLANILHAS'!A68</f>
        <v>F</v>
      </c>
      <c r="B77" s="643" t="str">
        <f>'BASE PLANILHAS'!B68:C68</f>
        <v>Multa do FGTS - Rescisão sem Justa Causa</v>
      </c>
      <c r="C77" s="644"/>
      <c r="D77" s="366">
        <f>'BASE PLANILHAS'!D68</f>
        <v>3.0577777777777773E-2</v>
      </c>
      <c r="E77" s="343">
        <f t="shared" si="2"/>
        <v>256.8533333333333</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7.0000000000000009</v>
      </c>
      <c r="F78" s="113"/>
    </row>
    <row r="79" spans="1:6" ht="13.5" thickBot="1">
      <c r="A79" s="616" t="str">
        <f>'BASE PLANILHAS'!A70:C70</f>
        <v>Total do Módulo 3</v>
      </c>
      <c r="B79" s="617"/>
      <c r="C79" s="618"/>
      <c r="D79" s="392">
        <f>'BASE PLANILHAS'!D70</f>
        <v>4.3448529320987646E-2</v>
      </c>
      <c r="E79" s="360">
        <f>SUM(E72:E78)</f>
        <v>364.96764629629627</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70.933333333333323</v>
      </c>
      <c r="F84" s="113"/>
    </row>
    <row r="85" spans="1:10">
      <c r="A85" s="356" t="str">
        <f>'BASE PLANILHAS'!A76</f>
        <v>B</v>
      </c>
      <c r="B85" s="619" t="str">
        <f>'BASE PLANILHAS'!B76:C76</f>
        <v>Ausências Legais</v>
      </c>
      <c r="C85" s="620"/>
      <c r="D85" s="326">
        <f>'BASE PLANILHAS'!D76</f>
        <v>2.0277777777777777E-3</v>
      </c>
      <c r="E85" s="367">
        <f t="shared" si="3"/>
        <v>17.033333333333331</v>
      </c>
      <c r="F85" s="113"/>
    </row>
    <row r="86" spans="1:10">
      <c r="A86" s="356" t="str">
        <f>'BASE PLANILHAS'!A77</f>
        <v>C</v>
      </c>
      <c r="B86" s="619" t="str">
        <f>'BASE PLANILHAS'!B77:C77</f>
        <v>Licença Paternidade</v>
      </c>
      <c r="C86" s="620"/>
      <c r="D86" s="393">
        <f>'BASE PLANILHAS'!D77</f>
        <v>1.7083333333333333E-4</v>
      </c>
      <c r="E86" s="367">
        <f t="shared" si="3"/>
        <v>1.4350000000000001</v>
      </c>
      <c r="F86" s="113"/>
    </row>
    <row r="87" spans="1:10">
      <c r="A87" s="356" t="str">
        <f>'BASE PLANILHAS'!A78</f>
        <v>D</v>
      </c>
      <c r="B87" s="619" t="str">
        <f>'BASE PLANILHAS'!B78:C78</f>
        <v>Ausência por Acidente de Trabalho</v>
      </c>
      <c r="C87" s="620"/>
      <c r="D87" s="326">
        <f>'BASE PLANILHAS'!D78</f>
        <v>2.0833333333333335E-4</v>
      </c>
      <c r="E87" s="367">
        <f t="shared" si="3"/>
        <v>1.7500000000000002</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10.888888888888889</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36.530518888888899</v>
      </c>
      <c r="G89" s="3"/>
      <c r="H89" s="395"/>
    </row>
    <row r="90" spans="1:10" ht="13.5" thickBot="1">
      <c r="A90" s="616" t="str">
        <f>'BASE PLANILHAS'!A81:C81</f>
        <v>Total do Submódulo 4.1</v>
      </c>
      <c r="B90" s="617"/>
      <c r="C90" s="618"/>
      <c r="D90" s="380">
        <f>'BASE PLANILHAS'!D81</f>
        <v>1.6496556481481482E-2</v>
      </c>
      <c r="E90" s="360">
        <f>SUM(E84:E89)</f>
        <v>138.57107444444443</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138.57107444444443</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138.57107444444443</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263.86250000000007</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263.86250000000007</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990.90305665870619</v>
      </c>
      <c r="F119" s="15"/>
    </row>
    <row r="120" spans="1:7">
      <c r="A120" s="356" t="str">
        <f>'BASE PLANILHAS'!A111</f>
        <v>B</v>
      </c>
      <c r="B120" s="408" t="str">
        <f>'BASE PLANILHAS'!B111</f>
        <v>Lucro</v>
      </c>
      <c r="C120" s="409">
        <f>'BASE PLANILHAS'!C111</f>
        <v>233.41272001293967</v>
      </c>
      <c r="D120" s="410"/>
      <c r="E120" s="407">
        <f>$C120*$C$21</f>
        <v>700.23816003881905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3022.6716295451347</v>
      </c>
    </row>
    <row r="126" spans="1:7" ht="13.5" thickBot="1">
      <c r="A126" s="616" t="str">
        <f>'BASE PLANILHAS'!A117:D117</f>
        <v>Total do Módulo 6</v>
      </c>
      <c r="B126" s="617"/>
      <c r="C126" s="617"/>
      <c r="D126" s="618"/>
      <c r="E126" s="360">
        <f>SUM(E119:E125)</f>
        <v>4713.8128462426594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8400</v>
      </c>
    </row>
    <row r="132" spans="1:7">
      <c r="A132" s="356" t="str">
        <f>'BASE PLANILHAS'!A123</f>
        <v>B</v>
      </c>
      <c r="B132" s="666" t="str">
        <f>'BASE PLANILHAS'!B123:D123</f>
        <v>MÓDULO 2 – ENCARGOS E BENEFÍCIOS MENSAIS E DIÁRIOS</v>
      </c>
      <c r="C132" s="667"/>
      <c r="D132" s="668"/>
      <c r="E132" s="413">
        <f>E67</f>
        <v>7330.5166666666664</v>
      </c>
    </row>
    <row r="133" spans="1:7">
      <c r="A133" s="356" t="str">
        <f>'BASE PLANILHAS'!A124</f>
        <v>C</v>
      </c>
      <c r="B133" s="669" t="str">
        <f>'BASE PLANILHAS'!B124:D124</f>
        <v>MÓDULO 3 – PROVISÃO PARA RESCISÃO</v>
      </c>
      <c r="C133" s="670"/>
      <c r="D133" s="671"/>
      <c r="E133" s="413">
        <f>E79</f>
        <v>364.96764629629627</v>
      </c>
      <c r="G133" s="420"/>
    </row>
    <row r="134" spans="1:7">
      <c r="A134" s="356" t="str">
        <f>'BASE PLANILHAS'!A125</f>
        <v>D</v>
      </c>
      <c r="B134" s="666" t="str">
        <f>'BASE PLANILHAS'!B125:D125</f>
        <v>MÓDULO 4 – CUSTO DE REPOSIÇÃO DO PROFISSIONAL AUSENTE</v>
      </c>
      <c r="C134" s="667"/>
      <c r="D134" s="668"/>
      <c r="E134" s="413">
        <f>E104</f>
        <v>138.57107444444443</v>
      </c>
      <c r="G134" s="420"/>
    </row>
    <row r="135" spans="1:7">
      <c r="A135" s="356" t="str">
        <f>'BASE PLANILHAS'!A126</f>
        <v>E</v>
      </c>
      <c r="B135" s="672" t="str">
        <f>'BASE PLANILHAS'!B126:D126</f>
        <v>MÓDULO 5 – INSUMOS DIVERSOS</v>
      </c>
      <c r="C135" s="673"/>
      <c r="D135" s="674"/>
      <c r="E135" s="413">
        <f>E114</f>
        <v>263.86250000000007</v>
      </c>
    </row>
    <row r="136" spans="1:7">
      <c r="A136" s="356" t="str">
        <f>'BASE PLANILHAS'!A127</f>
        <v>-</v>
      </c>
      <c r="B136" s="675" t="str">
        <f>'BASE PLANILHAS'!B127:D127</f>
        <v>Subtotal (A + B + C + D + E)</v>
      </c>
      <c r="C136" s="676"/>
      <c r="D136" s="677"/>
      <c r="E136" s="421">
        <f>SUM(E131:E135)</f>
        <v>16497.917887407406</v>
      </c>
      <c r="F136" s="3"/>
      <c r="G136" s="1"/>
    </row>
    <row r="137" spans="1:7" ht="13.5" thickBot="1">
      <c r="A137" s="373" t="str">
        <f>'BASE PLANILHAS'!A128</f>
        <v>F</v>
      </c>
      <c r="B137" s="657" t="str">
        <f>'BASE PLANILHAS'!B128:D128</f>
        <v>MÓDULO 6 – CUSTOS INDIRETOS, TRIBUTOS E LUCRO</v>
      </c>
      <c r="C137" s="658"/>
      <c r="D137" s="659"/>
      <c r="E137" s="386">
        <f>E126</f>
        <v>4713.8128462426594</v>
      </c>
    </row>
    <row r="138" spans="1:7" ht="13.5" thickBot="1">
      <c r="A138" s="616" t="str">
        <f>'BASE PLANILHAS'!A129:D129</f>
        <v>Custo Total</v>
      </c>
      <c r="B138" s="617"/>
      <c r="C138" s="617"/>
      <c r="D138" s="618"/>
      <c r="E138" s="381">
        <f>SUM(E136:E137)</f>
        <v>21211.730733650067</v>
      </c>
      <c r="F138" s="3"/>
    </row>
    <row r="139" spans="1:7" ht="13.5" thickBot="1">
      <c r="A139" s="616" t="str">
        <f>'BASE PLANILHAS'!A130:D130</f>
        <v>Custo Total Anual</v>
      </c>
      <c r="B139" s="617"/>
      <c r="C139" s="617"/>
      <c r="D139" s="618"/>
      <c r="E139" s="360">
        <f>E138*12</f>
        <v>254540.76880380081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5">
    <tabColor theme="6" tint="0.79998168889431442"/>
  </sheetPr>
  <dimension ref="A1:G156"/>
  <sheetViews>
    <sheetView showGridLines="0" view="pageBreakPreview" topLeftCell="A4"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CCT!A38</f>
        <v>Diamantina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CCT!S38</f>
        <v>0</v>
      </c>
    </row>
    <row r="7" spans="1:7">
      <c r="A7" s="288" t="str">
        <f>'BASE PLANILHAS'!A7</f>
        <v>D</v>
      </c>
      <c r="B7" s="551" t="str">
        <f>'BASE PLANILHAS'!B7:D7</f>
        <v>Categoria profissional (vinculada à execução contratual)</v>
      </c>
      <c r="C7" s="552"/>
      <c r="D7" s="553"/>
      <c r="E7" s="275" t="str">
        <f>CCT!B38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40.9</v>
      </c>
      <c r="E47" s="259">
        <f t="shared" si="2"/>
        <v>40.9</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701.75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701.75</v>
      </c>
    </row>
    <row r="58" spans="1:6" ht="13.5" thickBot="1">
      <c r="A58" s="548" t="str">
        <f>'BASE PLANILHAS'!A58:D58</f>
        <v>Total do Módulo 2</v>
      </c>
      <c r="B58" s="549"/>
      <c r="C58" s="549"/>
      <c r="D58" s="550"/>
      <c r="E58" s="11">
        <f>SUM(E55:E57)</f>
        <v>2443.5055555555555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1007.5572098483781</v>
      </c>
    </row>
    <row r="117" spans="1:6" ht="13.5" thickBot="1">
      <c r="A117" s="548" t="str">
        <f>'BASE PLANILHAS'!A117:D117</f>
        <v>Total do Módulo 6</v>
      </c>
      <c r="B117" s="549"/>
      <c r="C117" s="549"/>
      <c r="D117" s="550"/>
      <c r="E117" s="12">
        <f>SUM(E110:E116)</f>
        <v>1571.2709487475531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2443.5055555555555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5499.3059624691359</v>
      </c>
      <c r="F127" s="3"/>
    </row>
    <row r="128" spans="1:6" ht="13.5" thickBot="1">
      <c r="A128" s="120" t="str">
        <f>'BASE PLANILHAS'!A128</f>
        <v>F</v>
      </c>
      <c r="B128" s="585" t="str">
        <f>'BASE PLANILHAS'!B128:D128</f>
        <v>MÓDULO 6 – CUSTOS INDIRETOS, TRIBUTOS E LUCRO</v>
      </c>
      <c r="C128" s="586"/>
      <c r="D128" s="587"/>
      <c r="E128" s="5">
        <f>E117</f>
        <v>1571.2709487475531</v>
      </c>
    </row>
    <row r="129" spans="1:6" ht="13.5" thickBot="1">
      <c r="A129" s="548" t="str">
        <f>'BASE PLANILHAS'!A129:D129</f>
        <v>Custo Total</v>
      </c>
      <c r="B129" s="549"/>
      <c r="C129" s="549"/>
      <c r="D129" s="550"/>
      <c r="E129" s="11">
        <f>SUM(E127:E128)</f>
        <v>7070.576911216689</v>
      </c>
      <c r="F129" s="3"/>
    </row>
    <row r="130" spans="1:6" ht="13.5" thickBot="1">
      <c r="A130" s="548" t="str">
        <f>'BASE PLANILHAS'!A130:D130</f>
        <v>Custo Total Anual</v>
      </c>
      <c r="B130" s="549"/>
      <c r="C130" s="549"/>
      <c r="D130" s="550"/>
      <c r="E130" s="12">
        <f>E129*12</f>
        <v>84846.922934600268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CCT!A39</f>
        <v>Dores Do Indaia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Dores Do Indaia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CCT!A39</f>
        <v>Dores Do Indaia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CCT!S39</f>
        <v>0</v>
      </c>
    </row>
    <row r="7" spans="1:7">
      <c r="A7" s="288" t="str">
        <f>'BASE PLANILHAS'!A7</f>
        <v>D</v>
      </c>
      <c r="B7" s="551" t="str">
        <f>'BASE PLANILHAS'!B7:D7</f>
        <v>Categoria profissional (vinculada à execução contratual)</v>
      </c>
      <c r="C7" s="552"/>
      <c r="D7" s="553"/>
      <c r="E7" s="275" t="str">
        <f>CCT!B39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CCT!A40</f>
        <v>Ervalia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44197</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Ervalia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444.6</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615.65000000000009</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615.65000000000009</v>
      </c>
    </row>
    <row r="67" spans="1:6" ht="13.5" thickBot="1">
      <c r="A67" s="616" t="str">
        <f>'BASE PLANILHAS'!A58:D58</f>
        <v>Total do Módulo 2</v>
      </c>
      <c r="B67" s="617"/>
      <c r="C67" s="617"/>
      <c r="D67" s="618"/>
      <c r="E67" s="381">
        <f>SUM(E64:E66)</f>
        <v>2357.4055555555556</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834.38480161551979</v>
      </c>
    </row>
    <row r="126" spans="1:7" ht="13.5" thickBot="1">
      <c r="A126" s="616" t="str">
        <f>'BASE PLANILHAS'!A117:D117</f>
        <v>Total do Módulo 6</v>
      </c>
      <c r="B126" s="617"/>
      <c r="C126" s="617"/>
      <c r="D126" s="618"/>
      <c r="E126" s="360">
        <f>SUM(E119:E125)</f>
        <v>1398.0985405146948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2357.4055555555556</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5413.2059624691356</v>
      </c>
      <c r="F136" s="3"/>
      <c r="G136" s="1"/>
    </row>
    <row r="137" spans="1:7" ht="13.5" thickBot="1">
      <c r="A137" s="373" t="str">
        <f>'BASE PLANILHAS'!A128</f>
        <v>F</v>
      </c>
      <c r="B137" s="657" t="str">
        <f>'BASE PLANILHAS'!B128:D128</f>
        <v>MÓDULO 6 – CUSTOS INDIRETOS, TRIBUTOS E LUCRO</v>
      </c>
      <c r="C137" s="658"/>
      <c r="D137" s="659"/>
      <c r="E137" s="386">
        <f>E126</f>
        <v>1398.0985405146948</v>
      </c>
    </row>
    <row r="138" spans="1:7" ht="13.5" thickBot="1">
      <c r="A138" s="616" t="str">
        <f>'BASE PLANILHAS'!A129:D129</f>
        <v>Custo Total</v>
      </c>
      <c r="B138" s="617"/>
      <c r="C138" s="617"/>
      <c r="D138" s="618"/>
      <c r="E138" s="381">
        <f>SUM(E136:E137)</f>
        <v>6811.3045029838304</v>
      </c>
      <c r="F138" s="3"/>
    </row>
    <row r="139" spans="1:7" ht="13.5" thickBot="1">
      <c r="A139" s="616" t="str">
        <f>'BASE PLANILHAS'!A130:D130</f>
        <v>Custo Total Anual</v>
      </c>
      <c r="B139" s="617"/>
      <c r="C139" s="617"/>
      <c r="D139" s="618"/>
      <c r="E139" s="360">
        <f>E138*12</f>
        <v>81735.654035805957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9">
    <tabColor theme="6" tint="0.79998168889431442"/>
  </sheetPr>
  <dimension ref="A1:G156"/>
  <sheetViews>
    <sheetView showGridLines="0" view="pageBreakPreview" topLeftCell="A4"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CCT!A40</f>
        <v>Ervalia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CCT!S40</f>
        <v>0</v>
      </c>
    </row>
    <row r="7" spans="1:7">
      <c r="A7" s="288" t="str">
        <f>'BASE PLANILHAS'!A7</f>
        <v>D</v>
      </c>
      <c r="B7" s="551" t="str">
        <f>'BASE PLANILHAS'!B7:D7</f>
        <v>Categoria profissional (vinculada à execução contratual)</v>
      </c>
      <c r="C7" s="552"/>
      <c r="D7" s="553"/>
      <c r="E7" s="275" t="str">
        <f>CCT!B40</f>
        <v>Assistente Administrativo - 200 h</v>
      </c>
    </row>
    <row r="8" spans="1:7" ht="13.5" thickBot="1">
      <c r="A8" s="120" t="str">
        <f>'BASE PLANILHAS'!A8</f>
        <v>E</v>
      </c>
      <c r="B8" s="568" t="str">
        <f>'BASE PLANILHAS'!B8:D8</f>
        <v>Data base da categoria (dia/mês/ano)</v>
      </c>
      <c r="C8" s="569"/>
      <c r="D8" s="570"/>
      <c r="E8" s="332">
        <f>VLOOKUP(E4&amp;E7&amp;"PGJ",CCT!D:S,13,0)</f>
        <v>44197</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22.28</v>
      </c>
      <c r="E45" s="259">
        <f>IF(D45&lt;&gt;0,(D45*20-1)*D13,0)</f>
        <v>444.6</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615.65000000000009</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615.65000000000009</v>
      </c>
    </row>
    <row r="58" spans="1:6" ht="13.5" thickBot="1">
      <c r="A58" s="548" t="str">
        <f>'BASE PLANILHAS'!A58:D58</f>
        <v>Total do Módulo 2</v>
      </c>
      <c r="B58" s="549"/>
      <c r="C58" s="549"/>
      <c r="D58" s="550"/>
      <c r="E58" s="11">
        <f>SUM(E55:E57)</f>
        <v>2357.4055555555556</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834.38480161551979</v>
      </c>
    </row>
    <row r="117" spans="1:6" ht="13.5" thickBot="1">
      <c r="A117" s="548" t="str">
        <f>'BASE PLANILHAS'!A117:D117</f>
        <v>Total do Módulo 6</v>
      </c>
      <c r="B117" s="549"/>
      <c r="C117" s="549"/>
      <c r="D117" s="550"/>
      <c r="E117" s="12">
        <f>SUM(E110:E116)</f>
        <v>1398.0985405146948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2357.4055555555556</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5413.2059624691356</v>
      </c>
      <c r="F127" s="3"/>
    </row>
    <row r="128" spans="1:6" ht="13.5" thickBot="1">
      <c r="A128" s="120" t="str">
        <f>'BASE PLANILHAS'!A128</f>
        <v>F</v>
      </c>
      <c r="B128" s="585" t="str">
        <f>'BASE PLANILHAS'!B128:D128</f>
        <v>MÓDULO 6 – CUSTOS INDIRETOS, TRIBUTOS E LUCRO</v>
      </c>
      <c r="C128" s="586"/>
      <c r="D128" s="587"/>
      <c r="E128" s="5">
        <f>E117</f>
        <v>1398.0985405146948</v>
      </c>
    </row>
    <row r="129" spans="1:6" ht="13.5" thickBot="1">
      <c r="A129" s="548" t="str">
        <f>'BASE PLANILHAS'!A129:D129</f>
        <v>Custo Total</v>
      </c>
      <c r="B129" s="549"/>
      <c r="C129" s="549"/>
      <c r="D129" s="550"/>
      <c r="E129" s="11">
        <f>SUM(E127:E128)</f>
        <v>6811.3045029838304</v>
      </c>
      <c r="F129" s="3"/>
    </row>
    <row r="130" spans="1:6" ht="13.5" thickBot="1">
      <c r="A130" s="548" t="str">
        <f>'BASE PLANILHAS'!A130:D130</f>
        <v>Custo Total Anual</v>
      </c>
      <c r="B130" s="549"/>
      <c r="C130" s="549"/>
      <c r="D130" s="550"/>
      <c r="E130" s="12">
        <f>E129*12</f>
        <v>81735.654035805957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CCT!A41</f>
        <v>Espera Feliz</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Espera Feliz</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846.41841984913799</v>
      </c>
    </row>
    <row r="126" spans="1:7" ht="13.5" thickBot="1">
      <c r="A126" s="616" t="str">
        <f>'BASE PLANILHAS'!A117:D117</f>
        <v>Total do Módulo 6</v>
      </c>
      <c r="B126" s="617"/>
      <c r="C126" s="617"/>
      <c r="D126" s="618"/>
      <c r="E126" s="360">
        <f>SUM(E119:E125)</f>
        <v>1410.132158748313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1410.132158748313</v>
      </c>
    </row>
    <row r="138" spans="1:7" ht="13.5" thickBot="1">
      <c r="A138" s="616" t="str">
        <f>'BASE PLANILHAS'!A129:D129</f>
        <v>Custo Total</v>
      </c>
      <c r="B138" s="617"/>
      <c r="C138" s="617"/>
      <c r="D138" s="618"/>
      <c r="E138" s="381">
        <f>SUM(E136:E137)</f>
        <v>6909.5381212174489</v>
      </c>
      <c r="F138" s="3"/>
    </row>
    <row r="139" spans="1:7" ht="13.5" thickBot="1">
      <c r="A139" s="616" t="str">
        <f>'BASE PLANILHAS'!A130:D130</f>
        <v>Custo Total Anual</v>
      </c>
      <c r="B139" s="617"/>
      <c r="C139" s="617"/>
      <c r="D139" s="618"/>
      <c r="E139" s="360">
        <f>E138*12</f>
        <v>82914.457454609394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CCT!A41</f>
        <v>Espera Feliz</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CCT!S41</f>
        <v>0</v>
      </c>
    </row>
    <row r="7" spans="1:7">
      <c r="A7" s="288" t="str">
        <f>'BASE PLANILHAS'!A7</f>
        <v>D</v>
      </c>
      <c r="B7" s="551" t="str">
        <f>'BASE PLANILHAS'!B7:D7</f>
        <v>Categoria profissional (vinculada à execução contratual)</v>
      </c>
      <c r="C7" s="552"/>
      <c r="D7" s="553"/>
      <c r="E7" s="275" t="str">
        <f>CCT!B41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CCT!A42</f>
        <v>Estrela Do Sul</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Estrela Do Sul</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0</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326.58</v>
      </c>
      <c r="F55" s="113"/>
    </row>
    <row r="56" spans="1:14">
      <c r="A56" s="356" t="str">
        <f>'BASE PLANILHAS'!A47</f>
        <v>D</v>
      </c>
      <c r="B56" s="621" t="str">
        <f>'BASE PLANILHAS'!B47:C47</f>
        <v>PAF</v>
      </c>
      <c r="C56" s="622"/>
      <c r="D56" s="336">
        <v>0</v>
      </c>
      <c r="E56" s="342">
        <f>(IF(OR(C14&gt;0,C18&gt;0),VLOOKUP(E4&amp;B14&amp;"PGJ",CCT!D:S,8,0)*(C14+C18),0))+(IF(OR(C15&gt;0,C19&gt;0),VLOOKUP(E4&amp;B15&amp;"PGJ",CCT!D:S,8,0)*(C15+C19),0))</f>
        <v>33.96</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531.58999999999992</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531.58999999999992</v>
      </c>
    </row>
    <row r="67" spans="1:6" ht="13.5" thickBot="1">
      <c r="A67" s="616" t="str">
        <f>'BASE PLANILHAS'!A58:D58</f>
        <v>Total do Módulo 2</v>
      </c>
      <c r="B67" s="617"/>
      <c r="C67" s="617"/>
      <c r="D67" s="618"/>
      <c r="E67" s="381">
        <f>SUM(E64:E66)</f>
        <v>2273.3455555555556</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746.98221566640586</v>
      </c>
    </row>
    <row r="126" spans="1:7" ht="13.5" thickBot="1">
      <c r="A126" s="616" t="str">
        <f>'BASE PLANILHAS'!A117:D117</f>
        <v>Total do Módulo 6</v>
      </c>
      <c r="B126" s="617"/>
      <c r="C126" s="617"/>
      <c r="D126" s="618"/>
      <c r="E126" s="360">
        <f>SUM(E119:E125)</f>
        <v>1310.6959545655809</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2273.3455555555556</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5329.1459624691361</v>
      </c>
      <c r="F136" s="3"/>
      <c r="G136" s="1"/>
    </row>
    <row r="137" spans="1:7" ht="13.5" thickBot="1">
      <c r="A137" s="373" t="str">
        <f>'BASE PLANILHAS'!A128</f>
        <v>F</v>
      </c>
      <c r="B137" s="657" t="str">
        <f>'BASE PLANILHAS'!B128:D128</f>
        <v>MÓDULO 6 – CUSTOS INDIRETOS, TRIBUTOS E LUCRO</v>
      </c>
      <c r="C137" s="658"/>
      <c r="D137" s="659"/>
      <c r="E137" s="386">
        <f>E126</f>
        <v>1310.6959545655809</v>
      </c>
    </row>
    <row r="138" spans="1:7" ht="13.5" thickBot="1">
      <c r="A138" s="616" t="str">
        <f>'BASE PLANILHAS'!A129:D129</f>
        <v>Custo Total</v>
      </c>
      <c r="B138" s="617"/>
      <c r="C138" s="617"/>
      <c r="D138" s="618"/>
      <c r="E138" s="381">
        <f>SUM(E136:E137)</f>
        <v>6639.841917034717</v>
      </c>
      <c r="F138" s="3"/>
    </row>
    <row r="139" spans="1:7" ht="13.5" thickBot="1">
      <c r="A139" s="616" t="str">
        <f>'BASE PLANILHAS'!A130:D130</f>
        <v>Custo Total Anual</v>
      </c>
      <c r="B139" s="617"/>
      <c r="C139" s="617"/>
      <c r="D139" s="618"/>
      <c r="E139" s="360">
        <f>E138*12</f>
        <v>79678.103004416596</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CCT!A42</f>
        <v>Estrela Do Sul</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CCT!S42</f>
        <v>0</v>
      </c>
    </row>
    <row r="7" spans="1:7">
      <c r="A7" s="288" t="str">
        <f>'BASE PLANILHAS'!A7</f>
        <v>D</v>
      </c>
      <c r="B7" s="551" t="str">
        <f>'BASE PLANILHAS'!B7:D7</f>
        <v>Categoria profissional (vinculada à execução contratual)</v>
      </c>
      <c r="C7" s="552"/>
      <c r="D7" s="553"/>
      <c r="E7" s="275" t="str">
        <f>CCT!B42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0</v>
      </c>
      <c r="E45" s="259">
        <f>IF(D45&lt;&gt;0,(D45*20-1)*D13,0)</f>
        <v>0</v>
      </c>
      <c r="F45" s="113"/>
    </row>
    <row r="46" spans="1:6">
      <c r="A46" s="288" t="str">
        <f>'BASE PLANILHAS'!A46</f>
        <v>C</v>
      </c>
      <c r="B46" s="563" t="str">
        <f>'BASE PLANILHAS'!B46:C46</f>
        <v>Cesta Básica</v>
      </c>
      <c r="C46" s="565"/>
      <c r="D46" s="336">
        <f>VLOOKUP(E4&amp;E7&amp;"PGJ",CCT!D:S,7,0)</f>
        <v>326.58</v>
      </c>
      <c r="E46" s="259">
        <f t="shared" ref="E46:E51" si="2">$D46*$D$13</f>
        <v>326.58</v>
      </c>
      <c r="F46" s="113"/>
    </row>
    <row r="47" spans="1:6">
      <c r="A47" s="288" t="str">
        <f>'BASE PLANILHAS'!A47</f>
        <v>D</v>
      </c>
      <c r="B47" s="566" t="str">
        <f>'BASE PLANILHAS'!B47:C47</f>
        <v>PAF</v>
      </c>
      <c r="C47" s="567"/>
      <c r="D47" s="336">
        <f>VLOOKUP(E4&amp;E7&amp;"PGJ",CCT!D:S,8,0)</f>
        <v>33.96</v>
      </c>
      <c r="E47" s="259">
        <f t="shared" si="2"/>
        <v>33.96</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531.58999999999992</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531.58999999999992</v>
      </c>
    </row>
    <row r="58" spans="1:6" ht="13.5" thickBot="1">
      <c r="A58" s="548" t="str">
        <f>'BASE PLANILHAS'!A58:D58</f>
        <v>Total do Módulo 2</v>
      </c>
      <c r="B58" s="549"/>
      <c r="C58" s="549"/>
      <c r="D58" s="550"/>
      <c r="E58" s="11">
        <f>SUM(E55:E57)</f>
        <v>2273.3455555555556</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746.98221566640586</v>
      </c>
    </row>
    <row r="117" spans="1:6" ht="13.5" thickBot="1">
      <c r="A117" s="548" t="str">
        <f>'BASE PLANILHAS'!A117:D117</f>
        <v>Total do Módulo 6</v>
      </c>
      <c r="B117" s="549"/>
      <c r="C117" s="549"/>
      <c r="D117" s="550"/>
      <c r="E117" s="12">
        <f>SUM(E110:E116)</f>
        <v>1310.6959545655809</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2273.3455555555556</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5329.1459624691361</v>
      </c>
      <c r="F127" s="3"/>
    </row>
    <row r="128" spans="1:6" ht="13.5" thickBot="1">
      <c r="A128" s="120" t="str">
        <f>'BASE PLANILHAS'!A128</f>
        <v>F</v>
      </c>
      <c r="B128" s="585" t="str">
        <f>'BASE PLANILHAS'!B128:D128</f>
        <v>MÓDULO 6 – CUSTOS INDIRETOS, TRIBUTOS E LUCRO</v>
      </c>
      <c r="C128" s="586"/>
      <c r="D128" s="587"/>
      <c r="E128" s="5">
        <f>E117</f>
        <v>1310.6959545655809</v>
      </c>
    </row>
    <row r="129" spans="1:6" ht="13.5" thickBot="1">
      <c r="A129" s="548" t="str">
        <f>'BASE PLANILHAS'!A129:D129</f>
        <v>Custo Total</v>
      </c>
      <c r="B129" s="549"/>
      <c r="C129" s="549"/>
      <c r="D129" s="550"/>
      <c r="E129" s="11">
        <f>SUM(E127:E128)</f>
        <v>6639.841917034717</v>
      </c>
      <c r="F129" s="3"/>
    </row>
    <row r="130" spans="1:6" ht="13.5" thickBot="1">
      <c r="A130" s="548" t="str">
        <f>'BASE PLANILHAS'!A130:D130</f>
        <v>Custo Total Anual</v>
      </c>
      <c r="B130" s="549"/>
      <c r="C130" s="549"/>
      <c r="D130" s="550"/>
      <c r="E130" s="12">
        <f>E129*12</f>
        <v>79678.103004416596</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CCT!A43</f>
        <v>Extrema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Extrema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CCT!A43</f>
        <v>Extrema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CCT!S43</f>
        <v>0</v>
      </c>
    </row>
    <row r="7" spans="1:7">
      <c r="A7" s="288" t="str">
        <f>'BASE PLANILHAS'!A7</f>
        <v>D</v>
      </c>
      <c r="B7" s="551" t="str">
        <f>'BASE PLANILHAS'!B7:D7</f>
        <v>Categoria profissional (vinculada à execução contratual)</v>
      </c>
      <c r="C7" s="552"/>
      <c r="D7" s="553"/>
      <c r="E7" s="275" t="str">
        <f>CCT!B43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CCT!A44</f>
        <v>Formiga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Formiga</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1321.6999999999998</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1321.6999999999998</v>
      </c>
    </row>
    <row r="67" spans="1:6" ht="13.5" thickBot="1">
      <c r="A67" s="616" t="str">
        <f>'BASE PLANILHAS'!A58:D58</f>
        <v>Total do Módulo 2</v>
      </c>
      <c r="B67" s="617"/>
      <c r="C67" s="617"/>
      <c r="D67" s="618"/>
      <c r="E67" s="381">
        <f>SUM(E64:E66)</f>
        <v>4805.2111111111108</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1526.734572177882</v>
      </c>
    </row>
    <row r="126" spans="1:7" ht="13.5" thickBot="1">
      <c r="A126" s="616" t="str">
        <f>'BASE PLANILHAS'!A117:D117</f>
        <v>Total do Módulo 6</v>
      </c>
      <c r="B126" s="617"/>
      <c r="C126" s="617"/>
      <c r="D126" s="618"/>
      <c r="E126" s="360">
        <f>SUM(E119:E125)</f>
        <v>2654.1620499762321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4805.2111111111108</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10916.811924938273</v>
      </c>
      <c r="F136" s="3"/>
      <c r="G136" s="1"/>
    </row>
    <row r="137" spans="1:7" ht="13.5" thickBot="1">
      <c r="A137" s="373" t="str">
        <f>'BASE PLANILHAS'!A128</f>
        <v>F</v>
      </c>
      <c r="B137" s="657" t="str">
        <f>'BASE PLANILHAS'!B128:D128</f>
        <v>MÓDULO 6 – CUSTOS INDIRETOS, TRIBUTOS E LUCRO</v>
      </c>
      <c r="C137" s="658"/>
      <c r="D137" s="659"/>
      <c r="E137" s="386">
        <f>E126</f>
        <v>2654.1620499762321</v>
      </c>
    </row>
    <row r="138" spans="1:7" ht="13.5" thickBot="1">
      <c r="A138" s="616" t="str">
        <f>'BASE PLANILHAS'!A129:D129</f>
        <v>Custo Total</v>
      </c>
      <c r="B138" s="617"/>
      <c r="C138" s="617"/>
      <c r="D138" s="618"/>
      <c r="E138" s="381">
        <f>SUM(E136:E137)</f>
        <v>13570.973974914505</v>
      </c>
      <c r="F138" s="3"/>
    </row>
    <row r="139" spans="1:7" ht="13.5" thickBot="1">
      <c r="A139" s="616" t="str">
        <f>'BASE PLANILHAS'!A130:D130</f>
        <v>Custo Total Anual</v>
      </c>
      <c r="B139" s="617"/>
      <c r="C139" s="617"/>
      <c r="D139" s="618"/>
      <c r="E139" s="360">
        <f>E138*12</f>
        <v>162851.68769897404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CCT!A44</f>
        <v>Formiga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CCT!S44</f>
        <v>0</v>
      </c>
    </row>
    <row r="7" spans="1:7">
      <c r="A7" s="288" t="str">
        <f>'BASE PLANILHAS'!A7</f>
        <v>D</v>
      </c>
      <c r="B7" s="551" t="str">
        <f>'BASE PLANILHAS'!B7:D7</f>
        <v>Categoria profissional (vinculada à execução contratual)</v>
      </c>
      <c r="C7" s="552"/>
      <c r="D7" s="553"/>
      <c r="E7" s="275" t="str">
        <f>CCT!B44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CCT!A45</f>
        <v>Francisco Sa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Francisco Sa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8.7608069164265068</v>
      </c>
      <c r="E122" s="413">
        <v>0</v>
      </c>
    </row>
    <row r="123" spans="1:7">
      <c r="A123" s="356" t="str">
        <f>'BASE PLANILHAS'!A114</f>
        <v>C.2</v>
      </c>
      <c r="B123" s="408" t="str">
        <f>'BASE PLANILHAS'!B114</f>
        <v>PIS</v>
      </c>
      <c r="C123" s="340">
        <f>'BASE PLANILHAS'!C114</f>
        <v>1.65</v>
      </c>
      <c r="D123" s="340">
        <f>((100/((100-($C$125))%)-100)*$C123)/($C$125)</f>
        <v>1.9020172910662811</v>
      </c>
      <c r="E123" s="413">
        <v>0</v>
      </c>
    </row>
    <row r="124" spans="1:7">
      <c r="A124" s="356" t="str">
        <f>'BASE PLANILHAS'!A115</f>
        <v>C.3</v>
      </c>
      <c r="B124" s="408" t="str">
        <f>'BASE PLANILHAS'!B115</f>
        <v>ISS</v>
      </c>
      <c r="C124" s="340">
        <f>VLOOKUP(E4,ISS!A:C,2,0)*100</f>
        <v>4</v>
      </c>
      <c r="D124" s="340">
        <f>((100/((100-($C$125))%)-100)*$C124)/($C$125)</f>
        <v>4.6109510086455305</v>
      </c>
      <c r="E124" s="414">
        <v>0</v>
      </c>
    </row>
    <row r="125" spans="1:7" ht="13.5" thickBot="1">
      <c r="A125" s="652" t="str">
        <f>'BASE PLANILHAS'!A116:B116</f>
        <v>Total Tributos</v>
      </c>
      <c r="B125" s="653">
        <v>0</v>
      </c>
      <c r="C125" s="415">
        <f>SUM(C122:C124)</f>
        <v>13.25</v>
      </c>
      <c r="D125" s="415">
        <f>SUM(D122:D124)</f>
        <v>15.273775216138318</v>
      </c>
      <c r="E125" s="416">
        <f>((E119+E120+E114+E104+E79+E67+E30)*D125)%</f>
        <v>919.80502643377588</v>
      </c>
    </row>
    <row r="126" spans="1:7" ht="13.5" thickBot="1">
      <c r="A126" s="616" t="str">
        <f>'BASE PLANILHAS'!A117:D117</f>
        <v>Total do Módulo 6</v>
      </c>
      <c r="B126" s="617"/>
      <c r="C126" s="617"/>
      <c r="D126" s="618"/>
      <c r="E126" s="360">
        <f>SUM(E119:E125)</f>
        <v>1483.5187653329508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1483.5187653329508</v>
      </c>
    </row>
    <row r="138" spans="1:7" ht="13.5" thickBot="1">
      <c r="A138" s="616" t="str">
        <f>'BASE PLANILHAS'!A129:D129</f>
        <v>Custo Total</v>
      </c>
      <c r="B138" s="617"/>
      <c r="C138" s="617"/>
      <c r="D138" s="618"/>
      <c r="E138" s="381">
        <f>SUM(E136:E137)</f>
        <v>6941.9247278020866</v>
      </c>
      <c r="F138" s="3"/>
    </row>
    <row r="139" spans="1:7" ht="13.5" thickBot="1">
      <c r="A139" s="616" t="str">
        <f>'BASE PLANILHAS'!A130:D130</f>
        <v>Custo Total Anual</v>
      </c>
      <c r="B139" s="617"/>
      <c r="C139" s="617"/>
      <c r="D139" s="618"/>
      <c r="E139" s="360">
        <f>E138*12</f>
        <v>83303.096733625047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CCT!A45</f>
        <v>Francisco Sa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CCT!S45</f>
        <v>0</v>
      </c>
    </row>
    <row r="7" spans="1:7">
      <c r="A7" s="288" t="str">
        <f>'BASE PLANILHAS'!A7</f>
        <v>D</v>
      </c>
      <c r="B7" s="551" t="str">
        <f>'BASE PLANILHAS'!B7:D7</f>
        <v>Categoria profissional (vinculada à execução contratual)</v>
      </c>
      <c r="C7" s="552"/>
      <c r="D7" s="553"/>
      <c r="E7" s="275" t="str">
        <f>CCT!B45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8.7608069164265068</v>
      </c>
      <c r="E113" s="267">
        <v>0</v>
      </c>
    </row>
    <row r="114" spans="1:6">
      <c r="A114" s="288" t="str">
        <f>'BASE PLANILHAS'!A114</f>
        <v>C.2</v>
      </c>
      <c r="B114" s="294" t="str">
        <f>'BASE PLANILHAS'!B114</f>
        <v>PIS</v>
      </c>
      <c r="C114" s="268">
        <f>'BASE PLANILHAS'!C114</f>
        <v>1.65</v>
      </c>
      <c r="D114" s="268">
        <f>((100/((100-($C$116))%)-100)*$C114)/($C$116)</f>
        <v>1.9020172910662811</v>
      </c>
      <c r="E114" s="267">
        <v>0</v>
      </c>
    </row>
    <row r="115" spans="1:6">
      <c r="A115" s="288" t="str">
        <f>'BASE PLANILHAS'!A115</f>
        <v>C.3</v>
      </c>
      <c r="B115" s="294" t="str">
        <f>'BASE PLANILHAS'!B115</f>
        <v>ISS</v>
      </c>
      <c r="C115" s="340">
        <f>VLOOKUP(E4,ISS!A:C,2,0)*100</f>
        <v>4</v>
      </c>
      <c r="D115" s="268">
        <f>((100/((100-($C$116))%)-100)*$C115)/($C$116)</f>
        <v>4.6109510086455305</v>
      </c>
      <c r="E115" s="270">
        <v>0</v>
      </c>
    </row>
    <row r="116" spans="1:6" ht="13.5" thickBot="1">
      <c r="A116" s="605" t="str">
        <f>'BASE PLANILHAS'!A116:B116</f>
        <v>Total Tributos</v>
      </c>
      <c r="B116" s="606">
        <v>0</v>
      </c>
      <c r="C116" s="279">
        <f>SUM(C113:C115)</f>
        <v>13.25</v>
      </c>
      <c r="D116" s="279">
        <f>SUM(D113:D115)</f>
        <v>15.273775216138318</v>
      </c>
      <c r="E116" s="272">
        <f>((E110+E111+E105+E95+E70+E58+E21)*D116)%</f>
        <v>919.80502643377588</v>
      </c>
    </row>
    <row r="117" spans="1:6" ht="13.5" thickBot="1">
      <c r="A117" s="548" t="str">
        <f>'BASE PLANILHAS'!A117:D117</f>
        <v>Total do Módulo 6</v>
      </c>
      <c r="B117" s="549"/>
      <c r="C117" s="549"/>
      <c r="D117" s="550"/>
      <c r="E117" s="12">
        <f>SUM(E110:E116)</f>
        <v>1483.5187653329508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1483.5187653329508</v>
      </c>
    </row>
    <row r="129" spans="1:6" ht="13.5" thickBot="1">
      <c r="A129" s="548" t="str">
        <f>'BASE PLANILHAS'!A129:D129</f>
        <v>Custo Total</v>
      </c>
      <c r="B129" s="549"/>
      <c r="C129" s="549"/>
      <c r="D129" s="550"/>
      <c r="E129" s="11">
        <f>SUM(E127:E128)</f>
        <v>6941.9247278020866</v>
      </c>
      <c r="F129" s="3"/>
    </row>
    <row r="130" spans="1:6" ht="13.5" thickBot="1">
      <c r="A130" s="548" t="str">
        <f>'BASE PLANILHAS'!A130:D130</f>
        <v>Custo Total Anual</v>
      </c>
      <c r="B130" s="549"/>
      <c r="C130" s="549"/>
      <c r="D130" s="550"/>
      <c r="E130" s="12">
        <f>E129*12</f>
        <v>83303.096733625047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CCT!A46</f>
        <v>Frutal</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Frutal</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82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1403.6999999999998</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1403.6999999999998</v>
      </c>
    </row>
    <row r="67" spans="1:6" ht="13.5" thickBot="1">
      <c r="A67" s="616" t="str">
        <f>'BASE PLANILHAS'!A58:D58</f>
        <v>Total do Módulo 2</v>
      </c>
      <c r="B67" s="617"/>
      <c r="C67" s="617"/>
      <c r="D67" s="618"/>
      <c r="E67" s="381">
        <f>SUM(E64:E66)</f>
        <v>4887.2111111111108</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1537.128938375065</v>
      </c>
    </row>
    <row r="126" spans="1:7" ht="13.5" thickBot="1">
      <c r="A126" s="616" t="str">
        <f>'BASE PLANILHAS'!A117:D117</f>
        <v>Total do Módulo 6</v>
      </c>
      <c r="B126" s="617"/>
      <c r="C126" s="617"/>
      <c r="D126" s="618"/>
      <c r="E126" s="360">
        <f>SUM(E119:E125)</f>
        <v>2664.5564161734151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4887.2111111111108</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10998.811924938273</v>
      </c>
      <c r="F136" s="3"/>
      <c r="G136" s="1"/>
    </row>
    <row r="137" spans="1:7" ht="13.5" thickBot="1">
      <c r="A137" s="373" t="str">
        <f>'BASE PLANILHAS'!A128</f>
        <v>F</v>
      </c>
      <c r="B137" s="657" t="str">
        <f>'BASE PLANILHAS'!B128:D128</f>
        <v>MÓDULO 6 – CUSTOS INDIRETOS, TRIBUTOS E LUCRO</v>
      </c>
      <c r="C137" s="658"/>
      <c r="D137" s="659"/>
      <c r="E137" s="386">
        <f>E126</f>
        <v>2664.5564161734151</v>
      </c>
    </row>
    <row r="138" spans="1:7" ht="13.5" thickBot="1">
      <c r="A138" s="616" t="str">
        <f>'BASE PLANILHAS'!A129:D129</f>
        <v>Custo Total</v>
      </c>
      <c r="B138" s="617"/>
      <c r="C138" s="617"/>
      <c r="D138" s="618"/>
      <c r="E138" s="381">
        <f>SUM(E136:E137)</f>
        <v>13663.368341111687</v>
      </c>
      <c r="F138" s="3"/>
    </row>
    <row r="139" spans="1:7" ht="13.5" thickBot="1">
      <c r="A139" s="616" t="str">
        <f>'BASE PLANILHAS'!A130:D130</f>
        <v>Custo Total Anual</v>
      </c>
      <c r="B139" s="617"/>
      <c r="C139" s="617"/>
      <c r="D139" s="618"/>
      <c r="E139" s="360">
        <f>E138*12</f>
        <v>163960.42009334025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CCT!A46</f>
        <v>Frutal</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CCT!S46</f>
        <v>0</v>
      </c>
    </row>
    <row r="7" spans="1:7">
      <c r="A7" s="288" t="str">
        <f>'BASE PLANILHAS'!A7</f>
        <v>D</v>
      </c>
      <c r="B7" s="551" t="str">
        <f>'BASE PLANILHAS'!B7:D7</f>
        <v>Categoria profissional (vinculada à execução contratual)</v>
      </c>
      <c r="C7" s="552"/>
      <c r="D7" s="553"/>
      <c r="E7" s="275" t="str">
        <f>CCT!B46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768.5644691875325</v>
      </c>
    </row>
    <row r="117" spans="1:6" ht="13.5" thickBot="1">
      <c r="A117" s="548" t="str">
        <f>'BASE PLANILHAS'!A117:D117</f>
        <v>Total do Módulo 6</v>
      </c>
      <c r="B117" s="549"/>
      <c r="C117" s="549"/>
      <c r="D117" s="550"/>
      <c r="E117" s="12">
        <f>SUM(E110:E116)</f>
        <v>1332.2782080867075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1332.2782080867075</v>
      </c>
    </row>
    <row r="129" spans="1:6" ht="13.5" thickBot="1">
      <c r="A129" s="548" t="str">
        <f>'BASE PLANILHAS'!A129:D129</f>
        <v>Custo Total</v>
      </c>
      <c r="B129" s="549"/>
      <c r="C129" s="549"/>
      <c r="D129" s="550"/>
      <c r="E129" s="11">
        <f>SUM(E127:E128)</f>
        <v>6831.6841705558436</v>
      </c>
      <c r="F129" s="3"/>
    </row>
    <row r="130" spans="1:6" ht="13.5" thickBot="1">
      <c r="A130" s="548" t="str">
        <f>'BASE PLANILHAS'!A130:D130</f>
        <v>Custo Total Anual</v>
      </c>
      <c r="B130" s="549"/>
      <c r="C130" s="549"/>
      <c r="D130" s="550"/>
      <c r="E130" s="12">
        <f>E129*12</f>
        <v>81980.210046670123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CCT!A47</f>
        <v>Galileia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Galileia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CCT!A47</f>
        <v>Galileia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CCT!S47</f>
        <v>0</v>
      </c>
    </row>
    <row r="7" spans="1:7">
      <c r="A7" s="288" t="str">
        <f>'BASE PLANILHAS'!A7</f>
        <v>D</v>
      </c>
      <c r="B7" s="551" t="str">
        <f>'BASE PLANILHAS'!B7:D7</f>
        <v>Categoria profissional (vinculada à execução contratual)</v>
      </c>
      <c r="C7" s="552"/>
      <c r="D7" s="553"/>
      <c r="E7" s="275" t="str">
        <f>CCT!B47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CCT!A48</f>
        <v>Guanhaes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Guanhaes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8.7106017191977063</v>
      </c>
      <c r="E122" s="413">
        <v>0</v>
      </c>
    </row>
    <row r="123" spans="1:7">
      <c r="A123" s="356" t="str">
        <f>'BASE PLANILHAS'!A114</f>
        <v>C.2</v>
      </c>
      <c r="B123" s="408" t="str">
        <f>'BASE PLANILHAS'!B114</f>
        <v>PIS</v>
      </c>
      <c r="C123" s="340">
        <f>'BASE PLANILHAS'!C114</f>
        <v>1.65</v>
      </c>
      <c r="D123" s="340">
        <f>((100/((100-($C$125))%)-100)*$C123)/($C$125)</f>
        <v>1.8911174785100282</v>
      </c>
      <c r="E123" s="413">
        <v>0</v>
      </c>
    </row>
    <row r="124" spans="1:7">
      <c r="A124" s="356" t="str">
        <f>'BASE PLANILHAS'!A115</f>
        <v>C.3</v>
      </c>
      <c r="B124" s="408" t="str">
        <f>'BASE PLANILHAS'!B115</f>
        <v>ISS</v>
      </c>
      <c r="C124" s="340">
        <f>VLOOKUP(E4,ISS!A:C,2,0)*100</f>
        <v>3.5000000000000004</v>
      </c>
      <c r="D124" s="340">
        <f>((100/((100-($C$125))%)-100)*$C124)/($C$125)</f>
        <v>4.0114613180515759</v>
      </c>
      <c r="E124" s="414">
        <v>0</v>
      </c>
    </row>
    <row r="125" spans="1:7" ht="13.5" thickBot="1">
      <c r="A125" s="652" t="str">
        <f>'BASE PLANILHAS'!A116:B116</f>
        <v>Total Tributos</v>
      </c>
      <c r="B125" s="653">
        <v>0</v>
      </c>
      <c r="C125" s="415">
        <f>SUM(C122:C124)</f>
        <v>12.75</v>
      </c>
      <c r="D125" s="415">
        <f>SUM(D122:D124)</f>
        <v>14.613180515759311</v>
      </c>
      <c r="E125" s="416">
        <f>((E119+E120+E114+E104+E79+E67+E30)*D125)%</f>
        <v>880.02322283605668</v>
      </c>
    </row>
    <row r="126" spans="1:7" ht="13.5" thickBot="1">
      <c r="A126" s="616" t="str">
        <f>'BASE PLANILHAS'!A117:D117</f>
        <v>Total do Módulo 6</v>
      </c>
      <c r="B126" s="617"/>
      <c r="C126" s="617"/>
      <c r="D126" s="618"/>
      <c r="E126" s="360">
        <f>SUM(E119:E125)</f>
        <v>1443.7369617352317</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1443.7369617352317</v>
      </c>
    </row>
    <row r="138" spans="1:7" ht="13.5" thickBot="1">
      <c r="A138" s="616" t="str">
        <f>'BASE PLANILHAS'!A129:D129</f>
        <v>Custo Total</v>
      </c>
      <c r="B138" s="617"/>
      <c r="C138" s="617"/>
      <c r="D138" s="618"/>
      <c r="E138" s="381">
        <f>SUM(E136:E137)</f>
        <v>6902.1429242043678</v>
      </c>
      <c r="F138" s="3"/>
    </row>
    <row r="139" spans="1:7" ht="13.5" thickBot="1">
      <c r="A139" s="616" t="str">
        <f>'BASE PLANILHAS'!A130:D130</f>
        <v>Custo Total Anual</v>
      </c>
      <c r="B139" s="617"/>
      <c r="C139" s="617"/>
      <c r="D139" s="618"/>
      <c r="E139" s="360">
        <f>E138*12</f>
        <v>82825.715090452417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CCT!A48</f>
        <v>Guanhaes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CCT!S48</f>
        <v>0</v>
      </c>
    </row>
    <row r="7" spans="1:7">
      <c r="A7" s="288" t="str">
        <f>'BASE PLANILHAS'!A7</f>
        <v>D</v>
      </c>
      <c r="B7" s="551" t="str">
        <f>'BASE PLANILHAS'!B7:D7</f>
        <v>Categoria profissional (vinculada à execução contratual)</v>
      </c>
      <c r="C7" s="552"/>
      <c r="D7" s="553"/>
      <c r="E7" s="275" t="str">
        <f>CCT!B48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8.7106017191977063</v>
      </c>
      <c r="E113" s="267">
        <v>0</v>
      </c>
    </row>
    <row r="114" spans="1:6">
      <c r="A114" s="288" t="str">
        <f>'BASE PLANILHAS'!A114</f>
        <v>C.2</v>
      </c>
      <c r="B114" s="294" t="str">
        <f>'BASE PLANILHAS'!B114</f>
        <v>PIS</v>
      </c>
      <c r="C114" s="268">
        <f>'BASE PLANILHAS'!C114</f>
        <v>1.65</v>
      </c>
      <c r="D114" s="268">
        <f>((100/((100-($C$116))%)-100)*$C114)/($C$116)</f>
        <v>1.8911174785100282</v>
      </c>
      <c r="E114" s="267">
        <v>0</v>
      </c>
    </row>
    <row r="115" spans="1:6">
      <c r="A115" s="288" t="str">
        <f>'BASE PLANILHAS'!A115</f>
        <v>C.3</v>
      </c>
      <c r="B115" s="294" t="str">
        <f>'BASE PLANILHAS'!B115</f>
        <v>ISS</v>
      </c>
      <c r="C115" s="340">
        <f>VLOOKUP(E4,ISS!A:C,2,0)*100</f>
        <v>3.5000000000000004</v>
      </c>
      <c r="D115" s="268">
        <f>((100/((100-($C$116))%)-100)*$C115)/($C$116)</f>
        <v>4.0114613180515759</v>
      </c>
      <c r="E115" s="270">
        <v>0</v>
      </c>
    </row>
    <row r="116" spans="1:6" ht="13.5" thickBot="1">
      <c r="A116" s="605" t="str">
        <f>'BASE PLANILHAS'!A116:B116</f>
        <v>Total Tributos</v>
      </c>
      <c r="B116" s="606">
        <v>0</v>
      </c>
      <c r="C116" s="279">
        <f>SUM(C113:C115)</f>
        <v>12.75</v>
      </c>
      <c r="D116" s="279">
        <f>SUM(D113:D115)</f>
        <v>14.613180515759311</v>
      </c>
      <c r="E116" s="272">
        <f>((E110+E111+E105+E95+E70+E58+E21)*D116)%</f>
        <v>880.02322283605668</v>
      </c>
    </row>
    <row r="117" spans="1:6" ht="13.5" thickBot="1">
      <c r="A117" s="548" t="str">
        <f>'BASE PLANILHAS'!A117:D117</f>
        <v>Total do Módulo 6</v>
      </c>
      <c r="B117" s="549"/>
      <c r="C117" s="549"/>
      <c r="D117" s="550"/>
      <c r="E117" s="12">
        <f>SUM(E110:E116)</f>
        <v>1443.7369617352317</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1443.7369617352317</v>
      </c>
    </row>
    <row r="129" spans="1:6" ht="13.5" thickBot="1">
      <c r="A129" s="548" t="str">
        <f>'BASE PLANILHAS'!A129:D129</f>
        <v>Custo Total</v>
      </c>
      <c r="B129" s="549"/>
      <c r="C129" s="549"/>
      <c r="D129" s="550"/>
      <c r="E129" s="11">
        <f>SUM(E127:E128)</f>
        <v>6902.1429242043678</v>
      </c>
      <c r="F129" s="3"/>
    </row>
    <row r="130" spans="1:6" ht="13.5" thickBot="1">
      <c r="A130" s="548" t="str">
        <f>'BASE PLANILHAS'!A130:D130</f>
        <v>Custo Total Anual</v>
      </c>
      <c r="B130" s="549"/>
      <c r="C130" s="549"/>
      <c r="D130" s="550"/>
      <c r="E130" s="12">
        <f>E129*12</f>
        <v>82825.715090452417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CCT!A49</f>
        <v>Guaranesia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Guaranesia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CCT!A49</f>
        <v>Guaranesia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CCT!S49</f>
        <v>0</v>
      </c>
    </row>
    <row r="7" spans="1:7">
      <c r="A7" s="288" t="str">
        <f>'BASE PLANILHAS'!A7</f>
        <v>D</v>
      </c>
      <c r="B7" s="551" t="str">
        <f>'BASE PLANILHAS'!B7:D7</f>
        <v>Categoria profissional (vinculada à execução contratual)</v>
      </c>
      <c r="C7" s="552"/>
      <c r="D7" s="553"/>
      <c r="E7" s="275" t="str">
        <f>CCT!B49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CCT!A50</f>
        <v>Igarape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Igarape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764.9340466523214</v>
      </c>
    </row>
    <row r="126" spans="1:7" ht="13.5" thickBot="1">
      <c r="A126" s="616" t="str">
        <f>'BASE PLANILHAS'!A117:D117</f>
        <v>Total do Módulo 6</v>
      </c>
      <c r="B126" s="617"/>
      <c r="C126" s="617"/>
      <c r="D126" s="618"/>
      <c r="E126" s="360">
        <f>SUM(E119:E125)</f>
        <v>1328.6477855514963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1328.6477855514963</v>
      </c>
    </row>
    <row r="138" spans="1:7" ht="13.5" thickBot="1">
      <c r="A138" s="616" t="str">
        <f>'BASE PLANILHAS'!A129:D129</f>
        <v>Custo Total</v>
      </c>
      <c r="B138" s="617"/>
      <c r="C138" s="617"/>
      <c r="D138" s="618"/>
      <c r="E138" s="381">
        <f>SUM(E136:E137)</f>
        <v>6799.4137480206318</v>
      </c>
      <c r="F138" s="3"/>
    </row>
    <row r="139" spans="1:7" ht="13.5" thickBot="1">
      <c r="A139" s="616" t="str">
        <f>'BASE PLANILHAS'!A130:D130</f>
        <v>Custo Total Anual</v>
      </c>
      <c r="B139" s="617"/>
      <c r="C139" s="617"/>
      <c r="D139" s="618"/>
      <c r="E139" s="360">
        <f>E138*12</f>
        <v>81592.964976247575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CCT!A50</f>
        <v>Igarape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CCT!S50</f>
        <v>0</v>
      </c>
    </row>
    <row r="7" spans="1:7">
      <c r="A7" s="288" t="str">
        <f>'BASE PLANILHAS'!A7</f>
        <v>D</v>
      </c>
      <c r="B7" s="551" t="str">
        <f>'BASE PLANILHAS'!B7:D7</f>
        <v>Categoria profissional (vinculada à execução contratual)</v>
      </c>
      <c r="C7" s="552"/>
      <c r="D7" s="553"/>
      <c r="E7" s="275" t="str">
        <f>CCT!B50</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764.9340466523214</v>
      </c>
    </row>
    <row r="117" spans="1:6" ht="13.5" thickBot="1">
      <c r="A117" s="548" t="str">
        <f>'BASE PLANILHAS'!A117:D117</f>
        <v>Total do Módulo 6</v>
      </c>
      <c r="B117" s="549"/>
      <c r="C117" s="549"/>
      <c r="D117" s="550"/>
      <c r="E117" s="12">
        <f>SUM(E110:E116)</f>
        <v>1328.6477855514963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1328.6477855514963</v>
      </c>
    </row>
    <row r="129" spans="1:6" ht="13.5" thickBot="1">
      <c r="A129" s="548" t="str">
        <f>'BASE PLANILHAS'!A129:D129</f>
        <v>Custo Total</v>
      </c>
      <c r="B129" s="549"/>
      <c r="C129" s="549"/>
      <c r="D129" s="550"/>
      <c r="E129" s="11">
        <f>SUM(E127:E128)</f>
        <v>6799.4137480206318</v>
      </c>
      <c r="F129" s="3"/>
    </row>
    <row r="130" spans="1:6" ht="13.5" thickBot="1">
      <c r="A130" s="548" t="str">
        <f>'BASE PLANILHAS'!A130:D130</f>
        <v>Custo Total Anual</v>
      </c>
      <c r="B130" s="549"/>
      <c r="C130" s="549"/>
      <c r="D130" s="550"/>
      <c r="E130" s="12">
        <f>E129*12</f>
        <v>81592.964976247575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CCT!A51</f>
        <v>Inhapim</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Inhapim</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846.41841984913799</v>
      </c>
    </row>
    <row r="126" spans="1:7" ht="13.5" thickBot="1">
      <c r="A126" s="616" t="str">
        <f>'BASE PLANILHAS'!A117:D117</f>
        <v>Total do Módulo 6</v>
      </c>
      <c r="B126" s="617"/>
      <c r="C126" s="617"/>
      <c r="D126" s="618"/>
      <c r="E126" s="360">
        <f>SUM(E119:E125)</f>
        <v>1410.132158748313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1410.132158748313</v>
      </c>
    </row>
    <row r="138" spans="1:7" ht="13.5" thickBot="1">
      <c r="A138" s="616" t="str">
        <f>'BASE PLANILHAS'!A129:D129</f>
        <v>Custo Total</v>
      </c>
      <c r="B138" s="617"/>
      <c r="C138" s="617"/>
      <c r="D138" s="618"/>
      <c r="E138" s="381">
        <f>SUM(E136:E137)</f>
        <v>6909.5381212174489</v>
      </c>
      <c r="F138" s="3"/>
    </row>
    <row r="139" spans="1:7" ht="13.5" thickBot="1">
      <c r="A139" s="616" t="str">
        <f>'BASE PLANILHAS'!A130:D130</f>
        <v>Custo Total Anual</v>
      </c>
      <c r="B139" s="617"/>
      <c r="C139" s="617"/>
      <c r="D139" s="618"/>
      <c r="E139" s="360">
        <f>E138*12</f>
        <v>82914.457454609394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CCT!A51</f>
        <v>Inhapim</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CCT!S51</f>
        <v>0</v>
      </c>
    </row>
    <row r="7" spans="1:7">
      <c r="A7" s="288" t="str">
        <f>'BASE PLANILHAS'!A7</f>
        <v>D</v>
      </c>
      <c r="B7" s="551" t="str">
        <f>'BASE PLANILHAS'!B7:D7</f>
        <v>Categoria profissional (vinculada à execução contratual)</v>
      </c>
      <c r="C7" s="552"/>
      <c r="D7" s="553"/>
      <c r="E7" s="275" t="str">
        <f>CCT!B51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CCT!A52</f>
        <v>Ipanema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Ipanema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1002.814411014559</v>
      </c>
    </row>
    <row r="126" spans="1:7" ht="13.5" thickBot="1">
      <c r="A126" s="616" t="str">
        <f>'BASE PLANILHAS'!A117:D117</f>
        <v>Total do Módulo 6</v>
      </c>
      <c r="B126" s="617"/>
      <c r="C126" s="617"/>
      <c r="D126" s="618"/>
      <c r="E126" s="360">
        <f>SUM(E119:E125)</f>
        <v>1566.5281499137341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1566.5281499137341</v>
      </c>
    </row>
    <row r="138" spans="1:7" ht="13.5" thickBot="1">
      <c r="A138" s="616" t="str">
        <f>'BASE PLANILHAS'!A129:D129</f>
        <v>Custo Total</v>
      </c>
      <c r="B138" s="617"/>
      <c r="C138" s="617"/>
      <c r="D138" s="618"/>
      <c r="E138" s="381">
        <f>SUM(E136:E137)</f>
        <v>7037.2941123828696</v>
      </c>
      <c r="F138" s="3"/>
    </row>
    <row r="139" spans="1:7" ht="13.5" thickBot="1">
      <c r="A139" s="616" t="str">
        <f>'BASE PLANILHAS'!A130:D130</f>
        <v>Custo Total Anual</v>
      </c>
      <c r="B139" s="617"/>
      <c r="C139" s="617"/>
      <c r="D139" s="618"/>
      <c r="E139" s="360">
        <f>E138*12</f>
        <v>84447.529348594428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CCT!A52</f>
        <v>Ipanema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CCT!S52</f>
        <v>0</v>
      </c>
    </row>
    <row r="7" spans="1:7">
      <c r="A7" s="288" t="str">
        <f>'BASE PLANILHAS'!A7</f>
        <v>D</v>
      </c>
      <c r="B7" s="551" t="str">
        <f>'BASE PLANILHAS'!B7:D7</f>
        <v>Categoria profissional (vinculada à execução contratual)</v>
      </c>
      <c r="C7" s="552"/>
      <c r="D7" s="553"/>
      <c r="E7" s="275" t="str">
        <f>CCT!B52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1002.814411014559</v>
      </c>
    </row>
    <row r="117" spans="1:6" ht="13.5" thickBot="1">
      <c r="A117" s="548" t="str">
        <f>'BASE PLANILHAS'!A117:D117</f>
        <v>Total do Módulo 6</v>
      </c>
      <c r="B117" s="549"/>
      <c r="C117" s="549"/>
      <c r="D117" s="550"/>
      <c r="E117" s="12">
        <f>SUM(E110:E116)</f>
        <v>1566.5281499137341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1566.5281499137341</v>
      </c>
    </row>
    <row r="129" spans="1:6" ht="13.5" thickBot="1">
      <c r="A129" s="548" t="str">
        <f>'BASE PLANILHAS'!A129:D129</f>
        <v>Custo Total</v>
      </c>
      <c r="B129" s="549"/>
      <c r="C129" s="549"/>
      <c r="D129" s="550"/>
      <c r="E129" s="11">
        <f>SUM(E127:E128)</f>
        <v>7037.2941123828696</v>
      </c>
      <c r="F129" s="3"/>
    </row>
    <row r="130" spans="1:6" ht="13.5" thickBot="1">
      <c r="A130" s="548" t="str">
        <f>'BASE PLANILHAS'!A130:D130</f>
        <v>Custo Total Anual</v>
      </c>
      <c r="B130" s="549"/>
      <c r="C130" s="549"/>
      <c r="D130" s="550"/>
      <c r="E130" s="12">
        <f>E129*12</f>
        <v>84447.529348594428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CCT!A53</f>
        <v>Ipatinga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4</v>
      </c>
      <c r="D15" s="286">
        <f>IFERROR(VLOOKUP($E$4&amp;B15&amp;"PGJ",CCT!D:S,5,0),0)</f>
        <v>2800</v>
      </c>
      <c r="E15" s="286">
        <f>D15*C15</f>
        <v>11200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4</v>
      </c>
      <c r="D16" s="58"/>
      <c r="E16" s="61">
        <f>SUM(E14:E15)</f>
        <v>11200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Ipatinga</v>
      </c>
      <c r="C21" s="58">
        <f>C16+C20</f>
        <v>4</v>
      </c>
      <c r="D21" s="58"/>
      <c r="E21" s="61">
        <f>E16+E20</f>
        <v>11200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11200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2240</v>
      </c>
    </row>
    <row r="36" spans="1:7">
      <c r="A36" s="356" t="str">
        <f>'BASE PLANILHAS'!A27</f>
        <v>B</v>
      </c>
      <c r="B36" s="621" t="str">
        <f>'BASE PLANILHAS'!B27:C27</f>
        <v>SESI OU SESC</v>
      </c>
      <c r="C36" s="622"/>
      <c r="D36" s="366">
        <f>'BASE PLANILHAS'!D27</f>
        <v>1.4999999999999999E-2</v>
      </c>
      <c r="E36" s="367">
        <f t="shared" si="1"/>
        <v>168</v>
      </c>
    </row>
    <row r="37" spans="1:7">
      <c r="A37" s="356" t="str">
        <f>'BASE PLANILHAS'!A28</f>
        <v>C</v>
      </c>
      <c r="B37" s="636" t="str">
        <f>'BASE PLANILHAS'!B28:C28</f>
        <v>SENAI OU SENAC</v>
      </c>
      <c r="C37" s="637"/>
      <c r="D37" s="366">
        <f>'BASE PLANILHAS'!D28</f>
        <v>0.01</v>
      </c>
      <c r="E37" s="367">
        <f t="shared" si="1"/>
        <v>112</v>
      </c>
    </row>
    <row r="38" spans="1:7">
      <c r="A38" s="356" t="str">
        <f>'BASE PLANILHAS'!A29</f>
        <v>D</v>
      </c>
      <c r="B38" s="619" t="str">
        <f>'BASE PLANILHAS'!B29:C29</f>
        <v>INCRA</v>
      </c>
      <c r="C38" s="620"/>
      <c r="D38" s="366">
        <f>'BASE PLANILHAS'!D29</f>
        <v>2E-3</v>
      </c>
      <c r="E38" s="367">
        <f t="shared" si="1"/>
        <v>22.400000000000002</v>
      </c>
    </row>
    <row r="39" spans="1:7">
      <c r="A39" s="356" t="str">
        <f>'BASE PLANILHAS'!A30</f>
        <v>E</v>
      </c>
      <c r="B39" s="619" t="str">
        <f>'BASE PLANILHAS'!B30:C30</f>
        <v>Salário Educação</v>
      </c>
      <c r="C39" s="620"/>
      <c r="D39" s="366">
        <f>'BASE PLANILHAS'!D30</f>
        <v>2.5000000000000001E-2</v>
      </c>
      <c r="E39" s="367">
        <f t="shared" si="1"/>
        <v>280</v>
      </c>
    </row>
    <row r="40" spans="1:7">
      <c r="A40" s="356" t="str">
        <f>'BASE PLANILHAS'!A31</f>
        <v>F</v>
      </c>
      <c r="B40" s="619" t="str">
        <f>'BASE PLANILHAS'!B31:C31</f>
        <v>FGTS</v>
      </c>
      <c r="C40" s="620"/>
      <c r="D40" s="366">
        <f>'BASE PLANILHAS'!D31</f>
        <v>0.08</v>
      </c>
      <c r="E40" s="367">
        <f t="shared" si="1"/>
        <v>896</v>
      </c>
    </row>
    <row r="41" spans="1:7">
      <c r="A41" s="356" t="str">
        <f>'BASE PLANILHAS'!A32</f>
        <v>G</v>
      </c>
      <c r="B41" s="619" t="str">
        <f>'BASE PLANILHAS'!B32:C32</f>
        <v>RAT</v>
      </c>
      <c r="C41" s="620"/>
      <c r="D41" s="366">
        <f>'BASE PLANILHAS'!D32</f>
        <v>0.02</v>
      </c>
      <c r="E41" s="367">
        <f t="shared" si="1"/>
        <v>224</v>
      </c>
    </row>
    <row r="42" spans="1:7" ht="13.5" thickBot="1">
      <c r="A42" s="356" t="str">
        <f>'BASE PLANILHAS'!A33</f>
        <v>H</v>
      </c>
      <c r="B42" s="621" t="str">
        <f>'BASE PLANILHAS'!B33:C33</f>
        <v>SEBRAE</v>
      </c>
      <c r="C42" s="622"/>
      <c r="D42" s="366">
        <f>'BASE PLANILHAS'!D33</f>
        <v>6.0000000000000001E-3</v>
      </c>
      <c r="E42" s="367">
        <f t="shared" si="1"/>
        <v>67.2</v>
      </c>
    </row>
    <row r="43" spans="1:7" ht="13.5" thickBot="1">
      <c r="A43" s="616" t="str">
        <f>'BASE PLANILHAS'!A34:C34</f>
        <v>Total do Submódulo 2.1</v>
      </c>
      <c r="B43" s="617"/>
      <c r="C43" s="618"/>
      <c r="D43" s="368">
        <f>'BASE PLANILHAS'!D34</f>
        <v>0.3580000000000001</v>
      </c>
      <c r="E43" s="360">
        <f>SUM(E35:E42)</f>
        <v>4009.6</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933.33333333333326</v>
      </c>
    </row>
    <row r="47" spans="1:7" ht="13.5" thickBot="1">
      <c r="A47" s="373" t="str">
        <f>'BASE PLANILHAS'!A38</f>
        <v>B</v>
      </c>
      <c r="B47" s="638" t="str">
        <f>'BASE PLANILHAS'!B38:C38</f>
        <v>Férias e Adicional de Férias (titular)</v>
      </c>
      <c r="C47" s="639"/>
      <c r="D47" s="374">
        <f>'BASE PLANILHAS'!D38</f>
        <v>0.1111111111111111</v>
      </c>
      <c r="E47" s="375">
        <f>D47*$E$30</f>
        <v>1244.4444444444443</v>
      </c>
    </row>
    <row r="48" spans="1:7" ht="13.5" thickBot="1">
      <c r="A48" s="376"/>
      <c r="B48" s="616" t="str">
        <f>'BASE PLANILHAS'!B39:C39</f>
        <v>Subtotal</v>
      </c>
      <c r="C48" s="618"/>
      <c r="D48" s="377">
        <f>'BASE PLANILHAS'!D39</f>
        <v>0.19444444444444442</v>
      </c>
      <c r="E48" s="370">
        <f>D48*$E$30</f>
        <v>2177.7777777777774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779.64444444444462</v>
      </c>
      <c r="F49" s="3"/>
    </row>
    <row r="50" spans="1:14" ht="13.5" thickBot="1">
      <c r="A50" s="616" t="str">
        <f>'BASE PLANILHAS'!A41:C41</f>
        <v>Total do Submódulo 2.2</v>
      </c>
      <c r="B50" s="617"/>
      <c r="C50" s="618"/>
      <c r="D50" s="380">
        <f>'BASE PLANILHAS'!D41</f>
        <v>0.26405555555555554</v>
      </c>
      <c r="E50" s="381">
        <f>SUM(E48:E49)</f>
        <v>2957.422222222222</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128</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1959.1999999999998</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164</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161.47999999999999</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394.72</v>
      </c>
    </row>
    <row r="61" spans="1:14" ht="13.5" thickBot="1">
      <c r="A61" s="647" t="str">
        <f>'BASE PLANILHAS'!A52:D52</f>
        <v>Total do Submódulo 2.3</v>
      </c>
      <c r="B61" s="648"/>
      <c r="C61" s="648"/>
      <c r="D61" s="649"/>
      <c r="E61" s="360">
        <f>SUM(E53:E60)</f>
        <v>2807.3999999999996</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2957.422222222222</v>
      </c>
      <c r="H64" s="16"/>
    </row>
    <row r="65" spans="1:6">
      <c r="A65" s="356" t="str">
        <f>'BASE PLANILHAS'!A56</f>
        <v>2.2</v>
      </c>
      <c r="B65" s="621" t="str">
        <f>'BASE PLANILHAS'!B56:D56</f>
        <v>13º Salário, Férias e Adicional de Férias</v>
      </c>
      <c r="C65" s="651"/>
      <c r="D65" s="622"/>
      <c r="E65" s="367">
        <f>E43</f>
        <v>4009.6</v>
      </c>
    </row>
    <row r="66" spans="1:6" ht="13.5" thickBot="1">
      <c r="A66" s="373" t="str">
        <f>'BASE PLANILHAS'!A57</f>
        <v>2.3</v>
      </c>
      <c r="B66" s="619" t="str">
        <f>'BASE PLANILHAS'!B57:D57</f>
        <v>Benefícios Mensais e Diários</v>
      </c>
      <c r="C66" s="642"/>
      <c r="D66" s="637"/>
      <c r="E66" s="386">
        <f>E61</f>
        <v>2807.3999999999996</v>
      </c>
    </row>
    <row r="67" spans="1:6" ht="13.5" thickBot="1">
      <c r="A67" s="616" t="str">
        <f>'BASE PLANILHAS'!A58:D58</f>
        <v>Total do Módulo 2</v>
      </c>
      <c r="B67" s="617"/>
      <c r="C67" s="617"/>
      <c r="D67" s="618"/>
      <c r="E67" s="381">
        <f>SUM(E64:E66)</f>
        <v>9774.4222222222215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78.687345679012338</v>
      </c>
      <c r="F72" s="143"/>
    </row>
    <row r="73" spans="1:6">
      <c r="A73" s="390" t="str">
        <f>'BASE PLANILHAS'!A64</f>
        <v>B</v>
      </c>
      <c r="B73" s="643" t="str">
        <f>'BASE PLANILHAS'!B64:C64</f>
        <v>Incidência do FGTS sobre API e Reflexo do API</v>
      </c>
      <c r="C73" s="644"/>
      <c r="D73" s="366">
        <f>'BASE PLANILHAS'!D64</f>
        <v>5.6205246913580253E-4</v>
      </c>
      <c r="E73" s="343">
        <f t="shared" si="2"/>
        <v>6.2949876543209884</v>
      </c>
      <c r="F73" s="113"/>
    </row>
    <row r="74" spans="1:6">
      <c r="A74" s="390" t="str">
        <f>'BASE PLANILHAS'!A65</f>
        <v>C</v>
      </c>
      <c r="B74" s="643" t="str">
        <f>'BASE PLANILHAS'!B65:C65</f>
        <v>Multa do FGTS sobre o Aviso Prévio Indenizado</v>
      </c>
      <c r="C74" s="644"/>
      <c r="D74" s="366">
        <f>'BASE PLANILHAS'!D65</f>
        <v>2.2482098765432102E-4</v>
      </c>
      <c r="E74" s="343">
        <f t="shared" si="2"/>
        <v>2.5179950617283953</v>
      </c>
      <c r="F74" s="113"/>
    </row>
    <row r="75" spans="1:6">
      <c r="A75" s="390" t="str">
        <f>'BASE PLANILHAS'!A66</f>
        <v>D</v>
      </c>
      <c r="B75" s="643" t="str">
        <f>'BASE PLANILHAS'!B66:C66</f>
        <v>Aviso Prévio Trabalhado - APT</v>
      </c>
      <c r="C75" s="644"/>
      <c r="D75" s="366">
        <f>'BASE PLANILHAS'!D66</f>
        <v>3.1111111111111114E-3</v>
      </c>
      <c r="E75" s="343">
        <f t="shared" si="2"/>
        <v>34.844444444444449</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12.474311111111115</v>
      </c>
      <c r="F76" s="15"/>
    </row>
    <row r="77" spans="1:6">
      <c r="A77" s="390" t="str">
        <f>'BASE PLANILHAS'!A68</f>
        <v>F</v>
      </c>
      <c r="B77" s="643" t="str">
        <f>'BASE PLANILHAS'!B68:C68</f>
        <v>Multa do FGTS - Rescisão sem Justa Causa</v>
      </c>
      <c r="C77" s="644"/>
      <c r="D77" s="366">
        <f>'BASE PLANILHAS'!D68</f>
        <v>3.0577777777777773E-2</v>
      </c>
      <c r="E77" s="343">
        <f t="shared" si="2"/>
        <v>342.47111111111104</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9.3333333333333339</v>
      </c>
      <c r="F78" s="113"/>
    </row>
    <row r="79" spans="1:6" ht="13.5" thickBot="1">
      <c r="A79" s="616" t="str">
        <f>'BASE PLANILHAS'!A70:C70</f>
        <v>Total do Módulo 3</v>
      </c>
      <c r="B79" s="617"/>
      <c r="C79" s="618"/>
      <c r="D79" s="392">
        <f>'BASE PLANILHAS'!D70</f>
        <v>4.3448529320987646E-2</v>
      </c>
      <c r="E79" s="360">
        <f>SUM(E72:E78)</f>
        <v>486.62352839506167</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94.577777777777769</v>
      </c>
      <c r="F84" s="113"/>
    </row>
    <row r="85" spans="1:10">
      <c r="A85" s="356" t="str">
        <f>'BASE PLANILHAS'!A76</f>
        <v>B</v>
      </c>
      <c r="B85" s="619" t="str">
        <f>'BASE PLANILHAS'!B76:C76</f>
        <v>Ausências Legais</v>
      </c>
      <c r="C85" s="620"/>
      <c r="D85" s="326">
        <f>'BASE PLANILHAS'!D76</f>
        <v>2.0277777777777777E-3</v>
      </c>
      <c r="E85" s="367">
        <f t="shared" si="3"/>
        <v>22.711111111111109</v>
      </c>
      <c r="F85" s="113"/>
    </row>
    <row r="86" spans="1:10">
      <c r="A86" s="356" t="str">
        <f>'BASE PLANILHAS'!A77</f>
        <v>C</v>
      </c>
      <c r="B86" s="619" t="str">
        <f>'BASE PLANILHAS'!B77:C77</f>
        <v>Licença Paternidade</v>
      </c>
      <c r="C86" s="620"/>
      <c r="D86" s="393">
        <f>'BASE PLANILHAS'!D77</f>
        <v>1.7083333333333333E-4</v>
      </c>
      <c r="E86" s="367">
        <f t="shared" si="3"/>
        <v>1.9133333333333333</v>
      </c>
      <c r="F86" s="113"/>
    </row>
    <row r="87" spans="1:10">
      <c r="A87" s="356" t="str">
        <f>'BASE PLANILHAS'!A78</f>
        <v>D</v>
      </c>
      <c r="B87" s="619" t="str">
        <f>'BASE PLANILHAS'!B78:C78</f>
        <v>Ausência por Acidente de Trabalho</v>
      </c>
      <c r="C87" s="620"/>
      <c r="D87" s="326">
        <f>'BASE PLANILHAS'!D78</f>
        <v>2.0833333333333335E-4</v>
      </c>
      <c r="E87" s="367">
        <f t="shared" si="3"/>
        <v>2.3333333333333335</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14.518518518518517</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48.707358518518532</v>
      </c>
      <c r="G89" s="3"/>
      <c r="H89" s="395"/>
    </row>
    <row r="90" spans="1:10" ht="13.5" thickBot="1">
      <c r="A90" s="616" t="str">
        <f>'BASE PLANILHAS'!A81:C81</f>
        <v>Total do Submódulo 4.1</v>
      </c>
      <c r="B90" s="617"/>
      <c r="C90" s="618"/>
      <c r="D90" s="380">
        <f>'BASE PLANILHAS'!D81</f>
        <v>1.6496556481481482E-2</v>
      </c>
      <c r="E90" s="360">
        <f>SUM(E84:E89)</f>
        <v>184.76143259259257</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184.76143259259257</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184.76143259259257</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351.81666666666672</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351.81666666666672</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1321.2040755449416</v>
      </c>
      <c r="F119" s="15"/>
    </row>
    <row r="120" spans="1:7">
      <c r="A120" s="356" t="str">
        <f>'BASE PLANILHAS'!A111</f>
        <v>B</v>
      </c>
      <c r="B120" s="408" t="str">
        <f>'BASE PLANILHAS'!B111</f>
        <v>Lucro</v>
      </c>
      <c r="C120" s="409">
        <f>'BASE PLANILHAS'!C111</f>
        <v>233.41272001293967</v>
      </c>
      <c r="D120" s="410"/>
      <c r="E120" s="407">
        <f>$C120*$C$21</f>
        <v>933.65088005175869</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3385.673679396552</v>
      </c>
    </row>
    <row r="126" spans="1:7" ht="13.5" thickBot="1">
      <c r="A126" s="616" t="str">
        <f>'BASE PLANILHAS'!A117:D117</f>
        <v>Total do Módulo 6</v>
      </c>
      <c r="B126" s="617"/>
      <c r="C126" s="617"/>
      <c r="D126" s="618"/>
      <c r="E126" s="360">
        <f>SUM(E119:E125)</f>
        <v>5640.5286349932521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11200</v>
      </c>
    </row>
    <row r="132" spans="1:7">
      <c r="A132" s="356" t="str">
        <f>'BASE PLANILHAS'!A123</f>
        <v>B</v>
      </c>
      <c r="B132" s="666" t="str">
        <f>'BASE PLANILHAS'!B123:D123</f>
        <v>MÓDULO 2 – ENCARGOS E BENEFÍCIOS MENSAIS E DIÁRIOS</v>
      </c>
      <c r="C132" s="667"/>
      <c r="D132" s="668"/>
      <c r="E132" s="413">
        <f>E67</f>
        <v>9774.4222222222215</v>
      </c>
    </row>
    <row r="133" spans="1:7">
      <c r="A133" s="356" t="str">
        <f>'BASE PLANILHAS'!A124</f>
        <v>C</v>
      </c>
      <c r="B133" s="669" t="str">
        <f>'BASE PLANILHAS'!B124:D124</f>
        <v>MÓDULO 3 – PROVISÃO PARA RESCISÃO</v>
      </c>
      <c r="C133" s="670"/>
      <c r="D133" s="671"/>
      <c r="E133" s="413">
        <f>E79</f>
        <v>486.62352839506167</v>
      </c>
      <c r="G133" s="420"/>
    </row>
    <row r="134" spans="1:7">
      <c r="A134" s="356" t="str">
        <f>'BASE PLANILHAS'!A125</f>
        <v>D</v>
      </c>
      <c r="B134" s="666" t="str">
        <f>'BASE PLANILHAS'!B125:D125</f>
        <v>MÓDULO 4 – CUSTO DE REPOSIÇÃO DO PROFISSIONAL AUSENTE</v>
      </c>
      <c r="C134" s="667"/>
      <c r="D134" s="668"/>
      <c r="E134" s="413">
        <f>E104</f>
        <v>184.76143259259257</v>
      </c>
      <c r="G134" s="420"/>
    </row>
    <row r="135" spans="1:7">
      <c r="A135" s="356" t="str">
        <f>'BASE PLANILHAS'!A126</f>
        <v>E</v>
      </c>
      <c r="B135" s="672" t="str">
        <f>'BASE PLANILHAS'!B126:D126</f>
        <v>MÓDULO 5 – INSUMOS DIVERSOS</v>
      </c>
      <c r="C135" s="673"/>
      <c r="D135" s="674"/>
      <c r="E135" s="413">
        <f>E114</f>
        <v>351.81666666666672</v>
      </c>
    </row>
    <row r="136" spans="1:7">
      <c r="A136" s="356" t="str">
        <f>'BASE PLANILHAS'!A127</f>
        <v>-</v>
      </c>
      <c r="B136" s="675" t="str">
        <f>'BASE PLANILHAS'!B127:D127</f>
        <v>Subtotal (A + B + C + D + E)</v>
      </c>
      <c r="C136" s="676"/>
      <c r="D136" s="677"/>
      <c r="E136" s="421">
        <f>SUM(E131:E135)</f>
        <v>21997.623849876545</v>
      </c>
      <c r="F136" s="3"/>
      <c r="G136" s="1"/>
    </row>
    <row r="137" spans="1:7" ht="13.5" thickBot="1">
      <c r="A137" s="373" t="str">
        <f>'BASE PLANILHAS'!A128</f>
        <v>F</v>
      </c>
      <c r="B137" s="657" t="str">
        <f>'BASE PLANILHAS'!B128:D128</f>
        <v>MÓDULO 6 – CUSTOS INDIRETOS, TRIBUTOS E LUCRO</v>
      </c>
      <c r="C137" s="658"/>
      <c r="D137" s="659"/>
      <c r="E137" s="386">
        <f>E126</f>
        <v>5640.5286349932521</v>
      </c>
    </row>
    <row r="138" spans="1:7" ht="13.5" thickBot="1">
      <c r="A138" s="616" t="str">
        <f>'BASE PLANILHAS'!A129:D129</f>
        <v>Custo Total</v>
      </c>
      <c r="B138" s="617"/>
      <c r="C138" s="617"/>
      <c r="D138" s="618"/>
      <c r="E138" s="381">
        <f>SUM(E136:E137)</f>
        <v>27638.152484869795</v>
      </c>
      <c r="F138" s="3"/>
    </row>
    <row r="139" spans="1:7" ht="13.5" thickBot="1">
      <c r="A139" s="616" t="str">
        <f>'BASE PLANILHAS'!A130:D130</f>
        <v>Custo Total Anual</v>
      </c>
      <c r="B139" s="617"/>
      <c r="C139" s="617"/>
      <c r="D139" s="618"/>
      <c r="E139" s="360">
        <f>E138*12</f>
        <v>331657.82981843757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CCT!A53</f>
        <v>Ipatinga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CCT!S53</f>
        <v>0</v>
      </c>
    </row>
    <row r="7" spans="1:7">
      <c r="A7" s="288" t="str">
        <f>'BASE PLANILHAS'!A7</f>
        <v>D</v>
      </c>
      <c r="B7" s="551" t="str">
        <f>'BASE PLANILHAS'!B7:D7</f>
        <v>Categoria profissional (vinculada à execução contratual)</v>
      </c>
      <c r="C7" s="552"/>
      <c r="D7" s="553"/>
      <c r="E7" s="275" t="str">
        <f>CCT!B53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CCT!A54</f>
        <v>Itabira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Itabira</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82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1403.6999999999998</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1403.6999999999998</v>
      </c>
    </row>
    <row r="67" spans="1:6" ht="13.5" thickBot="1">
      <c r="A67" s="616" t="str">
        <f>'BASE PLANILHAS'!A58:D58</f>
        <v>Total do Módulo 2</v>
      </c>
      <c r="B67" s="617"/>
      <c r="C67" s="617"/>
      <c r="D67" s="618"/>
      <c r="E67" s="381">
        <f>SUM(E64:E66)</f>
        <v>4887.2111111111108</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1692.836839698276</v>
      </c>
    </row>
    <row r="126" spans="1:7" ht="13.5" thickBot="1">
      <c r="A126" s="616" t="str">
        <f>'BASE PLANILHAS'!A117:D117</f>
        <v>Total do Módulo 6</v>
      </c>
      <c r="B126" s="617"/>
      <c r="C126" s="617"/>
      <c r="D126" s="618"/>
      <c r="E126" s="360">
        <f>SUM(E119:E125)</f>
        <v>2820.2643174966261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4887.2111111111108</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10998.811924938273</v>
      </c>
      <c r="F136" s="3"/>
      <c r="G136" s="1"/>
    </row>
    <row r="137" spans="1:7" ht="13.5" thickBot="1">
      <c r="A137" s="373" t="str">
        <f>'BASE PLANILHAS'!A128</f>
        <v>F</v>
      </c>
      <c r="B137" s="657" t="str">
        <f>'BASE PLANILHAS'!B128:D128</f>
        <v>MÓDULO 6 – CUSTOS INDIRETOS, TRIBUTOS E LUCRO</v>
      </c>
      <c r="C137" s="658"/>
      <c r="D137" s="659"/>
      <c r="E137" s="386">
        <f>E126</f>
        <v>2820.2643174966261</v>
      </c>
    </row>
    <row r="138" spans="1:7" ht="13.5" thickBot="1">
      <c r="A138" s="616" t="str">
        <f>'BASE PLANILHAS'!A129:D129</f>
        <v>Custo Total</v>
      </c>
      <c r="B138" s="617"/>
      <c r="C138" s="617"/>
      <c r="D138" s="618"/>
      <c r="E138" s="381">
        <f>SUM(E136:E137)</f>
        <v>13819.076242434898</v>
      </c>
      <c r="F138" s="3"/>
    </row>
    <row r="139" spans="1:7" ht="13.5" thickBot="1">
      <c r="A139" s="616" t="str">
        <f>'BASE PLANILHAS'!A130:D130</f>
        <v>Custo Total Anual</v>
      </c>
      <c r="B139" s="617"/>
      <c r="C139" s="617"/>
      <c r="D139" s="618"/>
      <c r="E139" s="360">
        <f>E138*12</f>
        <v>165828.91490921879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CCT!A54</f>
        <v>Itabira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CCT!S54</f>
        <v>0</v>
      </c>
    </row>
    <row r="7" spans="1:7">
      <c r="A7" s="288" t="str">
        <f>'BASE PLANILHAS'!A7</f>
        <v>D</v>
      </c>
      <c r="B7" s="551" t="str">
        <f>'BASE PLANILHAS'!B7:D7</f>
        <v>Categoria profissional (vinculada à execução contratual)</v>
      </c>
      <c r="C7" s="552"/>
      <c r="D7" s="553"/>
      <c r="E7" s="275" t="str">
        <f>CCT!B54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CCT!A55</f>
        <v>Itabirito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Itabirito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8.7608069164265068</v>
      </c>
      <c r="E122" s="413">
        <v>0</v>
      </c>
    </row>
    <row r="123" spans="1:7">
      <c r="A123" s="356" t="str">
        <f>'BASE PLANILHAS'!A114</f>
        <v>C.2</v>
      </c>
      <c r="B123" s="408" t="str">
        <f>'BASE PLANILHAS'!B114</f>
        <v>PIS</v>
      </c>
      <c r="C123" s="340">
        <f>'BASE PLANILHAS'!C114</f>
        <v>1.65</v>
      </c>
      <c r="D123" s="340">
        <f>((100/((100-($C$125))%)-100)*$C123)/($C$125)</f>
        <v>1.9020172910662811</v>
      </c>
      <c r="E123" s="413">
        <v>0</v>
      </c>
    </row>
    <row r="124" spans="1:7">
      <c r="A124" s="356" t="str">
        <f>'BASE PLANILHAS'!A115</f>
        <v>C.3</v>
      </c>
      <c r="B124" s="408" t="str">
        <f>'BASE PLANILHAS'!B115</f>
        <v>ISS</v>
      </c>
      <c r="C124" s="340">
        <f>VLOOKUP(E4,ISS!A:C,2,0)*100</f>
        <v>4</v>
      </c>
      <c r="D124" s="340">
        <f>((100/((100-($C$125))%)-100)*$C124)/($C$125)</f>
        <v>4.6109510086455305</v>
      </c>
      <c r="E124" s="414">
        <v>0</v>
      </c>
    </row>
    <row r="125" spans="1:7" ht="13.5" thickBot="1">
      <c r="A125" s="652" t="str">
        <f>'BASE PLANILHAS'!A116:B116</f>
        <v>Total Tributos</v>
      </c>
      <c r="B125" s="653">
        <v>0</v>
      </c>
      <c r="C125" s="415">
        <f>SUM(C122:C124)</f>
        <v>13.25</v>
      </c>
      <c r="D125" s="415">
        <f>SUM(D122:D124)</f>
        <v>15.273775216138318</v>
      </c>
      <c r="E125" s="416">
        <f>((E119+E120+E114+E104+E79+E67+E30)*D125)%</f>
        <v>921.6928650504907</v>
      </c>
    </row>
    <row r="126" spans="1:7" ht="13.5" thickBot="1">
      <c r="A126" s="616" t="str">
        <f>'BASE PLANILHAS'!A117:D117</f>
        <v>Total do Módulo 6</v>
      </c>
      <c r="B126" s="617"/>
      <c r="C126" s="617"/>
      <c r="D126" s="618"/>
      <c r="E126" s="360">
        <f>SUM(E119:E125)</f>
        <v>1485.4066039496656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1485.4066039496656</v>
      </c>
    </row>
    <row r="138" spans="1:7" ht="13.5" thickBot="1">
      <c r="A138" s="616" t="str">
        <f>'BASE PLANILHAS'!A129:D129</f>
        <v>Custo Total</v>
      </c>
      <c r="B138" s="617"/>
      <c r="C138" s="617"/>
      <c r="D138" s="618"/>
      <c r="E138" s="381">
        <f>SUM(E136:E137)</f>
        <v>6956.1725664188016</v>
      </c>
      <c r="F138" s="3"/>
    </row>
    <row r="139" spans="1:7" ht="13.5" thickBot="1">
      <c r="A139" s="616" t="str">
        <f>'BASE PLANILHAS'!A130:D130</f>
        <v>Custo Total Anual</v>
      </c>
      <c r="B139" s="617"/>
      <c r="C139" s="617"/>
      <c r="D139" s="618"/>
      <c r="E139" s="360">
        <f>E138*12</f>
        <v>83474.070797025619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CCT!A55</f>
        <v>Itabirito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CCT!S55</f>
        <v>0</v>
      </c>
    </row>
    <row r="7" spans="1:7">
      <c r="A7" s="288" t="str">
        <f>'BASE PLANILHAS'!A7</f>
        <v>D</v>
      </c>
      <c r="B7" s="551" t="str">
        <f>'BASE PLANILHAS'!B7:D7</f>
        <v>Categoria profissional (vinculada à execução contratual)</v>
      </c>
      <c r="C7" s="552"/>
      <c r="D7" s="553"/>
      <c r="E7" s="275" t="str">
        <f>CCT!B55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8.7608069164265068</v>
      </c>
      <c r="E113" s="267">
        <v>0</v>
      </c>
    </row>
    <row r="114" spans="1:6">
      <c r="A114" s="288" t="str">
        <f>'BASE PLANILHAS'!A114</f>
        <v>C.2</v>
      </c>
      <c r="B114" s="294" t="str">
        <f>'BASE PLANILHAS'!B114</f>
        <v>PIS</v>
      </c>
      <c r="C114" s="268">
        <f>'BASE PLANILHAS'!C114</f>
        <v>1.65</v>
      </c>
      <c r="D114" s="268">
        <f>((100/((100-($C$116))%)-100)*$C114)/($C$116)</f>
        <v>1.9020172910662811</v>
      </c>
      <c r="E114" s="267">
        <v>0</v>
      </c>
    </row>
    <row r="115" spans="1:6">
      <c r="A115" s="288" t="str">
        <f>'BASE PLANILHAS'!A115</f>
        <v>C.3</v>
      </c>
      <c r="B115" s="294" t="str">
        <f>'BASE PLANILHAS'!B115</f>
        <v>ISS</v>
      </c>
      <c r="C115" s="340">
        <f>VLOOKUP(E4,ISS!A:C,2,0)*100</f>
        <v>4</v>
      </c>
      <c r="D115" s="268">
        <f>((100/((100-($C$116))%)-100)*$C115)/($C$116)</f>
        <v>4.6109510086455305</v>
      </c>
      <c r="E115" s="270">
        <v>0</v>
      </c>
    </row>
    <row r="116" spans="1:6" ht="13.5" thickBot="1">
      <c r="A116" s="605" t="str">
        <f>'BASE PLANILHAS'!A116:B116</f>
        <v>Total Tributos</v>
      </c>
      <c r="B116" s="606">
        <v>0</v>
      </c>
      <c r="C116" s="279">
        <f>SUM(C113:C115)</f>
        <v>13.25</v>
      </c>
      <c r="D116" s="279">
        <f>SUM(D113:D115)</f>
        <v>15.273775216138318</v>
      </c>
      <c r="E116" s="272">
        <f>((E110+E111+E105+E95+E70+E58+E21)*D116)%</f>
        <v>921.6928650504907</v>
      </c>
    </row>
    <row r="117" spans="1:6" ht="13.5" thickBot="1">
      <c r="A117" s="548" t="str">
        <f>'BASE PLANILHAS'!A117:D117</f>
        <v>Total do Módulo 6</v>
      </c>
      <c r="B117" s="549"/>
      <c r="C117" s="549"/>
      <c r="D117" s="550"/>
      <c r="E117" s="12">
        <f>SUM(E110:E116)</f>
        <v>1485.4066039496656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1485.4066039496656</v>
      </c>
    </row>
    <row r="129" spans="1:6" ht="13.5" thickBot="1">
      <c r="A129" s="548" t="str">
        <f>'BASE PLANILHAS'!A129:D129</f>
        <v>Custo Total</v>
      </c>
      <c r="B129" s="549"/>
      <c r="C129" s="549"/>
      <c r="D129" s="550"/>
      <c r="E129" s="11">
        <f>SUM(E127:E128)</f>
        <v>6956.1725664188016</v>
      </c>
      <c r="F129" s="3"/>
    </row>
    <row r="130" spans="1:6" ht="13.5" thickBot="1">
      <c r="A130" s="548" t="str">
        <f>'BASE PLANILHAS'!A130:D130</f>
        <v>Custo Total Anual</v>
      </c>
      <c r="B130" s="549"/>
      <c r="C130" s="549"/>
      <c r="D130" s="550"/>
      <c r="E130" s="12">
        <f>E129*12</f>
        <v>83474.070797025619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CCT!A56</f>
        <v>Itamarandiba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Itamarandiba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1002.814411014559</v>
      </c>
    </row>
    <row r="126" spans="1:7" ht="13.5" thickBot="1">
      <c r="A126" s="616" t="str">
        <f>'BASE PLANILHAS'!A117:D117</f>
        <v>Total do Módulo 6</v>
      </c>
      <c r="B126" s="617"/>
      <c r="C126" s="617"/>
      <c r="D126" s="618"/>
      <c r="E126" s="360">
        <f>SUM(E119:E125)</f>
        <v>1566.5281499137341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1566.5281499137341</v>
      </c>
    </row>
    <row r="138" spans="1:7" ht="13.5" thickBot="1">
      <c r="A138" s="616" t="str">
        <f>'BASE PLANILHAS'!A129:D129</f>
        <v>Custo Total</v>
      </c>
      <c r="B138" s="617"/>
      <c r="C138" s="617"/>
      <c r="D138" s="618"/>
      <c r="E138" s="381">
        <f>SUM(E136:E137)</f>
        <v>7037.2941123828696</v>
      </c>
      <c r="F138" s="3"/>
    </row>
    <row r="139" spans="1:7" ht="13.5" thickBot="1">
      <c r="A139" s="616" t="str">
        <f>'BASE PLANILHAS'!A130:D130</f>
        <v>Custo Total Anual</v>
      </c>
      <c r="B139" s="617"/>
      <c r="C139" s="617"/>
      <c r="D139" s="618"/>
      <c r="E139" s="360">
        <f>E138*12</f>
        <v>84447.529348594428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CCT!A56</f>
        <v>Itamarandiba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CCT!S56</f>
        <v>0</v>
      </c>
    </row>
    <row r="7" spans="1:7">
      <c r="A7" s="288" t="str">
        <f>'BASE PLANILHAS'!A7</f>
        <v>D</v>
      </c>
      <c r="B7" s="551" t="str">
        <f>'BASE PLANILHAS'!B7:D7</f>
        <v>Categoria profissional (vinculada à execução contratual)</v>
      </c>
      <c r="C7" s="552"/>
      <c r="D7" s="553"/>
      <c r="E7" s="275" t="str">
        <f>CCT!B56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1002.814411014559</v>
      </c>
    </row>
    <row r="117" spans="1:6" ht="13.5" thickBot="1">
      <c r="A117" s="548" t="str">
        <f>'BASE PLANILHAS'!A117:D117</f>
        <v>Total do Módulo 6</v>
      </c>
      <c r="B117" s="549"/>
      <c r="C117" s="549"/>
      <c r="D117" s="550"/>
      <c r="E117" s="12">
        <f>SUM(E110:E116)</f>
        <v>1566.5281499137341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1566.5281499137341</v>
      </c>
    </row>
    <row r="129" spans="1:6" ht="13.5" thickBot="1">
      <c r="A129" s="548" t="str">
        <f>'BASE PLANILHAS'!A129:D129</f>
        <v>Custo Total</v>
      </c>
      <c r="B129" s="549"/>
      <c r="C129" s="549"/>
      <c r="D129" s="550"/>
      <c r="E129" s="11">
        <f>SUM(E127:E128)</f>
        <v>7037.2941123828696</v>
      </c>
      <c r="F129" s="3"/>
    </row>
    <row r="130" spans="1:6" ht="13.5" thickBot="1">
      <c r="A130" s="548" t="str">
        <f>'BASE PLANILHAS'!A130:D130</f>
        <v>Custo Total Anual</v>
      </c>
      <c r="B130" s="549"/>
      <c r="C130" s="549"/>
      <c r="D130" s="550"/>
      <c r="E130" s="12">
        <f>E129*12</f>
        <v>84447.529348594428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CCT!A57</f>
        <v>Itambacuri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Itambacuri</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CCT!A57</f>
        <v>Itambacuri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CCT!S57</f>
        <v>0</v>
      </c>
    </row>
    <row r="7" spans="1:7">
      <c r="A7" s="288" t="str">
        <f>'BASE PLANILHAS'!A7</f>
        <v>D</v>
      </c>
      <c r="B7" s="551" t="str">
        <f>'BASE PLANILHAS'!B7:D7</f>
        <v>Categoria profissional (vinculada à execução contratual)</v>
      </c>
      <c r="C7" s="552"/>
      <c r="D7" s="553"/>
      <c r="E7" s="275" t="str">
        <f>CCT!B57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CCT!A58</f>
        <v>Itamonte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Itamonte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CCT!A58</f>
        <v>Itamonte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CCT!S58</f>
        <v>0</v>
      </c>
    </row>
    <row r="7" spans="1:7">
      <c r="A7" s="288" t="str">
        <f>'BASE PLANILHAS'!A7</f>
        <v>D</v>
      </c>
      <c r="B7" s="551" t="str">
        <f>'BASE PLANILHAS'!B7:D7</f>
        <v>Categoria profissional (vinculada à execução contratual)</v>
      </c>
      <c r="C7" s="552"/>
      <c r="D7" s="553"/>
      <c r="E7" s="275" t="str">
        <f>CCT!B58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CCT!A59</f>
        <v>Itanhandu</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Itanhandu</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CCT!A59</f>
        <v>Itanhandu</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CCT!S59</f>
        <v>0</v>
      </c>
    </row>
    <row r="7" spans="1:7">
      <c r="A7" s="288" t="str">
        <f>'BASE PLANILHAS'!A7</f>
        <v>D</v>
      </c>
      <c r="B7" s="551" t="str">
        <f>'BASE PLANILHAS'!B7:D7</f>
        <v>Categoria profissional (vinculada à execução contratual)</v>
      </c>
      <c r="C7" s="552"/>
      <c r="D7" s="553"/>
      <c r="E7" s="275" t="str">
        <f>CCT!B59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CCT!A60</f>
        <v>Jequitinhonha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Jequitinhonha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CCT!A60</f>
        <v>Jequitinhonha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CCT!S60</f>
        <v>0</v>
      </c>
    </row>
    <row r="7" spans="1:7">
      <c r="A7" s="288" t="str">
        <f>'BASE PLANILHAS'!A7</f>
        <v>D</v>
      </c>
      <c r="B7" s="551" t="str">
        <f>'BASE PLANILHAS'!B7:D7</f>
        <v>Categoria profissional (vinculada à execução contratual)</v>
      </c>
      <c r="C7" s="552"/>
      <c r="D7" s="553"/>
      <c r="E7" s="275" t="str">
        <f>CCT!B60</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CCT!A61</f>
        <v>Juiz De Fora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Juiz De Fora</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689.2</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95.04</v>
      </c>
      <c r="F56" s="113"/>
    </row>
    <row r="57" spans="1:14">
      <c r="A57" s="356" t="str">
        <f>'BASE PLANILHAS'!A48</f>
        <v>E</v>
      </c>
      <c r="B57" s="619" t="str">
        <f>'BASE PLANILHAS'!B48:C48</f>
        <v>PQM</v>
      </c>
      <c r="C57" s="620"/>
      <c r="D57" s="337">
        <v>0</v>
      </c>
      <c r="E57" s="342">
        <f>(IF(OR(C14&gt;0,C18&gt;0),VLOOKUP(E4&amp;B14&amp;"PGJ",CCT!D:S,9,0)*(C14+C18),0))+(IF(OR(C15&gt;0,C19&gt;0),VLOOKUP(E4&amp;B15&amp;"PGJ",CCT!D:S,9,0)*(C15+C19),0))</f>
        <v>25.92</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1152.26</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1152.26</v>
      </c>
    </row>
    <row r="67" spans="1:6" ht="13.5" thickBot="1">
      <c r="A67" s="616" t="str">
        <f>'BASE PLANILHAS'!A58:D58</f>
        <v>Total do Módulo 2</v>
      </c>
      <c r="B67" s="617"/>
      <c r="C67" s="617"/>
      <c r="D67" s="618"/>
      <c r="E67" s="381">
        <f>SUM(E64:E66)</f>
        <v>4635.7711111111112</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1973.3631660524416</v>
      </c>
    </row>
    <row r="126" spans="1:7" ht="13.5" thickBot="1">
      <c r="A126" s="616" t="str">
        <f>'BASE PLANILHAS'!A117:D117</f>
        <v>Total do Módulo 6</v>
      </c>
      <c r="B126" s="617"/>
      <c r="C126" s="617"/>
      <c r="D126" s="618"/>
      <c r="E126" s="360">
        <f>SUM(E119:E125)</f>
        <v>3100.7906438507916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4635.7711111111112</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10747.371924938272</v>
      </c>
      <c r="F136" s="3"/>
      <c r="G136" s="1"/>
    </row>
    <row r="137" spans="1:7" ht="13.5" thickBot="1">
      <c r="A137" s="373" t="str">
        <f>'BASE PLANILHAS'!A128</f>
        <v>F</v>
      </c>
      <c r="B137" s="657" t="str">
        <f>'BASE PLANILHAS'!B128:D128</f>
        <v>MÓDULO 6 – CUSTOS INDIRETOS, TRIBUTOS E LUCRO</v>
      </c>
      <c r="C137" s="658"/>
      <c r="D137" s="659"/>
      <c r="E137" s="386">
        <f>E126</f>
        <v>3100.7906438507916</v>
      </c>
    </row>
    <row r="138" spans="1:7" ht="13.5" thickBot="1">
      <c r="A138" s="616" t="str">
        <f>'BASE PLANILHAS'!A129:D129</f>
        <v>Custo Total</v>
      </c>
      <c r="B138" s="617"/>
      <c r="C138" s="617"/>
      <c r="D138" s="618"/>
      <c r="E138" s="381">
        <f>SUM(E136:E137)</f>
        <v>13848.162568789063</v>
      </c>
      <c r="F138" s="3"/>
    </row>
    <row r="139" spans="1:7" ht="13.5" thickBot="1">
      <c r="A139" s="616" t="str">
        <f>'BASE PLANILHAS'!A130:D130</f>
        <v>Custo Total Anual</v>
      </c>
      <c r="B139" s="617"/>
      <c r="C139" s="617"/>
      <c r="D139" s="618"/>
      <c r="E139" s="360">
        <f>E138*12</f>
        <v>166177.95082546875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CCT!A61</f>
        <v>Juiz De Fora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CCT!S61</f>
        <v>0</v>
      </c>
    </row>
    <row r="7" spans="1:7">
      <c r="A7" s="288" t="str">
        <f>'BASE PLANILHAS'!A7</f>
        <v>D</v>
      </c>
      <c r="B7" s="551" t="str">
        <f>'BASE PLANILHAS'!B7:D7</f>
        <v>Categoria profissional (vinculada à execução contratual)</v>
      </c>
      <c r="C7" s="552"/>
      <c r="D7" s="553"/>
      <c r="E7" s="275" t="str">
        <f>CCT!B61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17.28</v>
      </c>
      <c r="E45" s="259">
        <f>IF(D45&lt;&gt;0,(D45*20-1)*D13,0)</f>
        <v>344.6</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47.52</v>
      </c>
      <c r="E47" s="259">
        <f t="shared" si="2"/>
        <v>47.52</v>
      </c>
      <c r="F47" s="113"/>
    </row>
    <row r="48" spans="1:6">
      <c r="A48" s="288" t="str">
        <f>'BASE PLANILHAS'!A48</f>
        <v>E</v>
      </c>
      <c r="B48" s="563" t="str">
        <f>'BASE PLANILHAS'!B48:C48</f>
        <v>PQM</v>
      </c>
      <c r="C48" s="565"/>
      <c r="D48" s="337">
        <f>VLOOKUP(E4&amp;E7&amp;"PGJ",CCT!D:S,9,0)</f>
        <v>12.96</v>
      </c>
      <c r="E48" s="259">
        <f t="shared" si="2"/>
        <v>12.96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576.13</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576.13</v>
      </c>
    </row>
    <row r="58" spans="1:6" ht="13.5" thickBot="1">
      <c r="A58" s="548" t="str">
        <f>'BASE PLANILHAS'!A58:D58</f>
        <v>Total do Módulo 2</v>
      </c>
      <c r="B58" s="549"/>
      <c r="C58" s="549"/>
      <c r="D58" s="550"/>
      <c r="E58" s="11">
        <f>SUM(E55:E57)</f>
        <v>2317.8855555555556</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986.68158302622078</v>
      </c>
    </row>
    <row r="117" spans="1:6" ht="13.5" thickBot="1">
      <c r="A117" s="548" t="str">
        <f>'BASE PLANILHAS'!A117:D117</f>
        <v>Total do Módulo 6</v>
      </c>
      <c r="B117" s="549"/>
      <c r="C117" s="549"/>
      <c r="D117" s="550"/>
      <c r="E117" s="12">
        <f>SUM(E110:E116)</f>
        <v>1550.3953219253958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2317.8855555555556</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5373.685962469136</v>
      </c>
      <c r="F127" s="3"/>
    </row>
    <row r="128" spans="1:6" ht="13.5" thickBot="1">
      <c r="A128" s="120" t="str">
        <f>'BASE PLANILHAS'!A128</f>
        <v>F</v>
      </c>
      <c r="B128" s="585" t="str">
        <f>'BASE PLANILHAS'!B128:D128</f>
        <v>MÓDULO 6 – CUSTOS INDIRETOS, TRIBUTOS E LUCRO</v>
      </c>
      <c r="C128" s="586"/>
      <c r="D128" s="587"/>
      <c r="E128" s="5">
        <f>E117</f>
        <v>1550.3953219253958</v>
      </c>
    </row>
    <row r="129" spans="1:6" ht="13.5" thickBot="1">
      <c r="A129" s="548" t="str">
        <f>'BASE PLANILHAS'!A129:D129</f>
        <v>Custo Total</v>
      </c>
      <c r="B129" s="549"/>
      <c r="C129" s="549"/>
      <c r="D129" s="550"/>
      <c r="E129" s="11">
        <f>SUM(E127:E128)</f>
        <v>6924.0812843945314</v>
      </c>
      <c r="F129" s="3"/>
    </row>
    <row r="130" spans="1:6" ht="13.5" thickBot="1">
      <c r="A130" s="548" t="str">
        <f>'BASE PLANILHAS'!A130:D130</f>
        <v>Custo Total Anual</v>
      </c>
      <c r="B130" s="549"/>
      <c r="C130" s="549"/>
      <c r="D130" s="550"/>
      <c r="E130" s="12">
        <f>E129*12</f>
        <v>83088.975412734377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CCT!A62</f>
        <v>Machado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Machado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CCT!A62</f>
        <v>Machado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CCT!S62</f>
        <v>0</v>
      </c>
    </row>
    <row r="7" spans="1:7">
      <c r="A7" s="288" t="str">
        <f>'BASE PLANILHAS'!A7</f>
        <v>D</v>
      </c>
      <c r="B7" s="551" t="str">
        <f>'BASE PLANILHAS'!B7:D7</f>
        <v>Categoria profissional (vinculada à execução contratual)</v>
      </c>
      <c r="C7" s="552"/>
      <c r="D7" s="553"/>
      <c r="E7" s="275" t="str">
        <f>CCT!B62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4">
    <tabColor theme="6" tint="0.59999389629810485"/>
  </sheetPr>
  <dimension ref="A1:N165"/>
  <sheetViews>
    <sheetView showGridLines="0" view="pageBreakPreview" zoomScaleNormal="100" zoomScaleSheetLayoutView="100" workbookViewId="0">
      <selection sqref="A1:E1"/>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CCT!A63</f>
        <v>Mariana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Mariana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846.41841984913799</v>
      </c>
    </row>
    <row r="126" spans="1:7" ht="13.5" thickBot="1">
      <c r="A126" s="616" t="str">
        <f>'BASE PLANILHAS'!A117:D117</f>
        <v>Total do Módulo 6</v>
      </c>
      <c r="B126" s="617"/>
      <c r="C126" s="617"/>
      <c r="D126" s="618"/>
      <c r="E126" s="360">
        <f>SUM(E119:E125)</f>
        <v>1410.132158748313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1410.132158748313</v>
      </c>
    </row>
    <row r="138" spans="1:7" ht="13.5" thickBot="1">
      <c r="A138" s="616" t="str">
        <f>'BASE PLANILHAS'!A129:D129</f>
        <v>Custo Total</v>
      </c>
      <c r="B138" s="617"/>
      <c r="C138" s="617"/>
      <c r="D138" s="618"/>
      <c r="E138" s="381">
        <f>SUM(E136:E137)</f>
        <v>6909.5381212174489</v>
      </c>
      <c r="F138" s="3"/>
    </row>
    <row r="139" spans="1:7" ht="13.5" thickBot="1">
      <c r="A139" s="616" t="str">
        <f>'BASE PLANILHAS'!A130:D130</f>
        <v>Custo Total Anual</v>
      </c>
      <c r="B139" s="617"/>
      <c r="C139" s="617"/>
      <c r="D139" s="618"/>
      <c r="E139" s="360">
        <f>E138*12</f>
        <v>82914.457454609394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5">
    <tabColor theme="6" tint="0.79998168889431442"/>
  </sheetPr>
  <dimension ref="A1:G156"/>
  <sheetViews>
    <sheetView showGridLines="0" view="pageBreakPreview" zoomScaleNormal="100" zoomScaleSheetLayoutView="100" workbookViewId="0">
      <selection sqref="A1:E1"/>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CCT!A63</f>
        <v>Mariana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CCT!S63</f>
        <v>0</v>
      </c>
    </row>
    <row r="7" spans="1:7">
      <c r="A7" s="288" t="str">
        <f>'BASE PLANILHAS'!A7</f>
        <v>D</v>
      </c>
      <c r="B7" s="551" t="str">
        <f>'BASE PLANILHAS'!B7:D7</f>
        <v>Categoria profissional (vinculada à execução contratual)</v>
      </c>
      <c r="C7" s="552"/>
      <c r="D7" s="553"/>
      <c r="E7" s="275" t="str">
        <f>CCT!B63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165"/>
  <sheetViews>
    <sheetView showGridLines="0" view="pageBreakPreview" zoomScaleNormal="100" zoomScaleSheetLayoutView="100" workbookViewId="0">
      <selection activeCell="E139" sqref="E139"/>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CCT!A64</f>
        <v>Mateus Leme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Mateus Leme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61.06</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721.90999999999985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721.90999999999985</v>
      </c>
    </row>
    <row r="67" spans="1:6" ht="13.5" thickBot="1">
      <c r="A67" s="616" t="str">
        <f>'BASE PLANILHAS'!A58:D58</f>
        <v>Total do Módulo 2</v>
      </c>
      <c r="B67" s="617"/>
      <c r="C67" s="617"/>
      <c r="D67" s="618"/>
      <c r="E67" s="381">
        <f>SUM(E64:E66)</f>
        <v>2463.6655555555553</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849.218818709537</v>
      </c>
    </row>
    <row r="126" spans="1:7" ht="13.5" thickBot="1">
      <c r="A126" s="616" t="str">
        <f>'BASE PLANILHAS'!A117:D117</f>
        <v>Total do Módulo 6</v>
      </c>
      <c r="B126" s="617"/>
      <c r="C126" s="617"/>
      <c r="D126" s="618"/>
      <c r="E126" s="360">
        <f>SUM(E119:E125)</f>
        <v>1412.9325576087122</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2463.6655555555553</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5519.4659624691358</v>
      </c>
      <c r="F136" s="3"/>
      <c r="G136" s="1"/>
    </row>
    <row r="137" spans="1:7" ht="13.5" thickBot="1">
      <c r="A137" s="373" t="str">
        <f>'BASE PLANILHAS'!A128</f>
        <v>F</v>
      </c>
      <c r="B137" s="657" t="str">
        <f>'BASE PLANILHAS'!B128:D128</f>
        <v>MÓDULO 6 – CUSTOS INDIRETOS, TRIBUTOS E LUCRO</v>
      </c>
      <c r="C137" s="658"/>
      <c r="D137" s="659"/>
      <c r="E137" s="386">
        <f>E126</f>
        <v>1412.9325576087122</v>
      </c>
    </row>
    <row r="138" spans="1:7" ht="13.5" thickBot="1">
      <c r="A138" s="616" t="str">
        <f>'BASE PLANILHAS'!A129:D129</f>
        <v>Custo Total</v>
      </c>
      <c r="B138" s="617"/>
      <c r="C138" s="617"/>
      <c r="D138" s="618"/>
      <c r="E138" s="381">
        <f>SUM(E136:E137)</f>
        <v>6932.3985200778479</v>
      </c>
      <c r="F138" s="3"/>
    </row>
    <row r="139" spans="1:7" ht="13.5" thickBot="1">
      <c r="A139" s="616" t="str">
        <f>'BASE PLANILHAS'!A130:D130</f>
        <v>Custo Total Anual</v>
      </c>
      <c r="B139" s="617"/>
      <c r="C139" s="617"/>
      <c r="D139" s="618"/>
      <c r="E139" s="360">
        <f>E138*12</f>
        <v>83188.782240934175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G156"/>
  <sheetViews>
    <sheetView showGridLines="0" view="pageBreakPreview" topLeftCell="A106" zoomScaleNormal="100" zoomScaleSheetLayoutView="100" workbookViewId="0">
      <selection activeCell="F15" sqref="F1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CCT!A64</f>
        <v>Mateus Leme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CCT!S64</f>
        <v>0</v>
      </c>
    </row>
    <row r="7" spans="1:7">
      <c r="A7" s="288" t="str">
        <f>'BASE PLANILHAS'!A7</f>
        <v>D</v>
      </c>
      <c r="B7" s="551" t="str">
        <f>'BASE PLANILHAS'!B7:D7</f>
        <v>Categoria profissional (vinculada à execução contratual)</v>
      </c>
      <c r="C7" s="552"/>
      <c r="D7" s="553"/>
      <c r="E7" s="275" t="str">
        <f>CCT!B64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61.06</v>
      </c>
      <c r="E47" s="259">
        <f t="shared" si="2"/>
        <v>61.06</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721.90999999999985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721.90999999999985</v>
      </c>
    </row>
    <row r="58" spans="1:6" ht="13.5" thickBot="1">
      <c r="A58" s="548" t="str">
        <f>'BASE PLANILHAS'!A58:D58</f>
        <v>Total do Módulo 2</v>
      </c>
      <c r="B58" s="549"/>
      <c r="C58" s="549"/>
      <c r="D58" s="550"/>
      <c r="E58" s="11">
        <f>SUM(E55:E57)</f>
        <v>2463.6655555555553</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849.218818709537</v>
      </c>
    </row>
    <row r="117" spans="1:6" ht="13.5" thickBot="1">
      <c r="A117" s="548" t="str">
        <f>'BASE PLANILHAS'!A117:D117</f>
        <v>Total do Módulo 6</v>
      </c>
      <c r="B117" s="549"/>
      <c r="C117" s="549"/>
      <c r="D117" s="550"/>
      <c r="E117" s="12">
        <f>SUM(E110:E116)</f>
        <v>1412.9325576087122</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2463.6655555555553</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5519.4659624691358</v>
      </c>
      <c r="F127" s="3"/>
    </row>
    <row r="128" spans="1:6" ht="13.5" thickBot="1">
      <c r="A128" s="120" t="str">
        <f>'BASE PLANILHAS'!A128</f>
        <v>F</v>
      </c>
      <c r="B128" s="585" t="str">
        <f>'BASE PLANILHAS'!B128:D128</f>
        <v>MÓDULO 6 – CUSTOS INDIRETOS, TRIBUTOS E LUCRO</v>
      </c>
      <c r="C128" s="586"/>
      <c r="D128" s="587"/>
      <c r="E128" s="5">
        <f>E117</f>
        <v>1412.9325576087122</v>
      </c>
    </row>
    <row r="129" spans="1:6" ht="13.5" thickBot="1">
      <c r="A129" s="548" t="str">
        <f>'BASE PLANILHAS'!A129:D129</f>
        <v>Custo Total</v>
      </c>
      <c r="B129" s="549"/>
      <c r="C129" s="549"/>
      <c r="D129" s="550"/>
      <c r="E129" s="11">
        <f>SUM(E127:E128)</f>
        <v>6932.3985200778479</v>
      </c>
      <c r="F129" s="3"/>
    </row>
    <row r="130" spans="1:6" ht="13.5" thickBot="1">
      <c r="A130" s="548" t="str">
        <f>'BASE PLANILHAS'!A130:D130</f>
        <v>Custo Total Anual</v>
      </c>
      <c r="B130" s="549"/>
      <c r="C130" s="549"/>
      <c r="D130" s="550"/>
      <c r="E130" s="12">
        <f>E129*12</f>
        <v>83188.782240934175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CCT!A65</f>
        <v>Miradouro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Miradouro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846.41841984913799</v>
      </c>
    </row>
    <row r="126" spans="1:7" ht="13.5" thickBot="1">
      <c r="A126" s="616" t="str">
        <f>'BASE PLANILHAS'!A117:D117</f>
        <v>Total do Módulo 6</v>
      </c>
      <c r="B126" s="617"/>
      <c r="C126" s="617"/>
      <c r="D126" s="618"/>
      <c r="E126" s="360">
        <f>SUM(E119:E125)</f>
        <v>1410.132158748313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1410.132158748313</v>
      </c>
    </row>
    <row r="138" spans="1:7" ht="13.5" thickBot="1">
      <c r="A138" s="616" t="str">
        <f>'BASE PLANILHAS'!A129:D129</f>
        <v>Custo Total</v>
      </c>
      <c r="B138" s="617"/>
      <c r="C138" s="617"/>
      <c r="D138" s="618"/>
      <c r="E138" s="381">
        <f>SUM(E136:E137)</f>
        <v>6909.5381212174489</v>
      </c>
      <c r="F138" s="3"/>
    </row>
    <row r="139" spans="1:7" ht="13.5" thickBot="1">
      <c r="A139" s="616" t="str">
        <f>'BASE PLANILHAS'!A130:D130</f>
        <v>Custo Total Anual</v>
      </c>
      <c r="B139" s="617"/>
      <c r="C139" s="617"/>
      <c r="D139" s="618"/>
      <c r="E139" s="360">
        <f>E138*12</f>
        <v>82914.457454609394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7">
    <tabColor theme="6" tint="0.79998168889431442"/>
  </sheetPr>
  <dimension ref="A1:G156"/>
  <sheetViews>
    <sheetView showGridLines="0" view="pageBreakPreview" zoomScaleNormal="100" zoomScaleSheetLayoutView="100" workbookViewId="0">
      <selection activeCell="A2" sqref="A2"/>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CCT!A65</f>
        <v>Miradouro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CCT!S65</f>
        <v>0</v>
      </c>
    </row>
    <row r="7" spans="1:7">
      <c r="A7" s="288" t="str">
        <f>'BASE PLANILHAS'!A7</f>
        <v>D</v>
      </c>
      <c r="B7" s="551" t="str">
        <f>'BASE PLANILHAS'!B7:D7</f>
        <v>Categoria profissional (vinculada à execução contratual)</v>
      </c>
      <c r="C7" s="552"/>
      <c r="D7" s="553"/>
      <c r="E7" s="275" t="str">
        <f>CCT!B65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CCT!A66</f>
        <v>Monte Santo De Minas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Monte Santo De Minas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CCT!A66</f>
        <v>Monte Santo De Minas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CCT!S66</f>
        <v>0</v>
      </c>
    </row>
    <row r="7" spans="1:7">
      <c r="A7" s="288" t="str">
        <f>'BASE PLANILHAS'!A7</f>
        <v>D</v>
      </c>
      <c r="B7" s="551" t="str">
        <f>'BASE PLANILHAS'!B7:D7</f>
        <v>Categoria profissional (vinculada à execução contratual)</v>
      </c>
      <c r="C7" s="552"/>
      <c r="D7" s="553"/>
      <c r="E7" s="275" t="str">
        <f>CCT!B66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CCT!A67</f>
        <v>Montes Claros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6</v>
      </c>
      <c r="D15" s="286">
        <f>IFERROR(VLOOKUP($E$4&amp;B15&amp;"PGJ",CCT!D:S,5,0),0)</f>
        <v>2800</v>
      </c>
      <c r="E15" s="286">
        <f>D15*C15</f>
        <v>16800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6</v>
      </c>
      <c r="D16" s="58"/>
      <c r="E16" s="61">
        <f>SUM(E14:E15)</f>
        <v>16800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Montes Claros</v>
      </c>
      <c r="C21" s="58">
        <f>C16+C20</f>
        <v>6</v>
      </c>
      <c r="D21" s="58"/>
      <c r="E21" s="61">
        <f>E16+E20</f>
        <v>16800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16800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3360</v>
      </c>
    </row>
    <row r="36" spans="1:7">
      <c r="A36" s="356" t="str">
        <f>'BASE PLANILHAS'!A27</f>
        <v>B</v>
      </c>
      <c r="B36" s="621" t="str">
        <f>'BASE PLANILHAS'!B27:C27</f>
        <v>SESI OU SESC</v>
      </c>
      <c r="C36" s="622"/>
      <c r="D36" s="366">
        <f>'BASE PLANILHAS'!D27</f>
        <v>1.4999999999999999E-2</v>
      </c>
      <c r="E36" s="367">
        <f t="shared" si="1"/>
        <v>252</v>
      </c>
    </row>
    <row r="37" spans="1:7">
      <c r="A37" s="356" t="str">
        <f>'BASE PLANILHAS'!A28</f>
        <v>C</v>
      </c>
      <c r="B37" s="636" t="str">
        <f>'BASE PLANILHAS'!B28:C28</f>
        <v>SENAI OU SENAC</v>
      </c>
      <c r="C37" s="637"/>
      <c r="D37" s="366">
        <f>'BASE PLANILHAS'!D28</f>
        <v>0.01</v>
      </c>
      <c r="E37" s="367">
        <f t="shared" si="1"/>
        <v>168</v>
      </c>
    </row>
    <row r="38" spans="1:7">
      <c r="A38" s="356" t="str">
        <f>'BASE PLANILHAS'!A29</f>
        <v>D</v>
      </c>
      <c r="B38" s="619" t="str">
        <f>'BASE PLANILHAS'!B29:C29</f>
        <v>INCRA</v>
      </c>
      <c r="C38" s="620"/>
      <c r="D38" s="366">
        <f>'BASE PLANILHAS'!D29</f>
        <v>2E-3</v>
      </c>
      <c r="E38" s="367">
        <f t="shared" si="1"/>
        <v>33.6</v>
      </c>
    </row>
    <row r="39" spans="1:7">
      <c r="A39" s="356" t="str">
        <f>'BASE PLANILHAS'!A30</f>
        <v>E</v>
      </c>
      <c r="B39" s="619" t="str">
        <f>'BASE PLANILHAS'!B30:C30</f>
        <v>Salário Educação</v>
      </c>
      <c r="C39" s="620"/>
      <c r="D39" s="366">
        <f>'BASE PLANILHAS'!D30</f>
        <v>2.5000000000000001E-2</v>
      </c>
      <c r="E39" s="367">
        <f t="shared" si="1"/>
        <v>420</v>
      </c>
    </row>
    <row r="40" spans="1:7">
      <c r="A40" s="356" t="str">
        <f>'BASE PLANILHAS'!A31</f>
        <v>F</v>
      </c>
      <c r="B40" s="619" t="str">
        <f>'BASE PLANILHAS'!B31:C31</f>
        <v>FGTS</v>
      </c>
      <c r="C40" s="620"/>
      <c r="D40" s="366">
        <f>'BASE PLANILHAS'!D31</f>
        <v>0.08</v>
      </c>
      <c r="E40" s="367">
        <f t="shared" si="1"/>
        <v>1344</v>
      </c>
    </row>
    <row r="41" spans="1:7">
      <c r="A41" s="356" t="str">
        <f>'BASE PLANILHAS'!A32</f>
        <v>G</v>
      </c>
      <c r="B41" s="619" t="str">
        <f>'BASE PLANILHAS'!B32:C32</f>
        <v>RAT</v>
      </c>
      <c r="C41" s="620"/>
      <c r="D41" s="366">
        <f>'BASE PLANILHAS'!D32</f>
        <v>0.02</v>
      </c>
      <c r="E41" s="367">
        <f t="shared" si="1"/>
        <v>336</v>
      </c>
    </row>
    <row r="42" spans="1:7" ht="13.5" thickBot="1">
      <c r="A42" s="356" t="str">
        <f>'BASE PLANILHAS'!A33</f>
        <v>H</v>
      </c>
      <c r="B42" s="621" t="str">
        <f>'BASE PLANILHAS'!B33:C33</f>
        <v>SEBRAE</v>
      </c>
      <c r="C42" s="622"/>
      <c r="D42" s="366">
        <f>'BASE PLANILHAS'!D33</f>
        <v>6.0000000000000001E-3</v>
      </c>
      <c r="E42" s="367">
        <f t="shared" si="1"/>
        <v>100.8</v>
      </c>
    </row>
    <row r="43" spans="1:7" ht="13.5" thickBot="1">
      <c r="A43" s="616" t="str">
        <f>'BASE PLANILHAS'!A34:C34</f>
        <v>Total do Submódulo 2.1</v>
      </c>
      <c r="B43" s="617"/>
      <c r="C43" s="618"/>
      <c r="D43" s="368">
        <f>'BASE PLANILHAS'!D34</f>
        <v>0.3580000000000001</v>
      </c>
      <c r="E43" s="360">
        <f>SUM(E35:E42)</f>
        <v>6014.4000000000005</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1400</v>
      </c>
    </row>
    <row r="47" spans="1:7" ht="13.5" thickBot="1">
      <c r="A47" s="373" t="str">
        <f>'BASE PLANILHAS'!A38</f>
        <v>B</v>
      </c>
      <c r="B47" s="638" t="str">
        <f>'BASE PLANILHAS'!B38:C38</f>
        <v>Férias e Adicional de Férias (titular)</v>
      </c>
      <c r="C47" s="639"/>
      <c r="D47" s="374">
        <f>'BASE PLANILHAS'!D38</f>
        <v>0.1111111111111111</v>
      </c>
      <c r="E47" s="375">
        <f>D47*$E$30</f>
        <v>1866.6666666666665</v>
      </c>
    </row>
    <row r="48" spans="1:7" ht="13.5" thickBot="1">
      <c r="A48" s="376"/>
      <c r="B48" s="616" t="str">
        <f>'BASE PLANILHAS'!B39:C39</f>
        <v>Subtotal</v>
      </c>
      <c r="C48" s="618"/>
      <c r="D48" s="377">
        <f>'BASE PLANILHAS'!D39</f>
        <v>0.19444444444444442</v>
      </c>
      <c r="E48" s="370">
        <f>D48*$E$30</f>
        <v>3266.6666666666661</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1169.4666666666669</v>
      </c>
      <c r="F49" s="3"/>
    </row>
    <row r="50" spans="1:14" ht="13.5" thickBot="1">
      <c r="A50" s="616" t="str">
        <f>'BASE PLANILHAS'!A41:C41</f>
        <v>Total do Submódulo 2.2</v>
      </c>
      <c r="B50" s="617"/>
      <c r="C50" s="618"/>
      <c r="D50" s="380">
        <f>'BASE PLANILHAS'!D41</f>
        <v>0.26405555555555554</v>
      </c>
      <c r="E50" s="381">
        <f>SUM(E48:E49)</f>
        <v>4436.1333333333332</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192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2938.7999999999997</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246</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242.21999999999997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592.08000000000004</v>
      </c>
    </row>
    <row r="61" spans="1:14" ht="13.5" thickBot="1">
      <c r="A61" s="647" t="str">
        <f>'BASE PLANILHAS'!A52:D52</f>
        <v>Total do Submódulo 2.3</v>
      </c>
      <c r="B61" s="648"/>
      <c r="C61" s="648"/>
      <c r="D61" s="649"/>
      <c r="E61" s="360">
        <f>SUM(E53:E60)</f>
        <v>4211.0999999999995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4436.1333333333332</v>
      </c>
      <c r="H64" s="16"/>
    </row>
    <row r="65" spans="1:6">
      <c r="A65" s="356" t="str">
        <f>'BASE PLANILHAS'!A56</f>
        <v>2.2</v>
      </c>
      <c r="B65" s="621" t="str">
        <f>'BASE PLANILHAS'!B56:D56</f>
        <v>13º Salário, Férias e Adicional de Férias</v>
      </c>
      <c r="C65" s="651"/>
      <c r="D65" s="622"/>
      <c r="E65" s="367">
        <f>E43</f>
        <v>6014.4000000000005</v>
      </c>
    </row>
    <row r="66" spans="1:6" ht="13.5" thickBot="1">
      <c r="A66" s="373" t="str">
        <f>'BASE PLANILHAS'!A57</f>
        <v>2.3</v>
      </c>
      <c r="B66" s="619" t="str">
        <f>'BASE PLANILHAS'!B57:D57</f>
        <v>Benefícios Mensais e Diários</v>
      </c>
      <c r="C66" s="642"/>
      <c r="D66" s="637"/>
      <c r="E66" s="386">
        <f>E61</f>
        <v>4211.0999999999995</v>
      </c>
    </row>
    <row r="67" spans="1:6" ht="13.5" thickBot="1">
      <c r="A67" s="616" t="str">
        <f>'BASE PLANILHAS'!A58:D58</f>
        <v>Total do Módulo 2</v>
      </c>
      <c r="B67" s="617"/>
      <c r="C67" s="617"/>
      <c r="D67" s="618"/>
      <c r="E67" s="381">
        <f>SUM(E64:E66)</f>
        <v>14661.633333333331</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118.03101851851852</v>
      </c>
      <c r="F72" s="143"/>
    </row>
    <row r="73" spans="1:6">
      <c r="A73" s="390" t="str">
        <f>'BASE PLANILHAS'!A64</f>
        <v>B</v>
      </c>
      <c r="B73" s="643" t="str">
        <f>'BASE PLANILHAS'!B64:C64</f>
        <v>Incidência do FGTS sobre API e Reflexo do API</v>
      </c>
      <c r="C73" s="644"/>
      <c r="D73" s="366">
        <f>'BASE PLANILHAS'!D64</f>
        <v>5.6205246913580253E-4</v>
      </c>
      <c r="E73" s="343">
        <f t="shared" si="2"/>
        <v>9.442481481481483</v>
      </c>
      <c r="F73" s="113"/>
    </row>
    <row r="74" spans="1:6">
      <c r="A74" s="390" t="str">
        <f>'BASE PLANILHAS'!A65</f>
        <v>C</v>
      </c>
      <c r="B74" s="643" t="str">
        <f>'BASE PLANILHAS'!B65:C65</f>
        <v>Multa do FGTS sobre o Aviso Prévio Indenizado</v>
      </c>
      <c r="C74" s="644"/>
      <c r="D74" s="366">
        <f>'BASE PLANILHAS'!D65</f>
        <v>2.2482098765432102E-4</v>
      </c>
      <c r="E74" s="343">
        <f t="shared" si="2"/>
        <v>3.7769925925925931</v>
      </c>
      <c r="F74" s="113"/>
    </row>
    <row r="75" spans="1:6">
      <c r="A75" s="390" t="str">
        <f>'BASE PLANILHAS'!A66</f>
        <v>D</v>
      </c>
      <c r="B75" s="643" t="str">
        <f>'BASE PLANILHAS'!B66:C66</f>
        <v>Aviso Prévio Trabalhado - APT</v>
      </c>
      <c r="C75" s="644"/>
      <c r="D75" s="366">
        <f>'BASE PLANILHAS'!D66</f>
        <v>3.1111111111111114E-3</v>
      </c>
      <c r="E75" s="343">
        <f t="shared" si="2"/>
        <v>52.266666666666673</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18.711466666666674</v>
      </c>
      <c r="F76" s="15"/>
    </row>
    <row r="77" spans="1:6">
      <c r="A77" s="390" t="str">
        <f>'BASE PLANILHAS'!A68</f>
        <v>F</v>
      </c>
      <c r="B77" s="643" t="str">
        <f>'BASE PLANILHAS'!B68:C68</f>
        <v>Multa do FGTS - Rescisão sem Justa Causa</v>
      </c>
      <c r="C77" s="644"/>
      <c r="D77" s="366">
        <f>'BASE PLANILHAS'!D68</f>
        <v>3.0577777777777773E-2</v>
      </c>
      <c r="E77" s="343">
        <f t="shared" si="2"/>
        <v>513.70666666666659</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14.000000000000002</v>
      </c>
      <c r="F78" s="113"/>
    </row>
    <row r="79" spans="1:6" ht="13.5" thickBot="1">
      <c r="A79" s="616" t="str">
        <f>'BASE PLANILHAS'!A70:C70</f>
        <v>Total do Módulo 3</v>
      </c>
      <c r="B79" s="617"/>
      <c r="C79" s="618"/>
      <c r="D79" s="392">
        <f>'BASE PLANILHAS'!D70</f>
        <v>4.3448529320987646E-2</v>
      </c>
      <c r="E79" s="360">
        <f>SUM(E72:E78)</f>
        <v>729.93529259259253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141.86666666666665</v>
      </c>
      <c r="F84" s="113"/>
    </row>
    <row r="85" spans="1:10">
      <c r="A85" s="356" t="str">
        <f>'BASE PLANILHAS'!A76</f>
        <v>B</v>
      </c>
      <c r="B85" s="619" t="str">
        <f>'BASE PLANILHAS'!B76:C76</f>
        <v>Ausências Legais</v>
      </c>
      <c r="C85" s="620"/>
      <c r="D85" s="326">
        <f>'BASE PLANILHAS'!D76</f>
        <v>2.0277777777777777E-3</v>
      </c>
      <c r="E85" s="367">
        <f t="shared" si="3"/>
        <v>34.066666666666663</v>
      </c>
      <c r="F85" s="113"/>
    </row>
    <row r="86" spans="1:10">
      <c r="A86" s="356" t="str">
        <f>'BASE PLANILHAS'!A77</f>
        <v>C</v>
      </c>
      <c r="B86" s="619" t="str">
        <f>'BASE PLANILHAS'!B77:C77</f>
        <v>Licença Paternidade</v>
      </c>
      <c r="C86" s="620"/>
      <c r="D86" s="393">
        <f>'BASE PLANILHAS'!D77</f>
        <v>1.7083333333333333E-4</v>
      </c>
      <c r="E86" s="367">
        <f t="shared" si="3"/>
        <v>2.87</v>
      </c>
      <c r="F86" s="113"/>
    </row>
    <row r="87" spans="1:10">
      <c r="A87" s="356" t="str">
        <f>'BASE PLANILHAS'!A78</f>
        <v>D</v>
      </c>
      <c r="B87" s="619" t="str">
        <f>'BASE PLANILHAS'!B78:C78</f>
        <v>Ausência por Acidente de Trabalho</v>
      </c>
      <c r="C87" s="620"/>
      <c r="D87" s="326">
        <f>'BASE PLANILHAS'!D78</f>
        <v>2.0833333333333335E-4</v>
      </c>
      <c r="E87" s="367">
        <f t="shared" si="3"/>
        <v>3.5000000000000004</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21.777777777777779</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73.061037777777798</v>
      </c>
      <c r="G89" s="3"/>
      <c r="H89" s="395"/>
    </row>
    <row r="90" spans="1:10" ht="13.5" thickBot="1">
      <c r="A90" s="616" t="str">
        <f>'BASE PLANILHAS'!A81:C81</f>
        <v>Total do Submódulo 4.1</v>
      </c>
      <c r="B90" s="617"/>
      <c r="C90" s="618"/>
      <c r="D90" s="380">
        <f>'BASE PLANILHAS'!D81</f>
        <v>1.6496556481481482E-2</v>
      </c>
      <c r="E90" s="360">
        <f>SUM(E84:E89)</f>
        <v>277.14214888888887</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277.14214888888887</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277.14214888888887</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527.72500000000014</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527.72500000000014</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1981.8061133174124</v>
      </c>
      <c r="F119" s="15"/>
    </row>
    <row r="120" spans="1:7">
      <c r="A120" s="356" t="str">
        <f>'BASE PLANILHAS'!A111</f>
        <v>B</v>
      </c>
      <c r="B120" s="408" t="str">
        <f>'BASE PLANILHAS'!B111</f>
        <v>Lucro</v>
      </c>
      <c r="C120" s="409">
        <f>'BASE PLANILHAS'!C111</f>
        <v>233.41272001293967</v>
      </c>
      <c r="D120" s="410"/>
      <c r="E120" s="407">
        <f>$C120*$C$21</f>
        <v>1400.4763200776381</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5078.5105190948279</v>
      </c>
    </row>
    <row r="126" spans="1:7" ht="13.5" thickBot="1">
      <c r="A126" s="616" t="str">
        <f>'BASE PLANILHAS'!A117:D117</f>
        <v>Total do Módulo 6</v>
      </c>
      <c r="B126" s="617"/>
      <c r="C126" s="617"/>
      <c r="D126" s="618"/>
      <c r="E126" s="360">
        <f>SUM(E119:E125)</f>
        <v>8460.7929524898791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16800</v>
      </c>
    </row>
    <row r="132" spans="1:7">
      <c r="A132" s="356" t="str">
        <f>'BASE PLANILHAS'!A123</f>
        <v>B</v>
      </c>
      <c r="B132" s="666" t="str">
        <f>'BASE PLANILHAS'!B123:D123</f>
        <v>MÓDULO 2 – ENCARGOS E BENEFÍCIOS MENSAIS E DIÁRIOS</v>
      </c>
      <c r="C132" s="667"/>
      <c r="D132" s="668"/>
      <c r="E132" s="413">
        <f>E67</f>
        <v>14661.633333333331</v>
      </c>
    </row>
    <row r="133" spans="1:7">
      <c r="A133" s="356" t="str">
        <f>'BASE PLANILHAS'!A124</f>
        <v>C</v>
      </c>
      <c r="B133" s="669" t="str">
        <f>'BASE PLANILHAS'!B124:D124</f>
        <v>MÓDULO 3 – PROVISÃO PARA RESCISÃO</v>
      </c>
      <c r="C133" s="670"/>
      <c r="D133" s="671"/>
      <c r="E133" s="413">
        <f>E79</f>
        <v>729.93529259259253</v>
      </c>
      <c r="G133" s="420"/>
    </row>
    <row r="134" spans="1:7">
      <c r="A134" s="356" t="str">
        <f>'BASE PLANILHAS'!A125</f>
        <v>D</v>
      </c>
      <c r="B134" s="666" t="str">
        <f>'BASE PLANILHAS'!B125:D125</f>
        <v>MÓDULO 4 – CUSTO DE REPOSIÇÃO DO PROFISSIONAL AUSENTE</v>
      </c>
      <c r="C134" s="667"/>
      <c r="D134" s="668"/>
      <c r="E134" s="413">
        <f>E104</f>
        <v>277.14214888888887</v>
      </c>
      <c r="G134" s="420"/>
    </row>
    <row r="135" spans="1:7">
      <c r="A135" s="356" t="str">
        <f>'BASE PLANILHAS'!A126</f>
        <v>E</v>
      </c>
      <c r="B135" s="672" t="str">
        <f>'BASE PLANILHAS'!B126:D126</f>
        <v>MÓDULO 5 – INSUMOS DIVERSOS</v>
      </c>
      <c r="C135" s="673"/>
      <c r="D135" s="674"/>
      <c r="E135" s="413">
        <f>E114</f>
        <v>527.72500000000014</v>
      </c>
    </row>
    <row r="136" spans="1:7">
      <c r="A136" s="356" t="str">
        <f>'BASE PLANILHAS'!A127</f>
        <v>-</v>
      </c>
      <c r="B136" s="675" t="str">
        <f>'BASE PLANILHAS'!B127:D127</f>
        <v>Subtotal (A + B + C + D + E)</v>
      </c>
      <c r="C136" s="676"/>
      <c r="D136" s="677"/>
      <c r="E136" s="421">
        <f>SUM(E131:E135)</f>
        <v>32996.43577481481</v>
      </c>
      <c r="F136" s="3"/>
      <c r="G136" s="1"/>
    </row>
    <row r="137" spans="1:7" ht="13.5" thickBot="1">
      <c r="A137" s="373" t="str">
        <f>'BASE PLANILHAS'!A128</f>
        <v>F</v>
      </c>
      <c r="B137" s="657" t="str">
        <f>'BASE PLANILHAS'!B128:D128</f>
        <v>MÓDULO 6 – CUSTOS INDIRETOS, TRIBUTOS E LUCRO</v>
      </c>
      <c r="C137" s="658"/>
      <c r="D137" s="659"/>
      <c r="E137" s="386">
        <f>E126</f>
        <v>8460.7929524898791</v>
      </c>
    </row>
    <row r="138" spans="1:7" ht="13.5" thickBot="1">
      <c r="A138" s="616" t="str">
        <f>'BASE PLANILHAS'!A129:D129</f>
        <v>Custo Total</v>
      </c>
      <c r="B138" s="617"/>
      <c r="C138" s="617"/>
      <c r="D138" s="618"/>
      <c r="E138" s="381">
        <f>SUM(E136:E137)</f>
        <v>41457.22872730469</v>
      </c>
      <c r="F138" s="3"/>
    </row>
    <row r="139" spans="1:7" ht="13.5" thickBot="1">
      <c r="A139" s="616" t="str">
        <f>'BASE PLANILHAS'!A130:D130</f>
        <v>Custo Total Anual</v>
      </c>
      <c r="B139" s="617"/>
      <c r="C139" s="617"/>
      <c r="D139" s="618"/>
      <c r="E139" s="360">
        <f>E138*12</f>
        <v>497486.74472765625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CCT!A67</f>
        <v>Montes Claros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CCT!S67</f>
        <v>0</v>
      </c>
    </row>
    <row r="7" spans="1:7">
      <c r="A7" s="288" t="str">
        <f>'BASE PLANILHAS'!A7</f>
        <v>D</v>
      </c>
      <c r="B7" s="551" t="str">
        <f>'BASE PLANILHAS'!B7:D7</f>
        <v>Categoria profissional (vinculada à execução contratual)</v>
      </c>
      <c r="C7" s="552"/>
      <c r="D7" s="553"/>
      <c r="E7" s="275" t="str">
        <f>CCT!B67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CCT!A68</f>
        <v>Muriae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Muriae</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90.22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1411.92</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1411.92</v>
      </c>
    </row>
    <row r="67" spans="1:6" ht="13.5" thickBot="1">
      <c r="A67" s="616" t="str">
        <f>'BASE PLANILHAS'!A58:D58</f>
        <v>Total do Módulo 2</v>
      </c>
      <c r="B67" s="617"/>
      <c r="C67" s="617"/>
      <c r="D67" s="618"/>
      <c r="E67" s="381">
        <f>SUM(E64:E66)</f>
        <v>4895.431111111111</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1693.9843610657977</v>
      </c>
    </row>
    <row r="126" spans="1:7" ht="13.5" thickBot="1">
      <c r="A126" s="616" t="str">
        <f>'BASE PLANILHAS'!A117:D117</f>
        <v>Total do Módulo 6</v>
      </c>
      <c r="B126" s="617"/>
      <c r="C126" s="617"/>
      <c r="D126" s="618"/>
      <c r="E126" s="360">
        <f>SUM(E119:E125)</f>
        <v>2821.4118388641477</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4895.431111111111</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11007.031924938272</v>
      </c>
      <c r="F136" s="3"/>
      <c r="G136" s="1"/>
    </row>
    <row r="137" spans="1:7" ht="13.5" thickBot="1">
      <c r="A137" s="373" t="str">
        <f>'BASE PLANILHAS'!A128</f>
        <v>F</v>
      </c>
      <c r="B137" s="657" t="str">
        <f>'BASE PLANILHAS'!B128:D128</f>
        <v>MÓDULO 6 – CUSTOS INDIRETOS, TRIBUTOS E LUCRO</v>
      </c>
      <c r="C137" s="658"/>
      <c r="D137" s="659"/>
      <c r="E137" s="386">
        <f>E126</f>
        <v>2821.4118388641477</v>
      </c>
    </row>
    <row r="138" spans="1:7" ht="13.5" thickBot="1">
      <c r="A138" s="616" t="str">
        <f>'BASE PLANILHAS'!A129:D129</f>
        <v>Custo Total</v>
      </c>
      <c r="B138" s="617"/>
      <c r="C138" s="617"/>
      <c r="D138" s="618"/>
      <c r="E138" s="381">
        <f>SUM(E136:E137)</f>
        <v>13828.443763802419</v>
      </c>
      <c r="F138" s="3"/>
    </row>
    <row r="139" spans="1:7" ht="13.5" thickBot="1">
      <c r="A139" s="616" t="str">
        <f>'BASE PLANILHAS'!A130:D130</f>
        <v>Custo Total Anual</v>
      </c>
      <c r="B139" s="617"/>
      <c r="C139" s="617"/>
      <c r="D139" s="618"/>
      <c r="E139" s="360">
        <f>E138*12</f>
        <v>165941.32516562904</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CCT!A68</f>
        <v>Muriae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CCT!S68</f>
        <v>0</v>
      </c>
    </row>
    <row r="7" spans="1:7">
      <c r="A7" s="288" t="str">
        <f>'BASE PLANILHAS'!A7</f>
        <v>D</v>
      </c>
      <c r="B7" s="551" t="str">
        <f>'BASE PLANILHAS'!B7:D7</f>
        <v>Categoria profissional (vinculada à execução contratual)</v>
      </c>
      <c r="C7" s="552"/>
      <c r="D7" s="553"/>
      <c r="E7" s="275" t="str">
        <f>CCT!B68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45.11</v>
      </c>
      <c r="E47" s="259">
        <f t="shared" si="2"/>
        <v>45.11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705.96</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705.96</v>
      </c>
    </row>
    <row r="58" spans="1:6" ht="13.5" thickBot="1">
      <c r="A58" s="548" t="str">
        <f>'BASE PLANILHAS'!A58:D58</f>
        <v>Total do Módulo 2</v>
      </c>
      <c r="B58" s="549"/>
      <c r="C58" s="549"/>
      <c r="D58" s="550"/>
      <c r="E58" s="11">
        <f>SUM(E55:E57)</f>
        <v>2447.7155555555555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846.99218053289883</v>
      </c>
    </row>
    <row r="117" spans="1:6" ht="13.5" thickBot="1">
      <c r="A117" s="548" t="str">
        <f>'BASE PLANILHAS'!A117:D117</f>
        <v>Total do Módulo 6</v>
      </c>
      <c r="B117" s="549"/>
      <c r="C117" s="549"/>
      <c r="D117" s="550"/>
      <c r="E117" s="12">
        <f>SUM(E110:E116)</f>
        <v>1410.7059194320739</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2447.7155555555555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5503.515962469136</v>
      </c>
      <c r="F127" s="3"/>
    </row>
    <row r="128" spans="1:6" ht="13.5" thickBot="1">
      <c r="A128" s="120" t="str">
        <f>'BASE PLANILHAS'!A128</f>
        <v>F</v>
      </c>
      <c r="B128" s="585" t="str">
        <f>'BASE PLANILHAS'!B128:D128</f>
        <v>MÓDULO 6 – CUSTOS INDIRETOS, TRIBUTOS E LUCRO</v>
      </c>
      <c r="C128" s="586"/>
      <c r="D128" s="587"/>
      <c r="E128" s="5">
        <f>E117</f>
        <v>1410.7059194320739</v>
      </c>
    </row>
    <row r="129" spans="1:6" ht="13.5" thickBot="1">
      <c r="A129" s="548" t="str">
        <f>'BASE PLANILHAS'!A129:D129</f>
        <v>Custo Total</v>
      </c>
      <c r="B129" s="549"/>
      <c r="C129" s="549"/>
      <c r="D129" s="550"/>
      <c r="E129" s="11">
        <f>SUM(E127:E128)</f>
        <v>6914.2218819012096</v>
      </c>
      <c r="F129" s="3"/>
    </row>
    <row r="130" spans="1:6" ht="13.5" thickBot="1">
      <c r="A130" s="548" t="str">
        <f>'BASE PLANILHAS'!A130:D130</f>
        <v>Custo Total Anual</v>
      </c>
      <c r="B130" s="549"/>
      <c r="C130" s="549"/>
      <c r="D130" s="550"/>
      <c r="E130" s="12">
        <f>E129*12</f>
        <v>82970.662582814519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CCT!A69</f>
        <v>Mutum</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Mutum</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CCT!A69</f>
        <v>Mutum</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CCT!S69</f>
        <v>0</v>
      </c>
    </row>
    <row r="7" spans="1:7">
      <c r="A7" s="288" t="str">
        <f>'BASE PLANILHAS'!A7</f>
        <v>D</v>
      </c>
      <c r="B7" s="551" t="str">
        <f>'BASE PLANILHAS'!B7:D7</f>
        <v>Categoria profissional (vinculada à execução contratual)</v>
      </c>
      <c r="C7" s="552"/>
      <c r="D7" s="553"/>
      <c r="E7" s="275" t="str">
        <f>CCT!B69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CCT!A70</f>
        <v>Natercia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Natercia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8.6118980169971699</v>
      </c>
      <c r="E122" s="413">
        <v>0</v>
      </c>
    </row>
    <row r="123" spans="1:7">
      <c r="A123" s="356" t="str">
        <f>'BASE PLANILHAS'!A114</f>
        <v>C.2</v>
      </c>
      <c r="B123" s="408" t="str">
        <f>'BASE PLANILHAS'!B114</f>
        <v>PIS</v>
      </c>
      <c r="C123" s="340">
        <f>'BASE PLANILHAS'!C114</f>
        <v>1.65</v>
      </c>
      <c r="D123" s="340">
        <f>((100/((100-($C$125))%)-100)*$C123)/($C$125)</f>
        <v>1.8696883852691222</v>
      </c>
      <c r="E123" s="413">
        <v>0</v>
      </c>
    </row>
    <row r="124" spans="1:7">
      <c r="A124" s="356" t="str">
        <f>'BASE PLANILHAS'!A115</f>
        <v>C.3</v>
      </c>
      <c r="B124" s="408" t="str">
        <f>'BASE PLANILHAS'!B115</f>
        <v>ISS</v>
      </c>
      <c r="C124" s="340">
        <f>VLOOKUP(E4,ISS!A:C,2,0)*100</f>
        <v>2.5</v>
      </c>
      <c r="D124" s="340">
        <f>((100/((100-($C$125))%)-100)*$C124)/($C$125)</f>
        <v>2.8328611898017004</v>
      </c>
      <c r="E124" s="414">
        <v>0</v>
      </c>
    </row>
    <row r="125" spans="1:7" ht="13.5" thickBot="1">
      <c r="A125" s="652" t="str">
        <f>'BASE PLANILHAS'!A116:B116</f>
        <v>Total Tributos</v>
      </c>
      <c r="B125" s="653">
        <v>0</v>
      </c>
      <c r="C125" s="415">
        <f>SUM(C122:C124)</f>
        <v>11.75</v>
      </c>
      <c r="D125" s="415">
        <f>SUM(D122:D124)</f>
        <v>13.314447592067992</v>
      </c>
      <c r="E125" s="416">
        <f>((E119+E120+E114+E104+E79+E67+E30)*D125)%</f>
        <v>801.81197157028521</v>
      </c>
    </row>
    <row r="126" spans="1:7" ht="13.5" thickBot="1">
      <c r="A126" s="616" t="str">
        <f>'BASE PLANILHAS'!A117:D117</f>
        <v>Total do Módulo 6</v>
      </c>
      <c r="B126" s="617"/>
      <c r="C126" s="617"/>
      <c r="D126" s="618"/>
      <c r="E126" s="360">
        <f>SUM(E119:E125)</f>
        <v>1365.5257104694601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1365.5257104694601</v>
      </c>
    </row>
    <row r="138" spans="1:7" ht="13.5" thickBot="1">
      <c r="A138" s="616" t="str">
        <f>'BASE PLANILHAS'!A129:D129</f>
        <v>Custo Total</v>
      </c>
      <c r="B138" s="617"/>
      <c r="C138" s="617"/>
      <c r="D138" s="618"/>
      <c r="E138" s="381">
        <f>SUM(E136:E137)</f>
        <v>6823.9316729385964</v>
      </c>
      <c r="F138" s="3"/>
    </row>
    <row r="139" spans="1:7" ht="13.5" thickBot="1">
      <c r="A139" s="616" t="str">
        <f>'BASE PLANILHAS'!A130:D130</f>
        <v>Custo Total Anual</v>
      </c>
      <c r="B139" s="617"/>
      <c r="C139" s="617"/>
      <c r="D139" s="618"/>
      <c r="E139" s="360">
        <f>E138*12</f>
        <v>81887.180075263153</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CCT!A70</f>
        <v>Natercia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CCT!S70</f>
        <v>0</v>
      </c>
    </row>
    <row r="7" spans="1:7">
      <c r="A7" s="288" t="str">
        <f>'BASE PLANILHAS'!A7</f>
        <v>D</v>
      </c>
      <c r="B7" s="551" t="str">
        <f>'BASE PLANILHAS'!B7:D7</f>
        <v>Categoria profissional (vinculada à execução contratual)</v>
      </c>
      <c r="C7" s="552"/>
      <c r="D7" s="553"/>
      <c r="E7" s="275" t="str">
        <f>CCT!B70</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8.6118980169971699</v>
      </c>
      <c r="E113" s="267">
        <v>0</v>
      </c>
    </row>
    <row r="114" spans="1:6">
      <c r="A114" s="288" t="str">
        <f>'BASE PLANILHAS'!A114</f>
        <v>C.2</v>
      </c>
      <c r="B114" s="294" t="str">
        <f>'BASE PLANILHAS'!B114</f>
        <v>PIS</v>
      </c>
      <c r="C114" s="268">
        <f>'BASE PLANILHAS'!C114</f>
        <v>1.65</v>
      </c>
      <c r="D114" s="268">
        <f>((100/((100-($C$116))%)-100)*$C114)/($C$116)</f>
        <v>1.8696883852691222</v>
      </c>
      <c r="E114" s="267">
        <v>0</v>
      </c>
    </row>
    <row r="115" spans="1:6">
      <c r="A115" s="288" t="str">
        <f>'BASE PLANILHAS'!A115</f>
        <v>C.3</v>
      </c>
      <c r="B115" s="294" t="str">
        <f>'BASE PLANILHAS'!B115</f>
        <v>ISS</v>
      </c>
      <c r="C115" s="340">
        <f>VLOOKUP(E4,ISS!A:C,2,0)*100</f>
        <v>2.5</v>
      </c>
      <c r="D115" s="268">
        <f>((100/((100-($C$116))%)-100)*$C115)/($C$116)</f>
        <v>2.8328611898017004</v>
      </c>
      <c r="E115" s="270">
        <v>0</v>
      </c>
    </row>
    <row r="116" spans="1:6" ht="13.5" thickBot="1">
      <c r="A116" s="605" t="str">
        <f>'BASE PLANILHAS'!A116:B116</f>
        <v>Total Tributos</v>
      </c>
      <c r="B116" s="606">
        <v>0</v>
      </c>
      <c r="C116" s="279">
        <f>SUM(C113:C115)</f>
        <v>11.75</v>
      </c>
      <c r="D116" s="279">
        <f>SUM(D113:D115)</f>
        <v>13.314447592067992</v>
      </c>
      <c r="E116" s="272">
        <f>((E110+E111+E105+E95+E70+E58+E21)*D116)%</f>
        <v>801.81197157028521</v>
      </c>
    </row>
    <row r="117" spans="1:6" ht="13.5" thickBot="1">
      <c r="A117" s="548" t="str">
        <f>'BASE PLANILHAS'!A117:D117</f>
        <v>Total do Módulo 6</v>
      </c>
      <c r="B117" s="549"/>
      <c r="C117" s="549"/>
      <c r="D117" s="550"/>
      <c r="E117" s="12">
        <f>SUM(E110:E116)</f>
        <v>1365.5257104694601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1365.5257104694601</v>
      </c>
    </row>
    <row r="129" spans="1:6" ht="13.5" thickBot="1">
      <c r="A129" s="548" t="str">
        <f>'BASE PLANILHAS'!A129:D129</f>
        <v>Custo Total</v>
      </c>
      <c r="B129" s="549"/>
      <c r="C129" s="549"/>
      <c r="D129" s="550"/>
      <c r="E129" s="11">
        <f>SUM(E127:E128)</f>
        <v>6823.9316729385964</v>
      </c>
      <c r="F129" s="3"/>
    </row>
    <row r="130" spans="1:6" ht="13.5" thickBot="1">
      <c r="A130" s="548" t="str">
        <f>'BASE PLANILHAS'!A130:D130</f>
        <v>Custo Total Anual</v>
      </c>
      <c r="B130" s="549"/>
      <c r="C130" s="549"/>
      <c r="D130" s="550"/>
      <c r="E130" s="12">
        <f>E129*12</f>
        <v>81887.180075263153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CCT!A71</f>
        <v>Nepomuceno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Nepomuceno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CCT!A71</f>
        <v>Nepomuceno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CCT!S71</f>
        <v>0</v>
      </c>
    </row>
    <row r="7" spans="1:7">
      <c r="A7" s="288" t="str">
        <f>'BASE PLANILHAS'!A7</f>
        <v>D</v>
      </c>
      <c r="B7" s="551" t="str">
        <f>'BASE PLANILHAS'!B7:D7</f>
        <v>Categoria profissional (vinculada à execução contratual)</v>
      </c>
      <c r="C7" s="552"/>
      <c r="D7" s="553"/>
      <c r="E7" s="275" t="str">
        <f>CCT!B71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CCT!A72</f>
        <v>Ouro Fino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Ouro Fino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CCT!A72</f>
        <v>Ouro Fino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CCT!S72</f>
        <v>0</v>
      </c>
    </row>
    <row r="7" spans="1:7">
      <c r="A7" s="288" t="str">
        <f>'BASE PLANILHAS'!A7</f>
        <v>D</v>
      </c>
      <c r="B7" s="551" t="str">
        <f>'BASE PLANILHAS'!B7:D7</f>
        <v>Categoria profissional (vinculada à execução contratual)</v>
      </c>
      <c r="C7" s="552"/>
      <c r="D7" s="553"/>
      <c r="E7" s="275" t="str">
        <f>CCT!B72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CCT!A73</f>
        <v>Paracatu</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3</v>
      </c>
      <c r="D15" s="286">
        <f>IFERROR(VLOOKUP($E$4&amp;B15&amp;"PGJ",CCT!D:S,5,0),0)</f>
        <v>2800</v>
      </c>
      <c r="E15" s="286">
        <f>D15*C15</f>
        <v>8400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3</v>
      </c>
      <c r="D16" s="58"/>
      <c r="E16" s="61">
        <f>SUM(E14:E15)</f>
        <v>8400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Paracatu</v>
      </c>
      <c r="C21" s="58">
        <f>C16+C20</f>
        <v>3</v>
      </c>
      <c r="D21" s="58"/>
      <c r="E21" s="61">
        <f>E16+E20</f>
        <v>8400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8400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1680</v>
      </c>
    </row>
    <row r="36" spans="1:7">
      <c r="A36" s="356" t="str">
        <f>'BASE PLANILHAS'!A27</f>
        <v>B</v>
      </c>
      <c r="B36" s="621" t="str">
        <f>'BASE PLANILHAS'!B27:C27</f>
        <v>SESI OU SESC</v>
      </c>
      <c r="C36" s="622"/>
      <c r="D36" s="366">
        <f>'BASE PLANILHAS'!D27</f>
        <v>1.4999999999999999E-2</v>
      </c>
      <c r="E36" s="367">
        <f t="shared" si="1"/>
        <v>126</v>
      </c>
    </row>
    <row r="37" spans="1:7">
      <c r="A37" s="356" t="str">
        <f>'BASE PLANILHAS'!A28</f>
        <v>C</v>
      </c>
      <c r="B37" s="636" t="str">
        <f>'BASE PLANILHAS'!B28:C28</f>
        <v>SENAI OU SENAC</v>
      </c>
      <c r="C37" s="637"/>
      <c r="D37" s="366">
        <f>'BASE PLANILHAS'!D28</f>
        <v>0.01</v>
      </c>
      <c r="E37" s="367">
        <f t="shared" si="1"/>
        <v>84</v>
      </c>
    </row>
    <row r="38" spans="1:7">
      <c r="A38" s="356" t="str">
        <f>'BASE PLANILHAS'!A29</f>
        <v>D</v>
      </c>
      <c r="B38" s="619" t="str">
        <f>'BASE PLANILHAS'!B29:C29</f>
        <v>INCRA</v>
      </c>
      <c r="C38" s="620"/>
      <c r="D38" s="366">
        <f>'BASE PLANILHAS'!D29</f>
        <v>2E-3</v>
      </c>
      <c r="E38" s="367">
        <f t="shared" si="1"/>
        <v>16.8</v>
      </c>
    </row>
    <row r="39" spans="1:7">
      <c r="A39" s="356" t="str">
        <f>'BASE PLANILHAS'!A30</f>
        <v>E</v>
      </c>
      <c r="B39" s="619" t="str">
        <f>'BASE PLANILHAS'!B30:C30</f>
        <v>Salário Educação</v>
      </c>
      <c r="C39" s="620"/>
      <c r="D39" s="366">
        <f>'BASE PLANILHAS'!D30</f>
        <v>2.5000000000000001E-2</v>
      </c>
      <c r="E39" s="367">
        <f t="shared" si="1"/>
        <v>210</v>
      </c>
    </row>
    <row r="40" spans="1:7">
      <c r="A40" s="356" t="str">
        <f>'BASE PLANILHAS'!A31</f>
        <v>F</v>
      </c>
      <c r="B40" s="619" t="str">
        <f>'BASE PLANILHAS'!B31:C31</f>
        <v>FGTS</v>
      </c>
      <c r="C40" s="620"/>
      <c r="D40" s="366">
        <f>'BASE PLANILHAS'!D31</f>
        <v>0.08</v>
      </c>
      <c r="E40" s="367">
        <f t="shared" si="1"/>
        <v>672</v>
      </c>
    </row>
    <row r="41" spans="1:7">
      <c r="A41" s="356" t="str">
        <f>'BASE PLANILHAS'!A32</f>
        <v>G</v>
      </c>
      <c r="B41" s="619" t="str">
        <f>'BASE PLANILHAS'!B32:C32</f>
        <v>RAT</v>
      </c>
      <c r="C41" s="620"/>
      <c r="D41" s="366">
        <f>'BASE PLANILHAS'!D32</f>
        <v>0.02</v>
      </c>
      <c r="E41" s="367">
        <f t="shared" si="1"/>
        <v>168</v>
      </c>
    </row>
    <row r="42" spans="1:7" ht="13.5" thickBot="1">
      <c r="A42" s="356" t="str">
        <f>'BASE PLANILHAS'!A33</f>
        <v>H</v>
      </c>
      <c r="B42" s="621" t="str">
        <f>'BASE PLANILHAS'!B33:C33</f>
        <v>SEBRAE</v>
      </c>
      <c r="C42" s="622"/>
      <c r="D42" s="366">
        <f>'BASE PLANILHAS'!D33</f>
        <v>6.0000000000000001E-3</v>
      </c>
      <c r="E42" s="367">
        <f t="shared" si="1"/>
        <v>50.4</v>
      </c>
    </row>
    <row r="43" spans="1:7" ht="13.5" thickBot="1">
      <c r="A43" s="616" t="str">
        <f>'BASE PLANILHAS'!A34:C34</f>
        <v>Total do Submódulo 2.1</v>
      </c>
      <c r="B43" s="617"/>
      <c r="C43" s="618"/>
      <c r="D43" s="368">
        <f>'BASE PLANILHAS'!D34</f>
        <v>0.3580000000000001</v>
      </c>
      <c r="E43" s="360">
        <f>SUM(E35:E42)</f>
        <v>3007.2000000000003</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700</v>
      </c>
    </row>
    <row r="47" spans="1:7" ht="13.5" thickBot="1">
      <c r="A47" s="373" t="str">
        <f>'BASE PLANILHAS'!A38</f>
        <v>B</v>
      </c>
      <c r="B47" s="638" t="str">
        <f>'BASE PLANILHAS'!B38:C38</f>
        <v>Férias e Adicional de Férias (titular)</v>
      </c>
      <c r="C47" s="639"/>
      <c r="D47" s="374">
        <f>'BASE PLANILHAS'!D38</f>
        <v>0.1111111111111111</v>
      </c>
      <c r="E47" s="375">
        <f>D47*$E$30</f>
        <v>933.33333333333326</v>
      </c>
    </row>
    <row r="48" spans="1:7" ht="13.5" thickBot="1">
      <c r="A48" s="376"/>
      <c r="B48" s="616" t="str">
        <f>'BASE PLANILHAS'!B39:C39</f>
        <v>Subtotal</v>
      </c>
      <c r="C48" s="618"/>
      <c r="D48" s="377">
        <f>'BASE PLANILHAS'!D39</f>
        <v>0.19444444444444442</v>
      </c>
      <c r="E48" s="370">
        <f>D48*$E$30</f>
        <v>1633.333333333333</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584.73333333333346</v>
      </c>
      <c r="F49" s="3"/>
    </row>
    <row r="50" spans="1:14" ht="13.5" thickBot="1">
      <c r="A50" s="616" t="str">
        <f>'BASE PLANILHAS'!A41:C41</f>
        <v>Total do Submódulo 2.2</v>
      </c>
      <c r="B50" s="617"/>
      <c r="C50" s="618"/>
      <c r="D50" s="380">
        <f>'BASE PLANILHAS'!D41</f>
        <v>0.26405555555555554</v>
      </c>
      <c r="E50" s="381">
        <f>SUM(E48:E49)</f>
        <v>2218.0666666666666</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96</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1469.3999999999999</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37.08</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121.10999999999999</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296.04000000000002</v>
      </c>
    </row>
    <row r="61" spans="1:14" ht="13.5" thickBot="1">
      <c r="A61" s="647" t="str">
        <f>'BASE PLANILHAS'!A52:D52</f>
        <v>Total do Submódulo 2.3</v>
      </c>
      <c r="B61" s="648"/>
      <c r="C61" s="648"/>
      <c r="D61" s="649"/>
      <c r="E61" s="360">
        <f>SUM(E53:E60)</f>
        <v>2019.6299999999997</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2218.0666666666666</v>
      </c>
      <c r="H64" s="16"/>
    </row>
    <row r="65" spans="1:6">
      <c r="A65" s="356" t="str">
        <f>'BASE PLANILHAS'!A56</f>
        <v>2.2</v>
      </c>
      <c r="B65" s="621" t="str">
        <f>'BASE PLANILHAS'!B56:D56</f>
        <v>13º Salário, Férias e Adicional de Férias</v>
      </c>
      <c r="C65" s="651"/>
      <c r="D65" s="622"/>
      <c r="E65" s="367">
        <f>E43</f>
        <v>3007.2000000000003</v>
      </c>
    </row>
    <row r="66" spans="1:6" ht="13.5" thickBot="1">
      <c r="A66" s="373" t="str">
        <f>'BASE PLANILHAS'!A57</f>
        <v>2.3</v>
      </c>
      <c r="B66" s="619" t="str">
        <f>'BASE PLANILHAS'!B57:D57</f>
        <v>Benefícios Mensais e Diários</v>
      </c>
      <c r="C66" s="642"/>
      <c r="D66" s="637"/>
      <c r="E66" s="386">
        <f>E61</f>
        <v>2019.6299999999997</v>
      </c>
    </row>
    <row r="67" spans="1:6" ht="13.5" thickBot="1">
      <c r="A67" s="616" t="str">
        <f>'BASE PLANILHAS'!A58:D58</f>
        <v>Total do Módulo 2</v>
      </c>
      <c r="B67" s="617"/>
      <c r="C67" s="617"/>
      <c r="D67" s="618"/>
      <c r="E67" s="381">
        <f>SUM(E64:E66)</f>
        <v>7244.8966666666656</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59.015509259259261</v>
      </c>
      <c r="F72" s="143"/>
    </row>
    <row r="73" spans="1:6">
      <c r="A73" s="390" t="str">
        <f>'BASE PLANILHAS'!A64</f>
        <v>B</v>
      </c>
      <c r="B73" s="643" t="str">
        <f>'BASE PLANILHAS'!B64:C64</f>
        <v>Incidência do FGTS sobre API e Reflexo do API</v>
      </c>
      <c r="C73" s="644"/>
      <c r="D73" s="366">
        <f>'BASE PLANILHAS'!D64</f>
        <v>5.6205246913580253E-4</v>
      </c>
      <c r="E73" s="343">
        <f t="shared" si="2"/>
        <v>4.7212407407407415</v>
      </c>
      <c r="F73" s="113"/>
    </row>
    <row r="74" spans="1:6">
      <c r="A74" s="390" t="str">
        <f>'BASE PLANILHAS'!A65</f>
        <v>C</v>
      </c>
      <c r="B74" s="643" t="str">
        <f>'BASE PLANILHAS'!B65:C65</f>
        <v>Multa do FGTS sobre o Aviso Prévio Indenizado</v>
      </c>
      <c r="C74" s="644"/>
      <c r="D74" s="366">
        <f>'BASE PLANILHAS'!D65</f>
        <v>2.2482098765432102E-4</v>
      </c>
      <c r="E74" s="343">
        <f t="shared" si="2"/>
        <v>1.8884962962962966</v>
      </c>
      <c r="F74" s="113"/>
    </row>
    <row r="75" spans="1:6">
      <c r="A75" s="390" t="str">
        <f>'BASE PLANILHAS'!A66</f>
        <v>D</v>
      </c>
      <c r="B75" s="643" t="str">
        <f>'BASE PLANILHAS'!B66:C66</f>
        <v>Aviso Prévio Trabalhado - APT</v>
      </c>
      <c r="C75" s="644"/>
      <c r="D75" s="366">
        <f>'BASE PLANILHAS'!D66</f>
        <v>3.1111111111111114E-3</v>
      </c>
      <c r="E75" s="343">
        <f t="shared" si="2"/>
        <v>26.133333333333336</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9.3557333333333368</v>
      </c>
      <c r="F76" s="15"/>
    </row>
    <row r="77" spans="1:6">
      <c r="A77" s="390" t="str">
        <f>'BASE PLANILHAS'!A68</f>
        <v>F</v>
      </c>
      <c r="B77" s="643" t="str">
        <f>'BASE PLANILHAS'!B68:C68</f>
        <v>Multa do FGTS - Rescisão sem Justa Causa</v>
      </c>
      <c r="C77" s="644"/>
      <c r="D77" s="366">
        <f>'BASE PLANILHAS'!D68</f>
        <v>3.0577777777777773E-2</v>
      </c>
      <c r="E77" s="343">
        <f t="shared" si="2"/>
        <v>256.8533333333333</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7.0000000000000009</v>
      </c>
      <c r="F78" s="113"/>
    </row>
    <row r="79" spans="1:6" ht="13.5" thickBot="1">
      <c r="A79" s="616" t="str">
        <f>'BASE PLANILHAS'!A70:C70</f>
        <v>Total do Módulo 3</v>
      </c>
      <c r="B79" s="617"/>
      <c r="C79" s="618"/>
      <c r="D79" s="392">
        <f>'BASE PLANILHAS'!D70</f>
        <v>4.3448529320987646E-2</v>
      </c>
      <c r="E79" s="360">
        <f>SUM(E72:E78)</f>
        <v>364.96764629629627</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70.933333333333323</v>
      </c>
      <c r="F84" s="113"/>
    </row>
    <row r="85" spans="1:10">
      <c r="A85" s="356" t="str">
        <f>'BASE PLANILHAS'!A76</f>
        <v>B</v>
      </c>
      <c r="B85" s="619" t="str">
        <f>'BASE PLANILHAS'!B76:C76</f>
        <v>Ausências Legais</v>
      </c>
      <c r="C85" s="620"/>
      <c r="D85" s="326">
        <f>'BASE PLANILHAS'!D76</f>
        <v>2.0277777777777777E-3</v>
      </c>
      <c r="E85" s="367">
        <f t="shared" si="3"/>
        <v>17.033333333333331</v>
      </c>
      <c r="F85" s="113"/>
    </row>
    <row r="86" spans="1:10">
      <c r="A86" s="356" t="str">
        <f>'BASE PLANILHAS'!A77</f>
        <v>C</v>
      </c>
      <c r="B86" s="619" t="str">
        <f>'BASE PLANILHAS'!B77:C77</f>
        <v>Licença Paternidade</v>
      </c>
      <c r="C86" s="620"/>
      <c r="D86" s="393">
        <f>'BASE PLANILHAS'!D77</f>
        <v>1.7083333333333333E-4</v>
      </c>
      <c r="E86" s="367">
        <f t="shared" si="3"/>
        <v>1.4350000000000001</v>
      </c>
      <c r="F86" s="113"/>
    </row>
    <row r="87" spans="1:10">
      <c r="A87" s="356" t="str">
        <f>'BASE PLANILHAS'!A78</f>
        <v>D</v>
      </c>
      <c r="B87" s="619" t="str">
        <f>'BASE PLANILHAS'!B78:C78</f>
        <v>Ausência por Acidente de Trabalho</v>
      </c>
      <c r="C87" s="620"/>
      <c r="D87" s="326">
        <f>'BASE PLANILHAS'!D78</f>
        <v>2.0833333333333335E-4</v>
      </c>
      <c r="E87" s="367">
        <f t="shared" si="3"/>
        <v>1.7500000000000002</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10.888888888888889</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36.530518888888899</v>
      </c>
      <c r="G89" s="3"/>
      <c r="H89" s="395"/>
    </row>
    <row r="90" spans="1:10" ht="13.5" thickBot="1">
      <c r="A90" s="616" t="str">
        <f>'BASE PLANILHAS'!A81:C81</f>
        <v>Total do Submódulo 4.1</v>
      </c>
      <c r="B90" s="617"/>
      <c r="C90" s="618"/>
      <c r="D90" s="380">
        <f>'BASE PLANILHAS'!D81</f>
        <v>1.6496556481481482E-2</v>
      </c>
      <c r="E90" s="360">
        <f>SUM(E84:E89)</f>
        <v>138.57107444444443</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138.57107444444443</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138.57107444444443</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263.86250000000007</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263.86250000000007</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990.90305665870619</v>
      </c>
      <c r="F119" s="15"/>
    </row>
    <row r="120" spans="1:7">
      <c r="A120" s="356" t="str">
        <f>'BASE PLANILHAS'!A111</f>
        <v>B</v>
      </c>
      <c r="B120" s="408" t="str">
        <f>'BASE PLANILHAS'!B111</f>
        <v>Lucro</v>
      </c>
      <c r="C120" s="409">
        <f>'BASE PLANILHAS'!C111</f>
        <v>233.41272001293967</v>
      </c>
      <c r="D120" s="410"/>
      <c r="E120" s="407">
        <f>$C120*$C$21</f>
        <v>700.23816003881905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8.6118980169971699</v>
      </c>
      <c r="E122" s="413">
        <v>0</v>
      </c>
    </row>
    <row r="123" spans="1:7">
      <c r="A123" s="356" t="str">
        <f>'BASE PLANILHAS'!A114</f>
        <v>C.2</v>
      </c>
      <c r="B123" s="408" t="str">
        <f>'BASE PLANILHAS'!B114</f>
        <v>PIS</v>
      </c>
      <c r="C123" s="340">
        <f>'BASE PLANILHAS'!C114</f>
        <v>1.65</v>
      </c>
      <c r="D123" s="340">
        <f>((100/((100-($C$125))%)-100)*$C123)/($C$125)</f>
        <v>1.8696883852691222</v>
      </c>
      <c r="E123" s="413">
        <v>0</v>
      </c>
    </row>
    <row r="124" spans="1:7">
      <c r="A124" s="356" t="str">
        <f>'BASE PLANILHAS'!A115</f>
        <v>C.3</v>
      </c>
      <c r="B124" s="408" t="str">
        <f>'BASE PLANILHAS'!B115</f>
        <v>ISS</v>
      </c>
      <c r="C124" s="340">
        <f>VLOOKUP(E4,ISS!A:C,2,0)*100</f>
        <v>2.5</v>
      </c>
      <c r="D124" s="340">
        <f>((100/((100-($C$125))%)-100)*$C124)/($C$125)</f>
        <v>2.8328611898017004</v>
      </c>
      <c r="E124" s="414">
        <v>0</v>
      </c>
    </row>
    <row r="125" spans="1:7" ht="13.5" thickBot="1">
      <c r="A125" s="652" t="str">
        <f>'BASE PLANILHAS'!A116:B116</f>
        <v>Total Tributos</v>
      </c>
      <c r="B125" s="653">
        <v>0</v>
      </c>
      <c r="C125" s="415">
        <f>SUM(C122:C124)</f>
        <v>11.75</v>
      </c>
      <c r="D125" s="415">
        <f>SUM(D122:D124)</f>
        <v>13.314447592067992</v>
      </c>
      <c r="E125" s="416">
        <f>((E119+E120+E114+E104+E79+E67+E30)*D125)%</f>
        <v>2410.3729118779943</v>
      </c>
    </row>
    <row r="126" spans="1:7" ht="13.5" thickBot="1">
      <c r="A126" s="616" t="str">
        <f>'BASE PLANILHAS'!A117:D117</f>
        <v>Total do Módulo 6</v>
      </c>
      <c r="B126" s="617"/>
      <c r="C126" s="617"/>
      <c r="D126" s="618"/>
      <c r="E126" s="360">
        <f>SUM(E119:E125)</f>
        <v>4101.5141285755199</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8400</v>
      </c>
    </row>
    <row r="132" spans="1:7">
      <c r="A132" s="356" t="str">
        <f>'BASE PLANILHAS'!A123</f>
        <v>B</v>
      </c>
      <c r="B132" s="666" t="str">
        <f>'BASE PLANILHAS'!B123:D123</f>
        <v>MÓDULO 2 – ENCARGOS E BENEFÍCIOS MENSAIS E DIÁRIOS</v>
      </c>
      <c r="C132" s="667"/>
      <c r="D132" s="668"/>
      <c r="E132" s="413">
        <f>E67</f>
        <v>7244.8966666666656</v>
      </c>
    </row>
    <row r="133" spans="1:7">
      <c r="A133" s="356" t="str">
        <f>'BASE PLANILHAS'!A124</f>
        <v>C</v>
      </c>
      <c r="B133" s="669" t="str">
        <f>'BASE PLANILHAS'!B124:D124</f>
        <v>MÓDULO 3 – PROVISÃO PARA RESCISÃO</v>
      </c>
      <c r="C133" s="670"/>
      <c r="D133" s="671"/>
      <c r="E133" s="413">
        <f>E79</f>
        <v>364.96764629629627</v>
      </c>
      <c r="G133" s="420"/>
    </row>
    <row r="134" spans="1:7">
      <c r="A134" s="356" t="str">
        <f>'BASE PLANILHAS'!A125</f>
        <v>D</v>
      </c>
      <c r="B134" s="666" t="str">
        <f>'BASE PLANILHAS'!B125:D125</f>
        <v>MÓDULO 4 – CUSTO DE REPOSIÇÃO DO PROFISSIONAL AUSENTE</v>
      </c>
      <c r="C134" s="667"/>
      <c r="D134" s="668"/>
      <c r="E134" s="413">
        <f>E104</f>
        <v>138.57107444444443</v>
      </c>
      <c r="G134" s="420"/>
    </row>
    <row r="135" spans="1:7">
      <c r="A135" s="356" t="str">
        <f>'BASE PLANILHAS'!A126</f>
        <v>E</v>
      </c>
      <c r="B135" s="672" t="str">
        <f>'BASE PLANILHAS'!B126:D126</f>
        <v>MÓDULO 5 – INSUMOS DIVERSOS</v>
      </c>
      <c r="C135" s="673"/>
      <c r="D135" s="674"/>
      <c r="E135" s="413">
        <f>E114</f>
        <v>263.86250000000007</v>
      </c>
    </row>
    <row r="136" spans="1:7">
      <c r="A136" s="356" t="str">
        <f>'BASE PLANILHAS'!A127</f>
        <v>-</v>
      </c>
      <c r="B136" s="675" t="str">
        <f>'BASE PLANILHAS'!B127:D127</f>
        <v>Subtotal (A + B + C + D + E)</v>
      </c>
      <c r="C136" s="676"/>
      <c r="D136" s="677"/>
      <c r="E136" s="421">
        <f>SUM(E131:E135)</f>
        <v>16412.297887407407</v>
      </c>
      <c r="F136" s="3"/>
      <c r="G136" s="1"/>
    </row>
    <row r="137" spans="1:7" ht="13.5" thickBot="1">
      <c r="A137" s="373" t="str">
        <f>'BASE PLANILHAS'!A128</f>
        <v>F</v>
      </c>
      <c r="B137" s="657" t="str">
        <f>'BASE PLANILHAS'!B128:D128</f>
        <v>MÓDULO 6 – CUSTOS INDIRETOS, TRIBUTOS E LUCRO</v>
      </c>
      <c r="C137" s="658"/>
      <c r="D137" s="659"/>
      <c r="E137" s="386">
        <f>E126</f>
        <v>4101.5141285755199</v>
      </c>
    </row>
    <row r="138" spans="1:7" ht="13.5" thickBot="1">
      <c r="A138" s="616" t="str">
        <f>'BASE PLANILHAS'!A129:D129</f>
        <v>Custo Total</v>
      </c>
      <c r="B138" s="617"/>
      <c r="C138" s="617"/>
      <c r="D138" s="618"/>
      <c r="E138" s="381">
        <f>SUM(E136:E137)</f>
        <v>20513.812015982927</v>
      </c>
      <c r="F138" s="3"/>
    </row>
    <row r="139" spans="1:7" ht="13.5" thickBot="1">
      <c r="A139" s="616" t="str">
        <f>'BASE PLANILHAS'!A130:D130</f>
        <v>Custo Total Anual</v>
      </c>
      <c r="B139" s="617"/>
      <c r="C139" s="617"/>
      <c r="D139" s="618"/>
      <c r="E139" s="360">
        <f>E138*12</f>
        <v>246165.74419179512</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CCT!A73</f>
        <v>Paracatu</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CCT!S73</f>
        <v>0</v>
      </c>
    </row>
    <row r="7" spans="1:7">
      <c r="A7" s="288" t="str">
        <f>'BASE PLANILHAS'!A7</f>
        <v>D</v>
      </c>
      <c r="B7" s="551" t="str">
        <f>'BASE PLANILHAS'!B7:D7</f>
        <v>Categoria profissional (vinculada à execução contratual)</v>
      </c>
      <c r="C7" s="552"/>
      <c r="D7" s="553"/>
      <c r="E7" s="275" t="str">
        <f>CCT!B73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8.6118980169971699</v>
      </c>
      <c r="E113" s="267">
        <v>0</v>
      </c>
    </row>
    <row r="114" spans="1:6">
      <c r="A114" s="288" t="str">
        <f>'BASE PLANILHAS'!A114</f>
        <v>C.2</v>
      </c>
      <c r="B114" s="294" t="str">
        <f>'BASE PLANILHAS'!B114</f>
        <v>PIS</v>
      </c>
      <c r="C114" s="268">
        <f>'BASE PLANILHAS'!C114</f>
        <v>1.65</v>
      </c>
      <c r="D114" s="268">
        <f>((100/((100-($C$116))%)-100)*$C114)/($C$116)</f>
        <v>1.8696883852691222</v>
      </c>
      <c r="E114" s="267">
        <v>0</v>
      </c>
    </row>
    <row r="115" spans="1:6">
      <c r="A115" s="288" t="str">
        <f>'BASE PLANILHAS'!A115</f>
        <v>C.3</v>
      </c>
      <c r="B115" s="294" t="str">
        <f>'BASE PLANILHAS'!B115</f>
        <v>ISS</v>
      </c>
      <c r="C115" s="340">
        <f>VLOOKUP(E4,ISS!A:C,2,0)*100</f>
        <v>2.5</v>
      </c>
      <c r="D115" s="268">
        <f>((100/((100-($C$116))%)-100)*$C115)/($C$116)</f>
        <v>2.8328611898017004</v>
      </c>
      <c r="E115" s="270">
        <v>0</v>
      </c>
    </row>
    <row r="116" spans="1:6" ht="13.5" thickBot="1">
      <c r="A116" s="605" t="str">
        <f>'BASE PLANILHAS'!A116:B116</f>
        <v>Total Tributos</v>
      </c>
      <c r="B116" s="606">
        <v>0</v>
      </c>
      <c r="C116" s="279">
        <f>SUM(C113:C115)</f>
        <v>11.75</v>
      </c>
      <c r="D116" s="279">
        <f>SUM(D113:D115)</f>
        <v>13.314447592067992</v>
      </c>
      <c r="E116" s="272">
        <f>((E110+E111+E105+E95+E70+E58+E21)*D116)%</f>
        <v>803.45763729266491</v>
      </c>
    </row>
    <row r="117" spans="1:6" ht="13.5" thickBot="1">
      <c r="A117" s="548" t="str">
        <f>'BASE PLANILHAS'!A117:D117</f>
        <v>Total do Módulo 6</v>
      </c>
      <c r="B117" s="549"/>
      <c r="C117" s="549"/>
      <c r="D117" s="550"/>
      <c r="E117" s="12">
        <f>SUM(E110:E116)</f>
        <v>1367.17137619184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1367.17137619184</v>
      </c>
    </row>
    <row r="129" spans="1:6" ht="13.5" thickBot="1">
      <c r="A129" s="548" t="str">
        <f>'BASE PLANILHAS'!A129:D129</f>
        <v>Custo Total</v>
      </c>
      <c r="B129" s="549"/>
      <c r="C129" s="549"/>
      <c r="D129" s="550"/>
      <c r="E129" s="11">
        <f>SUM(E127:E128)</f>
        <v>6837.9373386609759</v>
      </c>
      <c r="F129" s="3"/>
    </row>
    <row r="130" spans="1:6" ht="13.5" thickBot="1">
      <c r="A130" s="548" t="str">
        <f>'BASE PLANILHAS'!A130:D130</f>
        <v>Custo Total Anual</v>
      </c>
      <c r="B130" s="549"/>
      <c r="C130" s="549"/>
      <c r="D130" s="550"/>
      <c r="E130" s="12">
        <f>E129*12</f>
        <v>82055.248063931707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CCT!A74</f>
        <v>Paraisopolis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Paraisopolis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CCT!A74</f>
        <v>Paraisopolis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CCT!S74</f>
        <v>0</v>
      </c>
    </row>
    <row r="7" spans="1:7">
      <c r="A7" s="288" t="str">
        <f>'BASE PLANILHAS'!A7</f>
        <v>D</v>
      </c>
      <c r="B7" s="551" t="str">
        <f>'BASE PLANILHAS'!B7:D7</f>
        <v>Categoria profissional (vinculada à execução contratual)</v>
      </c>
      <c r="C7" s="552"/>
      <c r="D7" s="553"/>
      <c r="E7" s="275" t="str">
        <f>CCT!B74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CCT!A75</f>
        <v>Patos De Minas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Patos De Minas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768.5644691875325</v>
      </c>
    </row>
    <row r="126" spans="1:7" ht="13.5" thickBot="1">
      <c r="A126" s="616" t="str">
        <f>'BASE PLANILHAS'!A117:D117</f>
        <v>Total do Módulo 6</v>
      </c>
      <c r="B126" s="617"/>
      <c r="C126" s="617"/>
      <c r="D126" s="618"/>
      <c r="E126" s="360">
        <f>SUM(E119:E125)</f>
        <v>1332.2782080867075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1332.2782080867075</v>
      </c>
    </row>
    <row r="138" spans="1:7" ht="13.5" thickBot="1">
      <c r="A138" s="616" t="str">
        <f>'BASE PLANILHAS'!A129:D129</f>
        <v>Custo Total</v>
      </c>
      <c r="B138" s="617"/>
      <c r="C138" s="617"/>
      <c r="D138" s="618"/>
      <c r="E138" s="381">
        <f>SUM(E136:E137)</f>
        <v>6831.6841705558436</v>
      </c>
      <c r="F138" s="3"/>
    </row>
    <row r="139" spans="1:7" ht="13.5" thickBot="1">
      <c r="A139" s="616" t="str">
        <f>'BASE PLANILHAS'!A130:D130</f>
        <v>Custo Total Anual</v>
      </c>
      <c r="B139" s="617"/>
      <c r="C139" s="617"/>
      <c r="D139" s="618"/>
      <c r="E139" s="360">
        <f>E138*12</f>
        <v>81980.210046670123</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CCT!A75</f>
        <v>Patos De Minas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CCT!S75</f>
        <v>0</v>
      </c>
    </row>
    <row r="7" spans="1:7">
      <c r="A7" s="288" t="str">
        <f>'BASE PLANILHAS'!A7</f>
        <v>D</v>
      </c>
      <c r="B7" s="551" t="str">
        <f>'BASE PLANILHAS'!B7:D7</f>
        <v>Categoria profissional (vinculada à execução contratual)</v>
      </c>
      <c r="C7" s="552"/>
      <c r="D7" s="553"/>
      <c r="E7" s="275" t="str">
        <f>CCT!B75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768.5644691875325</v>
      </c>
    </row>
    <row r="117" spans="1:6" ht="13.5" thickBot="1">
      <c r="A117" s="548" t="str">
        <f>'BASE PLANILHAS'!A117:D117</f>
        <v>Total do Módulo 6</v>
      </c>
      <c r="B117" s="549"/>
      <c r="C117" s="549"/>
      <c r="D117" s="550"/>
      <c r="E117" s="12">
        <f>SUM(E110:E116)</f>
        <v>1332.2782080867075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1332.2782080867075</v>
      </c>
    </row>
    <row r="129" spans="1:6" ht="13.5" thickBot="1">
      <c r="A129" s="548" t="str">
        <f>'BASE PLANILHAS'!A129:D129</f>
        <v>Custo Total</v>
      </c>
      <c r="B129" s="549"/>
      <c r="C129" s="549"/>
      <c r="D129" s="550"/>
      <c r="E129" s="11">
        <f>SUM(E127:E128)</f>
        <v>6831.6841705558436</v>
      </c>
      <c r="F129" s="3"/>
    </row>
    <row r="130" spans="1:6" ht="13.5" thickBot="1">
      <c r="A130" s="548" t="str">
        <f>'BASE PLANILHAS'!A130:D130</f>
        <v>Custo Total Anual</v>
      </c>
      <c r="B130" s="549"/>
      <c r="C130" s="549"/>
      <c r="D130" s="550"/>
      <c r="E130" s="12">
        <f>E129*12</f>
        <v>81980.210046670123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CCT!A76</f>
        <v>Patrocinio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Patrocinio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701.84999999999991</v>
      </c>
    </row>
    <row r="67" spans="1:6" ht="13.5" thickBot="1">
      <c r="A67" s="616" t="str">
        <f>'BASE PLANILHAS'!A58:D58</f>
        <v>Total do Módulo 2</v>
      </c>
      <c r="B67" s="617"/>
      <c r="C67" s="617"/>
      <c r="D67" s="618"/>
      <c r="E67" s="381">
        <f>SUM(E64:E66)</f>
        <v>2443.6055555555554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768.5644691875325</v>
      </c>
    </row>
    <row r="126" spans="1:7" ht="13.5" thickBot="1">
      <c r="A126" s="616" t="str">
        <f>'BASE PLANILHAS'!A117:D117</f>
        <v>Total do Módulo 6</v>
      </c>
      <c r="B126" s="617"/>
      <c r="C126" s="617"/>
      <c r="D126" s="618"/>
      <c r="E126" s="360">
        <f>SUM(E119:E125)</f>
        <v>1332.2782080867075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5499.4059624691363</v>
      </c>
      <c r="F136" s="3"/>
      <c r="G136" s="1"/>
    </row>
    <row r="137" spans="1:7" ht="13.5" thickBot="1">
      <c r="A137" s="373" t="str">
        <f>'BASE PLANILHAS'!A128</f>
        <v>F</v>
      </c>
      <c r="B137" s="657" t="str">
        <f>'BASE PLANILHAS'!B128:D128</f>
        <v>MÓDULO 6 – CUSTOS INDIRETOS, TRIBUTOS E LUCRO</v>
      </c>
      <c r="C137" s="658"/>
      <c r="D137" s="659"/>
      <c r="E137" s="386">
        <f>E126</f>
        <v>1332.2782080867075</v>
      </c>
    </row>
    <row r="138" spans="1:7" ht="13.5" thickBot="1">
      <c r="A138" s="616" t="str">
        <f>'BASE PLANILHAS'!A129:D129</f>
        <v>Custo Total</v>
      </c>
      <c r="B138" s="617"/>
      <c r="C138" s="617"/>
      <c r="D138" s="618"/>
      <c r="E138" s="381">
        <f>SUM(E136:E137)</f>
        <v>6831.6841705558436</v>
      </c>
      <c r="F138" s="3"/>
    </row>
    <row r="139" spans="1:7" ht="13.5" thickBot="1">
      <c r="A139" s="616" t="str">
        <f>'BASE PLANILHAS'!A130:D130</f>
        <v>Custo Total Anual</v>
      </c>
      <c r="B139" s="617"/>
      <c r="C139" s="617"/>
      <c r="D139" s="618"/>
      <c r="E139" s="360">
        <f>E138*12</f>
        <v>81980.210046670123</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CCT!A76</f>
        <v>Patrocinio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CCT!S76</f>
        <v>0</v>
      </c>
    </row>
    <row r="7" spans="1:7">
      <c r="A7" s="288" t="str">
        <f>'BASE PLANILHAS'!A7</f>
        <v>D</v>
      </c>
      <c r="B7" s="551" t="str">
        <f>'BASE PLANILHAS'!B7:D7</f>
        <v>Categoria profissional (vinculada à execução contratual)</v>
      </c>
      <c r="C7" s="552"/>
      <c r="D7" s="553"/>
      <c r="E7" s="275" t="str">
        <f>CCT!B76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768.5644691875325</v>
      </c>
    </row>
    <row r="117" spans="1:6" ht="13.5" thickBot="1">
      <c r="A117" s="548" t="str">
        <f>'BASE PLANILHAS'!A117:D117</f>
        <v>Total do Módulo 6</v>
      </c>
      <c r="B117" s="549"/>
      <c r="C117" s="549"/>
      <c r="D117" s="550"/>
      <c r="E117" s="12">
        <f>SUM(E110:E116)</f>
        <v>1332.2782080867075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1332.2782080867075</v>
      </c>
    </row>
    <row r="129" spans="1:6" ht="13.5" thickBot="1">
      <c r="A129" s="548" t="str">
        <f>'BASE PLANILHAS'!A129:D129</f>
        <v>Custo Total</v>
      </c>
      <c r="B129" s="549"/>
      <c r="C129" s="549"/>
      <c r="D129" s="550"/>
      <c r="E129" s="11">
        <f>SUM(E127:E128)</f>
        <v>6831.6841705558436</v>
      </c>
      <c r="F129" s="3"/>
    </row>
    <row r="130" spans="1:6" ht="13.5" thickBot="1">
      <c r="A130" s="548" t="str">
        <f>'BASE PLANILHAS'!A130:D130</f>
        <v>Custo Total Anual</v>
      </c>
      <c r="B130" s="549"/>
      <c r="C130" s="549"/>
      <c r="D130" s="550"/>
      <c r="E130" s="12">
        <f>E129*12</f>
        <v>81980.210046670123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CCT!A77</f>
        <v>Pedro Leopoldo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Pedro Leopoldo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764.9340466523214</v>
      </c>
    </row>
    <row r="126" spans="1:7" ht="13.5" thickBot="1">
      <c r="A126" s="616" t="str">
        <f>'BASE PLANILHAS'!A117:D117</f>
        <v>Total do Módulo 6</v>
      </c>
      <c r="B126" s="617"/>
      <c r="C126" s="617"/>
      <c r="D126" s="618"/>
      <c r="E126" s="360">
        <f>SUM(E119:E125)</f>
        <v>1328.6477855514963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1328.6477855514963</v>
      </c>
    </row>
    <row r="138" spans="1:7" ht="13.5" thickBot="1">
      <c r="A138" s="616" t="str">
        <f>'BASE PLANILHAS'!A129:D129</f>
        <v>Custo Total</v>
      </c>
      <c r="B138" s="617"/>
      <c r="C138" s="617"/>
      <c r="D138" s="618"/>
      <c r="E138" s="381">
        <f>SUM(E136:E137)</f>
        <v>6799.4137480206318</v>
      </c>
      <c r="F138" s="3"/>
    </row>
    <row r="139" spans="1:7" ht="13.5" thickBot="1">
      <c r="A139" s="616" t="str">
        <f>'BASE PLANILHAS'!A130:D130</f>
        <v>Custo Total Anual</v>
      </c>
      <c r="B139" s="617"/>
      <c r="C139" s="617"/>
      <c r="D139" s="618"/>
      <c r="E139" s="360">
        <f>E138*12</f>
        <v>81592.964976247575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CCT!A77</f>
        <v>Pedro Leopoldo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CCT!S77</f>
        <v>0</v>
      </c>
    </row>
    <row r="7" spans="1:7">
      <c r="A7" s="288" t="str">
        <f>'BASE PLANILHAS'!A7</f>
        <v>D</v>
      </c>
      <c r="B7" s="551" t="str">
        <f>'BASE PLANILHAS'!B7:D7</f>
        <v>Categoria profissional (vinculada à execução contratual)</v>
      </c>
      <c r="C7" s="552"/>
      <c r="D7" s="553"/>
      <c r="E7" s="275" t="str">
        <f>CCT!B77</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764.9340466523214</v>
      </c>
    </row>
    <row r="117" spans="1:6" ht="13.5" thickBot="1">
      <c r="A117" s="548" t="str">
        <f>'BASE PLANILHAS'!A117:D117</f>
        <v>Total do Módulo 6</v>
      </c>
      <c r="B117" s="549"/>
      <c r="C117" s="549"/>
      <c r="D117" s="550"/>
      <c r="E117" s="12">
        <f>SUM(E110:E116)</f>
        <v>1328.6477855514963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1328.6477855514963</v>
      </c>
    </row>
    <row r="129" spans="1:6" ht="13.5" thickBot="1">
      <c r="A129" s="548" t="str">
        <f>'BASE PLANILHAS'!A129:D129</f>
        <v>Custo Total</v>
      </c>
      <c r="B129" s="549"/>
      <c r="C129" s="549"/>
      <c r="D129" s="550"/>
      <c r="E129" s="11">
        <f>SUM(E127:E128)</f>
        <v>6799.4137480206318</v>
      </c>
      <c r="F129" s="3"/>
    </row>
    <row r="130" spans="1:6" ht="13.5" thickBot="1">
      <c r="A130" s="548" t="str">
        <f>'BASE PLANILHAS'!A130:D130</f>
        <v>Custo Total Anual</v>
      </c>
      <c r="B130" s="549"/>
      <c r="C130" s="549"/>
      <c r="D130" s="550"/>
      <c r="E130" s="12">
        <f>E129*12</f>
        <v>81592.964976247575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CCT!A78</f>
        <v>Piumhi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Piumhi</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1000.7604168454626</v>
      </c>
    </row>
    <row r="126" spans="1:7" ht="13.5" thickBot="1">
      <c r="A126" s="616" t="str">
        <f>'BASE PLANILHAS'!A117:D117</f>
        <v>Total do Módulo 6</v>
      </c>
      <c r="B126" s="617"/>
      <c r="C126" s="617"/>
      <c r="D126" s="618"/>
      <c r="E126" s="360">
        <f>SUM(E119:E125)</f>
        <v>1564.4741557446378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1564.4741557446378</v>
      </c>
    </row>
    <row r="138" spans="1:7" ht="13.5" thickBot="1">
      <c r="A138" s="616" t="str">
        <f>'BASE PLANILHAS'!A129:D129</f>
        <v>Custo Total</v>
      </c>
      <c r="B138" s="617"/>
      <c r="C138" s="617"/>
      <c r="D138" s="618"/>
      <c r="E138" s="381">
        <f>SUM(E136:E137)</f>
        <v>7022.880118213774</v>
      </c>
      <c r="F138" s="3"/>
    </row>
    <row r="139" spans="1:7" ht="13.5" thickBot="1">
      <c r="A139" s="616" t="str">
        <f>'BASE PLANILHAS'!A130:D130</f>
        <v>Custo Total Anual</v>
      </c>
      <c r="B139" s="617"/>
      <c r="C139" s="617"/>
      <c r="D139" s="618"/>
      <c r="E139" s="360">
        <f>E138*12</f>
        <v>84274.561418565281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CCT!A78</f>
        <v>Piumhi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CCT!S78</f>
        <v>0</v>
      </c>
    </row>
    <row r="7" spans="1:7">
      <c r="A7" s="288" t="str">
        <f>'BASE PLANILHAS'!A7</f>
        <v>D</v>
      </c>
      <c r="B7" s="551" t="str">
        <f>'BASE PLANILHAS'!B7:D7</f>
        <v>Categoria profissional (vinculada à execução contratual)</v>
      </c>
      <c r="C7" s="552"/>
      <c r="D7" s="553"/>
      <c r="E7" s="275" t="str">
        <f>CCT!B78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1000.7604168454626</v>
      </c>
    </row>
    <row r="117" spans="1:6" ht="13.5" thickBot="1">
      <c r="A117" s="548" t="str">
        <f>'BASE PLANILHAS'!A117:D117</f>
        <v>Total do Módulo 6</v>
      </c>
      <c r="B117" s="549"/>
      <c r="C117" s="549"/>
      <c r="D117" s="550"/>
      <c r="E117" s="12">
        <f>SUM(E110:E116)</f>
        <v>1564.4741557446378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1564.4741557446378</v>
      </c>
    </row>
    <row r="129" spans="1:6" ht="13.5" thickBot="1">
      <c r="A129" s="548" t="str">
        <f>'BASE PLANILHAS'!A129:D129</f>
        <v>Custo Total</v>
      </c>
      <c r="B129" s="549"/>
      <c r="C129" s="549"/>
      <c r="D129" s="550"/>
      <c r="E129" s="11">
        <f>SUM(E127:E128)</f>
        <v>7022.880118213774</v>
      </c>
      <c r="F129" s="3"/>
    </row>
    <row r="130" spans="1:6" ht="13.5" thickBot="1">
      <c r="A130" s="548" t="str">
        <f>'BASE PLANILHAS'!A130:D130</f>
        <v>Custo Total Anual</v>
      </c>
      <c r="B130" s="549"/>
      <c r="C130" s="549"/>
      <c r="D130" s="550"/>
      <c r="E130" s="12">
        <f>E129*12</f>
        <v>84274.561418565281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CCT!A79</f>
        <v>Pompeu</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Pompeu</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40.9</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701.75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701.75</v>
      </c>
    </row>
    <row r="67" spans="1:6" ht="13.5" thickBot="1">
      <c r="A67" s="616" t="str">
        <f>'BASE PLANILHAS'!A58:D58</f>
        <v>Total do Módulo 2</v>
      </c>
      <c r="B67" s="617"/>
      <c r="C67" s="617"/>
      <c r="D67" s="618"/>
      <c r="E67" s="381">
        <f>SUM(E64:E66)</f>
        <v>2443.5055555555555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768.55179313119459</v>
      </c>
    </row>
    <row r="126" spans="1:7" ht="13.5" thickBot="1">
      <c r="A126" s="616" t="str">
        <f>'BASE PLANILHAS'!A117:D117</f>
        <v>Total do Módulo 6</v>
      </c>
      <c r="B126" s="617"/>
      <c r="C126" s="617"/>
      <c r="D126" s="618"/>
      <c r="E126" s="360">
        <f>SUM(E119:E125)</f>
        <v>1332.2655320303697</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2443.5055555555555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5499.3059624691359</v>
      </c>
      <c r="F136" s="3"/>
      <c r="G136" s="1"/>
    </row>
    <row r="137" spans="1:7" ht="13.5" thickBot="1">
      <c r="A137" s="373" t="str">
        <f>'BASE PLANILHAS'!A128</f>
        <v>F</v>
      </c>
      <c r="B137" s="657" t="str">
        <f>'BASE PLANILHAS'!B128:D128</f>
        <v>MÓDULO 6 – CUSTOS INDIRETOS, TRIBUTOS E LUCRO</v>
      </c>
      <c r="C137" s="658"/>
      <c r="D137" s="659"/>
      <c r="E137" s="386">
        <f>E126</f>
        <v>1332.2655320303697</v>
      </c>
    </row>
    <row r="138" spans="1:7" ht="13.5" thickBot="1">
      <c r="A138" s="616" t="str">
        <f>'BASE PLANILHAS'!A129:D129</f>
        <v>Custo Total</v>
      </c>
      <c r="B138" s="617"/>
      <c r="C138" s="617"/>
      <c r="D138" s="618"/>
      <c r="E138" s="381">
        <f>SUM(E136:E137)</f>
        <v>6831.5714944995052</v>
      </c>
      <c r="F138" s="3"/>
    </row>
    <row r="139" spans="1:7" ht="13.5" thickBot="1">
      <c r="A139" s="616" t="str">
        <f>'BASE PLANILHAS'!A130:D130</f>
        <v>Custo Total Anual</v>
      </c>
      <c r="B139" s="617"/>
      <c r="C139" s="617"/>
      <c r="D139" s="618"/>
      <c r="E139" s="360">
        <f>E138*12</f>
        <v>81978.857933994062</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CCT!A79</f>
        <v>Pompeu</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CCT!S79</f>
        <v>0</v>
      </c>
    </row>
    <row r="7" spans="1:7">
      <c r="A7" s="288" t="str">
        <f>'BASE PLANILHAS'!A7</f>
        <v>D</v>
      </c>
      <c r="B7" s="551" t="str">
        <f>'BASE PLANILHAS'!B7:D7</f>
        <v>Categoria profissional (vinculada à execução contratual)</v>
      </c>
      <c r="C7" s="552"/>
      <c r="D7" s="553"/>
      <c r="E7" s="275" t="str">
        <f>CCT!B79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40.9</v>
      </c>
      <c r="E47" s="259">
        <f t="shared" si="2"/>
        <v>40.9</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701.75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701.75</v>
      </c>
    </row>
    <row r="58" spans="1:6" ht="13.5" thickBot="1">
      <c r="A58" s="548" t="str">
        <f>'BASE PLANILHAS'!A58:D58</f>
        <v>Total do Módulo 2</v>
      </c>
      <c r="B58" s="549"/>
      <c r="C58" s="549"/>
      <c r="D58" s="550"/>
      <c r="E58" s="11">
        <f>SUM(E55:E57)</f>
        <v>2443.5055555555555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768.55179313119459</v>
      </c>
    </row>
    <row r="117" spans="1:6" ht="13.5" thickBot="1">
      <c r="A117" s="548" t="str">
        <f>'BASE PLANILHAS'!A117:D117</f>
        <v>Total do Módulo 6</v>
      </c>
      <c r="B117" s="549"/>
      <c r="C117" s="549"/>
      <c r="D117" s="550"/>
      <c r="E117" s="12">
        <f>SUM(E110:E116)</f>
        <v>1332.2655320303697</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2443.5055555555555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5499.3059624691359</v>
      </c>
      <c r="F127" s="3"/>
    </row>
    <row r="128" spans="1:6" ht="13.5" thickBot="1">
      <c r="A128" s="120" t="str">
        <f>'BASE PLANILHAS'!A128</f>
        <v>F</v>
      </c>
      <c r="B128" s="585" t="str">
        <f>'BASE PLANILHAS'!B128:D128</f>
        <v>MÓDULO 6 – CUSTOS INDIRETOS, TRIBUTOS E LUCRO</v>
      </c>
      <c r="C128" s="586"/>
      <c r="D128" s="587"/>
      <c r="E128" s="5">
        <f>E117</f>
        <v>1332.2655320303697</v>
      </c>
    </row>
    <row r="129" spans="1:6" ht="13.5" thickBot="1">
      <c r="A129" s="548" t="str">
        <f>'BASE PLANILHAS'!A129:D129</f>
        <v>Custo Total</v>
      </c>
      <c r="B129" s="549"/>
      <c r="C129" s="549"/>
      <c r="D129" s="550"/>
      <c r="E129" s="11">
        <f>SUM(E127:E128)</f>
        <v>6831.5714944995052</v>
      </c>
      <c r="F129" s="3"/>
    </row>
    <row r="130" spans="1:6" ht="13.5" thickBot="1">
      <c r="A130" s="548" t="str">
        <f>'BASE PLANILHAS'!A130:D130</f>
        <v>Custo Total Anual</v>
      </c>
      <c r="B130" s="549"/>
      <c r="C130" s="549"/>
      <c r="D130" s="550"/>
      <c r="E130" s="12">
        <f>E129*12</f>
        <v>81978.857933994062</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CCT!A80</f>
        <v>Ponte Nova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Ponte Nova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CCT!A80</f>
        <v>Ponte Nova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CCT!S80</f>
        <v>0</v>
      </c>
    </row>
    <row r="7" spans="1:7">
      <c r="A7" s="288" t="str">
        <f>'BASE PLANILHAS'!A7</f>
        <v>D</v>
      </c>
      <c r="B7" s="551" t="str">
        <f>'BASE PLANILHAS'!B7:D7</f>
        <v>Categoria profissional (vinculada à execução contratual)</v>
      </c>
      <c r="C7" s="552"/>
      <c r="D7" s="553"/>
      <c r="E7" s="275" t="str">
        <f>CCT!B80</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CCT!A81</f>
        <v>Pouso Alegre</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Pouso Alegre</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42.1</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702.95</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702.95</v>
      </c>
    </row>
    <row r="67" spans="1:6" ht="13.5" thickBot="1">
      <c r="A67" s="616" t="str">
        <f>'BASE PLANILHAS'!A58:D58</f>
        <v>Total do Módulo 2</v>
      </c>
      <c r="B67" s="617"/>
      <c r="C67" s="617"/>
      <c r="D67" s="618"/>
      <c r="E67" s="381">
        <f>SUM(E64:E66)</f>
        <v>2444.7055555555553</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768.70390580725098</v>
      </c>
    </row>
    <row r="126" spans="1:7" ht="13.5" thickBot="1">
      <c r="A126" s="616" t="str">
        <f>'BASE PLANILHAS'!A117:D117</f>
        <v>Total do Módulo 6</v>
      </c>
      <c r="B126" s="617"/>
      <c r="C126" s="617"/>
      <c r="D126" s="618"/>
      <c r="E126" s="360">
        <f>SUM(E119:E125)</f>
        <v>1332.417644706426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2444.7055555555553</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5500.5059624691357</v>
      </c>
      <c r="F136" s="3"/>
      <c r="G136" s="1"/>
    </row>
    <row r="137" spans="1:7" ht="13.5" thickBot="1">
      <c r="A137" s="373" t="str">
        <f>'BASE PLANILHAS'!A128</f>
        <v>F</v>
      </c>
      <c r="B137" s="657" t="str">
        <f>'BASE PLANILHAS'!B128:D128</f>
        <v>MÓDULO 6 – CUSTOS INDIRETOS, TRIBUTOS E LUCRO</v>
      </c>
      <c r="C137" s="658"/>
      <c r="D137" s="659"/>
      <c r="E137" s="386">
        <f>E126</f>
        <v>1332.417644706426</v>
      </c>
    </row>
    <row r="138" spans="1:7" ht="13.5" thickBot="1">
      <c r="A138" s="616" t="str">
        <f>'BASE PLANILHAS'!A129:D129</f>
        <v>Custo Total</v>
      </c>
      <c r="B138" s="617"/>
      <c r="C138" s="617"/>
      <c r="D138" s="618"/>
      <c r="E138" s="381">
        <f>SUM(E136:E137)</f>
        <v>6832.9236071755622</v>
      </c>
      <c r="F138" s="3"/>
    </row>
    <row r="139" spans="1:7" ht="13.5" thickBot="1">
      <c r="A139" s="616" t="str">
        <f>'BASE PLANILHAS'!A130:D130</f>
        <v>Custo Total Anual</v>
      </c>
      <c r="B139" s="617"/>
      <c r="C139" s="617"/>
      <c r="D139" s="618"/>
      <c r="E139" s="360">
        <f>E138*12</f>
        <v>81995.083286106747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CCT!A81</f>
        <v>Pouso Alegre</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CCT!S81</f>
        <v>0</v>
      </c>
    </row>
    <row r="7" spans="1:7">
      <c r="A7" s="288" t="str">
        <f>'BASE PLANILHAS'!A7</f>
        <v>D</v>
      </c>
      <c r="B7" s="551" t="str">
        <f>'BASE PLANILHAS'!B7:D7</f>
        <v>Categoria profissional (vinculada à execução contratual)</v>
      </c>
      <c r="C7" s="552"/>
      <c r="D7" s="553"/>
      <c r="E7" s="275" t="str">
        <f>CCT!B81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42.1</v>
      </c>
      <c r="E47" s="259">
        <f t="shared" si="2"/>
        <v>42.1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702.95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702.95</v>
      </c>
    </row>
    <row r="58" spans="1:6" ht="13.5" thickBot="1">
      <c r="A58" s="548" t="str">
        <f>'BASE PLANILHAS'!A58:D58</f>
        <v>Total do Módulo 2</v>
      </c>
      <c r="B58" s="549"/>
      <c r="C58" s="549"/>
      <c r="D58" s="550"/>
      <c r="E58" s="11">
        <f>SUM(E55:E57)</f>
        <v>2444.7055555555553</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768.70390580725098</v>
      </c>
    </row>
    <row r="117" spans="1:6" ht="13.5" thickBot="1">
      <c r="A117" s="548" t="str">
        <f>'BASE PLANILHAS'!A117:D117</f>
        <v>Total do Módulo 6</v>
      </c>
      <c r="B117" s="549"/>
      <c r="C117" s="549"/>
      <c r="D117" s="550"/>
      <c r="E117" s="12">
        <f>SUM(E110:E116)</f>
        <v>1332.417644706426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2444.7055555555553</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5500.5059624691357</v>
      </c>
      <c r="F127" s="3"/>
    </row>
    <row r="128" spans="1:6" ht="13.5" thickBot="1">
      <c r="A128" s="120" t="str">
        <f>'BASE PLANILHAS'!A128</f>
        <v>F</v>
      </c>
      <c r="B128" s="585" t="str">
        <f>'BASE PLANILHAS'!B128:D128</f>
        <v>MÓDULO 6 – CUSTOS INDIRETOS, TRIBUTOS E LUCRO</v>
      </c>
      <c r="C128" s="586"/>
      <c r="D128" s="587"/>
      <c r="E128" s="5">
        <f>E117</f>
        <v>1332.417644706426</v>
      </c>
    </row>
    <row r="129" spans="1:6" ht="13.5" thickBot="1">
      <c r="A129" s="548" t="str">
        <f>'BASE PLANILHAS'!A129:D129</f>
        <v>Custo Total</v>
      </c>
      <c r="B129" s="549"/>
      <c r="C129" s="549"/>
      <c r="D129" s="550"/>
      <c r="E129" s="11">
        <f>SUM(E127:E128)</f>
        <v>6832.9236071755622</v>
      </c>
      <c r="F129" s="3"/>
    </row>
    <row r="130" spans="1:6" ht="13.5" thickBot="1">
      <c r="A130" s="548" t="str">
        <f>'BASE PLANILHAS'!A130:D130</f>
        <v>Custo Total Anual</v>
      </c>
      <c r="B130" s="549"/>
      <c r="C130" s="549"/>
      <c r="D130" s="550"/>
      <c r="E130" s="12">
        <f>E129*12</f>
        <v>81995.083286106747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CCT!A82</f>
        <v>Pratapolis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Pratapolis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763.367286088941</v>
      </c>
    </row>
    <row r="126" spans="1:7" ht="13.5" thickBot="1">
      <c r="A126" s="616" t="str">
        <f>'BASE PLANILHAS'!A117:D117</f>
        <v>Total do Módulo 6</v>
      </c>
      <c r="B126" s="617"/>
      <c r="C126" s="617"/>
      <c r="D126" s="618"/>
      <c r="E126" s="360">
        <f>SUM(E119:E125)</f>
        <v>1327.081024988116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1327.081024988116</v>
      </c>
    </row>
    <row r="138" spans="1:7" ht="13.5" thickBot="1">
      <c r="A138" s="616" t="str">
        <f>'BASE PLANILHAS'!A129:D129</f>
        <v>Custo Total</v>
      </c>
      <c r="B138" s="617"/>
      <c r="C138" s="617"/>
      <c r="D138" s="618"/>
      <c r="E138" s="381">
        <f>SUM(E136:E137)</f>
        <v>6785.4869874572523</v>
      </c>
      <c r="F138" s="3"/>
    </row>
    <row r="139" spans="1:7" ht="13.5" thickBot="1">
      <c r="A139" s="616" t="str">
        <f>'BASE PLANILHAS'!A130:D130</f>
        <v>Custo Total Anual</v>
      </c>
      <c r="B139" s="617"/>
      <c r="C139" s="617"/>
      <c r="D139" s="618"/>
      <c r="E139" s="360">
        <f>E138*12</f>
        <v>81425.843849487021</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CCT!A82</f>
        <v>Pratapolis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CCT!S82</f>
        <v>0</v>
      </c>
    </row>
    <row r="7" spans="1:7">
      <c r="A7" s="288" t="str">
        <f>'BASE PLANILHAS'!A7</f>
        <v>D</v>
      </c>
      <c r="B7" s="551" t="str">
        <f>'BASE PLANILHAS'!B7:D7</f>
        <v>Categoria profissional (vinculada à execução contratual)</v>
      </c>
      <c r="C7" s="552"/>
      <c r="D7" s="553"/>
      <c r="E7" s="275" t="str">
        <f>CCT!B82</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763.367286088941</v>
      </c>
    </row>
    <row r="117" spans="1:6" ht="13.5" thickBot="1">
      <c r="A117" s="548" t="str">
        <f>'BASE PLANILHAS'!A117:D117</f>
        <v>Total do Módulo 6</v>
      </c>
      <c r="B117" s="549"/>
      <c r="C117" s="549"/>
      <c r="D117" s="550"/>
      <c r="E117" s="12">
        <f>SUM(E110:E116)</f>
        <v>1327.081024988116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1327.081024988116</v>
      </c>
    </row>
    <row r="129" spans="1:6" ht="13.5" thickBot="1">
      <c r="A129" s="548" t="str">
        <f>'BASE PLANILHAS'!A129:D129</f>
        <v>Custo Total</v>
      </c>
      <c r="B129" s="549"/>
      <c r="C129" s="549"/>
      <c r="D129" s="550"/>
      <c r="E129" s="11">
        <f>SUM(E127:E128)</f>
        <v>6785.4869874572523</v>
      </c>
      <c r="F129" s="3"/>
    </row>
    <row r="130" spans="1:6" ht="13.5" thickBot="1">
      <c r="A130" s="548" t="str">
        <f>'BASE PLANILHAS'!A130:D130</f>
        <v>Custo Total Anual</v>
      </c>
      <c r="B130" s="549"/>
      <c r="C130" s="549"/>
      <c r="D130" s="550"/>
      <c r="E130" s="12">
        <f>E129*12</f>
        <v>81425.843849487021</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CCT!A83</f>
        <v>Santa Maria Do Suacui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Santa Maria Do Suacui</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842.42024321096153</v>
      </c>
    </row>
    <row r="126" spans="1:7" ht="13.5" thickBot="1">
      <c r="A126" s="616" t="str">
        <f>'BASE PLANILHAS'!A117:D117</f>
        <v>Total do Módulo 6</v>
      </c>
      <c r="B126" s="617"/>
      <c r="C126" s="617"/>
      <c r="D126" s="618"/>
      <c r="E126" s="360">
        <f>SUM(E119:E125)</f>
        <v>1406.1339821101365</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1406.1339821101365</v>
      </c>
    </row>
    <row r="138" spans="1:7" ht="13.5" thickBot="1">
      <c r="A138" s="616" t="str">
        <f>'BASE PLANILHAS'!A129:D129</f>
        <v>Custo Total</v>
      </c>
      <c r="B138" s="617"/>
      <c r="C138" s="617"/>
      <c r="D138" s="618"/>
      <c r="E138" s="381">
        <f>SUM(E136:E137)</f>
        <v>6876.8999445792724</v>
      </c>
      <c r="F138" s="3"/>
    </row>
    <row r="139" spans="1:7" ht="13.5" thickBot="1">
      <c r="A139" s="616" t="str">
        <f>'BASE PLANILHAS'!A130:D130</f>
        <v>Custo Total Anual</v>
      </c>
      <c r="B139" s="617"/>
      <c r="C139" s="617"/>
      <c r="D139" s="618"/>
      <c r="E139" s="360">
        <f>E138*12</f>
        <v>82522.799334951269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CCT!A83</f>
        <v>Santa Maria Do Suacui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CCT!S83</f>
        <v>0</v>
      </c>
    </row>
    <row r="7" spans="1:7">
      <c r="A7" s="288" t="str">
        <f>'BASE PLANILHAS'!A7</f>
        <v>D</v>
      </c>
      <c r="B7" s="551" t="str">
        <f>'BASE PLANILHAS'!B7:D7</f>
        <v>Categoria profissional (vinculada à execução contratual)</v>
      </c>
      <c r="C7" s="552"/>
      <c r="D7" s="553"/>
      <c r="E7" s="275" t="str">
        <f>CCT!B83</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842.42024321096153</v>
      </c>
    </row>
    <row r="117" spans="1:6" ht="13.5" thickBot="1">
      <c r="A117" s="548" t="str">
        <f>'BASE PLANILHAS'!A117:D117</f>
        <v>Total do Módulo 6</v>
      </c>
      <c r="B117" s="549"/>
      <c r="C117" s="549"/>
      <c r="D117" s="550"/>
      <c r="E117" s="12">
        <f>SUM(E110:E116)</f>
        <v>1406.1339821101365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1406.1339821101365</v>
      </c>
    </row>
    <row r="129" spans="1:6" ht="13.5" thickBot="1">
      <c r="A129" s="548" t="str">
        <f>'BASE PLANILHAS'!A129:D129</f>
        <v>Custo Total</v>
      </c>
      <c r="B129" s="549"/>
      <c r="C129" s="549"/>
      <c r="D129" s="550"/>
      <c r="E129" s="11">
        <f>SUM(E127:E128)</f>
        <v>6876.8999445792724</v>
      </c>
      <c r="F129" s="3"/>
    </row>
    <row r="130" spans="1:6" ht="13.5" thickBot="1">
      <c r="A130" s="548" t="str">
        <f>'BASE PLANILHAS'!A130:D130</f>
        <v>Custo Total Anual</v>
      </c>
      <c r="B130" s="549"/>
      <c r="C130" s="549"/>
      <c r="D130" s="550"/>
      <c r="E130" s="12">
        <f>E129*12</f>
        <v>82522.799334951269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CCT!A84</f>
        <v>Sao Joao Del Rei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3</v>
      </c>
      <c r="D15" s="286">
        <f>IFERROR(VLOOKUP($E$4&amp;B15&amp;"PGJ",CCT!D:S,5,0),0)</f>
        <v>2800</v>
      </c>
      <c r="E15" s="286">
        <f>D15*C15</f>
        <v>8400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3</v>
      </c>
      <c r="D16" s="58"/>
      <c r="E16" s="61">
        <f>SUM(E14:E15)</f>
        <v>8400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Sao Joao Del Rei</v>
      </c>
      <c r="C21" s="58">
        <f>C16+C20</f>
        <v>3</v>
      </c>
      <c r="D21" s="58"/>
      <c r="E21" s="61">
        <f>E16+E20</f>
        <v>8400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8400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1680</v>
      </c>
    </row>
    <row r="36" spans="1:7">
      <c r="A36" s="356" t="str">
        <f>'BASE PLANILHAS'!A27</f>
        <v>B</v>
      </c>
      <c r="B36" s="621" t="str">
        <f>'BASE PLANILHAS'!B27:C27</f>
        <v>SESI OU SESC</v>
      </c>
      <c r="C36" s="622"/>
      <c r="D36" s="366">
        <f>'BASE PLANILHAS'!D27</f>
        <v>1.4999999999999999E-2</v>
      </c>
      <c r="E36" s="367">
        <f t="shared" si="1"/>
        <v>126</v>
      </c>
    </row>
    <row r="37" spans="1:7">
      <c r="A37" s="356" t="str">
        <f>'BASE PLANILHAS'!A28</f>
        <v>C</v>
      </c>
      <c r="B37" s="636" t="str">
        <f>'BASE PLANILHAS'!B28:C28</f>
        <v>SENAI OU SENAC</v>
      </c>
      <c r="C37" s="637"/>
      <c r="D37" s="366">
        <f>'BASE PLANILHAS'!D28</f>
        <v>0.01</v>
      </c>
      <c r="E37" s="367">
        <f t="shared" si="1"/>
        <v>84</v>
      </c>
    </row>
    <row r="38" spans="1:7">
      <c r="A38" s="356" t="str">
        <f>'BASE PLANILHAS'!A29</f>
        <v>D</v>
      </c>
      <c r="B38" s="619" t="str">
        <f>'BASE PLANILHAS'!B29:C29</f>
        <v>INCRA</v>
      </c>
      <c r="C38" s="620"/>
      <c r="D38" s="366">
        <f>'BASE PLANILHAS'!D29</f>
        <v>2E-3</v>
      </c>
      <c r="E38" s="367">
        <f t="shared" si="1"/>
        <v>16.8</v>
      </c>
    </row>
    <row r="39" spans="1:7">
      <c r="A39" s="356" t="str">
        <f>'BASE PLANILHAS'!A30</f>
        <v>E</v>
      </c>
      <c r="B39" s="619" t="str">
        <f>'BASE PLANILHAS'!B30:C30</f>
        <v>Salário Educação</v>
      </c>
      <c r="C39" s="620"/>
      <c r="D39" s="366">
        <f>'BASE PLANILHAS'!D30</f>
        <v>2.5000000000000001E-2</v>
      </c>
      <c r="E39" s="367">
        <f t="shared" si="1"/>
        <v>210</v>
      </c>
    </row>
    <row r="40" spans="1:7">
      <c r="A40" s="356" t="str">
        <f>'BASE PLANILHAS'!A31</f>
        <v>F</v>
      </c>
      <c r="B40" s="619" t="str">
        <f>'BASE PLANILHAS'!B31:C31</f>
        <v>FGTS</v>
      </c>
      <c r="C40" s="620"/>
      <c r="D40" s="366">
        <f>'BASE PLANILHAS'!D31</f>
        <v>0.08</v>
      </c>
      <c r="E40" s="367">
        <f t="shared" si="1"/>
        <v>672</v>
      </c>
    </row>
    <row r="41" spans="1:7">
      <c r="A41" s="356" t="str">
        <f>'BASE PLANILHAS'!A32</f>
        <v>G</v>
      </c>
      <c r="B41" s="619" t="str">
        <f>'BASE PLANILHAS'!B32:C32</f>
        <v>RAT</v>
      </c>
      <c r="C41" s="620"/>
      <c r="D41" s="366">
        <f>'BASE PLANILHAS'!D32</f>
        <v>0.02</v>
      </c>
      <c r="E41" s="367">
        <f t="shared" si="1"/>
        <v>168</v>
      </c>
    </row>
    <row r="42" spans="1:7" ht="13.5" thickBot="1">
      <c r="A42" s="356" t="str">
        <f>'BASE PLANILHAS'!A33</f>
        <v>H</v>
      </c>
      <c r="B42" s="621" t="str">
        <f>'BASE PLANILHAS'!B33:C33</f>
        <v>SEBRAE</v>
      </c>
      <c r="C42" s="622"/>
      <c r="D42" s="366">
        <f>'BASE PLANILHAS'!D33</f>
        <v>6.0000000000000001E-3</v>
      </c>
      <c r="E42" s="367">
        <f t="shared" si="1"/>
        <v>50.4</v>
      </c>
    </row>
    <row r="43" spans="1:7" ht="13.5" thickBot="1">
      <c r="A43" s="616" t="str">
        <f>'BASE PLANILHAS'!A34:C34</f>
        <v>Total do Submódulo 2.1</v>
      </c>
      <c r="B43" s="617"/>
      <c r="C43" s="618"/>
      <c r="D43" s="368">
        <f>'BASE PLANILHAS'!D34</f>
        <v>0.3580000000000001</v>
      </c>
      <c r="E43" s="360">
        <f>SUM(E35:E42)</f>
        <v>3007.2000000000003</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700</v>
      </c>
    </row>
    <row r="47" spans="1:7" ht="13.5" thickBot="1">
      <c r="A47" s="373" t="str">
        <f>'BASE PLANILHAS'!A38</f>
        <v>B</v>
      </c>
      <c r="B47" s="638" t="str">
        <f>'BASE PLANILHAS'!B38:C38</f>
        <v>Férias e Adicional de Férias (titular)</v>
      </c>
      <c r="C47" s="639"/>
      <c r="D47" s="374">
        <f>'BASE PLANILHAS'!D38</f>
        <v>0.1111111111111111</v>
      </c>
      <c r="E47" s="375">
        <f>D47*$E$30</f>
        <v>933.33333333333326</v>
      </c>
    </row>
    <row r="48" spans="1:7" ht="13.5" thickBot="1">
      <c r="A48" s="376"/>
      <c r="B48" s="616" t="str">
        <f>'BASE PLANILHAS'!B39:C39</f>
        <v>Subtotal</v>
      </c>
      <c r="C48" s="618"/>
      <c r="D48" s="377">
        <f>'BASE PLANILHAS'!D39</f>
        <v>0.19444444444444442</v>
      </c>
      <c r="E48" s="370">
        <f>D48*$E$30</f>
        <v>1633.333333333333</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584.73333333333346</v>
      </c>
      <c r="F49" s="3"/>
    </row>
    <row r="50" spans="1:14" ht="13.5" thickBot="1">
      <c r="A50" s="616" t="str">
        <f>'BASE PLANILHAS'!A41:C41</f>
        <v>Total do Submódulo 2.2</v>
      </c>
      <c r="B50" s="617"/>
      <c r="C50" s="618"/>
      <c r="D50" s="380">
        <f>'BASE PLANILHAS'!D41</f>
        <v>0.26405555555555554</v>
      </c>
      <c r="E50" s="381">
        <f>SUM(E48:E49)</f>
        <v>2218.0666666666666</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96</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1469.3999999999999</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123</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121.10999999999999</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296.04000000000002</v>
      </c>
    </row>
    <row r="61" spans="1:14" ht="13.5" thickBot="1">
      <c r="A61" s="647" t="str">
        <f>'BASE PLANILHAS'!A52:D52</f>
        <v>Total do Submódulo 2.3</v>
      </c>
      <c r="B61" s="648"/>
      <c r="C61" s="648"/>
      <c r="D61" s="649"/>
      <c r="E61" s="360">
        <f>SUM(E53:E60)</f>
        <v>2105.5499999999997</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2218.0666666666666</v>
      </c>
      <c r="H64" s="16"/>
    </row>
    <row r="65" spans="1:6">
      <c r="A65" s="356" t="str">
        <f>'BASE PLANILHAS'!A56</f>
        <v>2.2</v>
      </c>
      <c r="B65" s="621" t="str">
        <f>'BASE PLANILHAS'!B56:D56</f>
        <v>13º Salário, Férias e Adicional de Férias</v>
      </c>
      <c r="C65" s="651"/>
      <c r="D65" s="622"/>
      <c r="E65" s="367">
        <f>E43</f>
        <v>3007.2000000000003</v>
      </c>
    </row>
    <row r="66" spans="1:6" ht="13.5" thickBot="1">
      <c r="A66" s="373" t="str">
        <f>'BASE PLANILHAS'!A57</f>
        <v>2.3</v>
      </c>
      <c r="B66" s="619" t="str">
        <f>'BASE PLANILHAS'!B57:D57</f>
        <v>Benefícios Mensais e Diários</v>
      </c>
      <c r="C66" s="642"/>
      <c r="D66" s="637"/>
      <c r="E66" s="386">
        <f>E61</f>
        <v>2105.5499999999997</v>
      </c>
    </row>
    <row r="67" spans="1:6" ht="13.5" thickBot="1">
      <c r="A67" s="616" t="str">
        <f>'BASE PLANILHAS'!A58:D58</f>
        <v>Total do Módulo 2</v>
      </c>
      <c r="B67" s="617"/>
      <c r="C67" s="617"/>
      <c r="D67" s="618"/>
      <c r="E67" s="381">
        <f>SUM(E64:E66)</f>
        <v>7330.8166666666657</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59.015509259259261</v>
      </c>
      <c r="F72" s="143"/>
    </row>
    <row r="73" spans="1:6">
      <c r="A73" s="390" t="str">
        <f>'BASE PLANILHAS'!A64</f>
        <v>B</v>
      </c>
      <c r="B73" s="643" t="str">
        <f>'BASE PLANILHAS'!B64:C64</f>
        <v>Incidência do FGTS sobre API e Reflexo do API</v>
      </c>
      <c r="C73" s="644"/>
      <c r="D73" s="366">
        <f>'BASE PLANILHAS'!D64</f>
        <v>5.6205246913580253E-4</v>
      </c>
      <c r="E73" s="343">
        <f t="shared" si="2"/>
        <v>4.7212407407407415</v>
      </c>
      <c r="F73" s="113"/>
    </row>
    <row r="74" spans="1:6">
      <c r="A74" s="390" t="str">
        <f>'BASE PLANILHAS'!A65</f>
        <v>C</v>
      </c>
      <c r="B74" s="643" t="str">
        <f>'BASE PLANILHAS'!B65:C65</f>
        <v>Multa do FGTS sobre o Aviso Prévio Indenizado</v>
      </c>
      <c r="C74" s="644"/>
      <c r="D74" s="366">
        <f>'BASE PLANILHAS'!D65</f>
        <v>2.2482098765432102E-4</v>
      </c>
      <c r="E74" s="343">
        <f t="shared" si="2"/>
        <v>1.8884962962962966</v>
      </c>
      <c r="F74" s="113"/>
    </row>
    <row r="75" spans="1:6">
      <c r="A75" s="390" t="str">
        <f>'BASE PLANILHAS'!A66</f>
        <v>D</v>
      </c>
      <c r="B75" s="643" t="str">
        <f>'BASE PLANILHAS'!B66:C66</f>
        <v>Aviso Prévio Trabalhado - APT</v>
      </c>
      <c r="C75" s="644"/>
      <c r="D75" s="366">
        <f>'BASE PLANILHAS'!D66</f>
        <v>3.1111111111111114E-3</v>
      </c>
      <c r="E75" s="343">
        <f t="shared" si="2"/>
        <v>26.133333333333336</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9.3557333333333368</v>
      </c>
      <c r="F76" s="15"/>
    </row>
    <row r="77" spans="1:6">
      <c r="A77" s="390" t="str">
        <f>'BASE PLANILHAS'!A68</f>
        <v>F</v>
      </c>
      <c r="B77" s="643" t="str">
        <f>'BASE PLANILHAS'!B68:C68</f>
        <v>Multa do FGTS - Rescisão sem Justa Causa</v>
      </c>
      <c r="C77" s="644"/>
      <c r="D77" s="366">
        <f>'BASE PLANILHAS'!D68</f>
        <v>3.0577777777777773E-2</v>
      </c>
      <c r="E77" s="343">
        <f t="shared" si="2"/>
        <v>256.8533333333333</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7.0000000000000009</v>
      </c>
      <c r="F78" s="113"/>
    </row>
    <row r="79" spans="1:6" ht="13.5" thickBot="1">
      <c r="A79" s="616" t="str">
        <f>'BASE PLANILHAS'!A70:C70</f>
        <v>Total do Módulo 3</v>
      </c>
      <c r="B79" s="617"/>
      <c r="C79" s="618"/>
      <c r="D79" s="392">
        <f>'BASE PLANILHAS'!D70</f>
        <v>4.3448529320987646E-2</v>
      </c>
      <c r="E79" s="360">
        <f>SUM(E72:E78)</f>
        <v>364.96764629629627</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70.933333333333323</v>
      </c>
      <c r="F84" s="113"/>
    </row>
    <row r="85" spans="1:10">
      <c r="A85" s="356" t="str">
        <f>'BASE PLANILHAS'!A76</f>
        <v>B</v>
      </c>
      <c r="B85" s="619" t="str">
        <f>'BASE PLANILHAS'!B76:C76</f>
        <v>Ausências Legais</v>
      </c>
      <c r="C85" s="620"/>
      <c r="D85" s="326">
        <f>'BASE PLANILHAS'!D76</f>
        <v>2.0277777777777777E-3</v>
      </c>
      <c r="E85" s="367">
        <f t="shared" si="3"/>
        <v>17.033333333333331</v>
      </c>
      <c r="F85" s="113"/>
    </row>
    <row r="86" spans="1:10">
      <c r="A86" s="356" t="str">
        <f>'BASE PLANILHAS'!A77</f>
        <v>C</v>
      </c>
      <c r="B86" s="619" t="str">
        <f>'BASE PLANILHAS'!B77:C77</f>
        <v>Licença Paternidade</v>
      </c>
      <c r="C86" s="620"/>
      <c r="D86" s="393">
        <f>'BASE PLANILHAS'!D77</f>
        <v>1.7083333333333333E-4</v>
      </c>
      <c r="E86" s="367">
        <f t="shared" si="3"/>
        <v>1.4350000000000001</v>
      </c>
      <c r="F86" s="113"/>
    </row>
    <row r="87" spans="1:10">
      <c r="A87" s="356" t="str">
        <f>'BASE PLANILHAS'!A78</f>
        <v>D</v>
      </c>
      <c r="B87" s="619" t="str">
        <f>'BASE PLANILHAS'!B78:C78</f>
        <v>Ausência por Acidente de Trabalho</v>
      </c>
      <c r="C87" s="620"/>
      <c r="D87" s="326">
        <f>'BASE PLANILHAS'!D78</f>
        <v>2.0833333333333335E-4</v>
      </c>
      <c r="E87" s="367">
        <f t="shared" si="3"/>
        <v>1.7500000000000002</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10.888888888888889</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36.530518888888899</v>
      </c>
      <c r="G89" s="3"/>
      <c r="H89" s="395"/>
    </row>
    <row r="90" spans="1:10" ht="13.5" thickBot="1">
      <c r="A90" s="616" t="str">
        <f>'BASE PLANILHAS'!A81:C81</f>
        <v>Total do Submódulo 4.1</v>
      </c>
      <c r="B90" s="617"/>
      <c r="C90" s="618"/>
      <c r="D90" s="380">
        <f>'BASE PLANILHAS'!D81</f>
        <v>1.6496556481481482E-2</v>
      </c>
      <c r="E90" s="360">
        <f>SUM(E84:E89)</f>
        <v>138.57107444444443</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138.57107444444443</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138.57107444444443</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263.86250000000007</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263.86250000000007</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990.90305665870619</v>
      </c>
      <c r="F119" s="15"/>
    </row>
    <row r="120" spans="1:7">
      <c r="A120" s="356" t="str">
        <f>'BASE PLANILHAS'!A111</f>
        <v>B</v>
      </c>
      <c r="B120" s="408" t="str">
        <f>'BASE PLANILHAS'!B111</f>
        <v>Lucro</v>
      </c>
      <c r="C120" s="409">
        <f>'BASE PLANILHAS'!C111</f>
        <v>233.41272001293967</v>
      </c>
      <c r="D120" s="410"/>
      <c r="E120" s="407">
        <f>$C120*$C$21</f>
        <v>700.23816003881905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8.5633802816901436</v>
      </c>
      <c r="E122" s="413">
        <v>0</v>
      </c>
    </row>
    <row r="123" spans="1:7">
      <c r="A123" s="356" t="str">
        <f>'BASE PLANILHAS'!A114</f>
        <v>C.2</v>
      </c>
      <c r="B123" s="408" t="str">
        <f>'BASE PLANILHAS'!B114</f>
        <v>PIS</v>
      </c>
      <c r="C123" s="340">
        <f>'BASE PLANILHAS'!C114</f>
        <v>1.65</v>
      </c>
      <c r="D123" s="340">
        <f>((100/((100-($C$125))%)-100)*$C123)/($C$125)</f>
        <v>1.8591549295774654</v>
      </c>
      <c r="E123" s="413">
        <v>0</v>
      </c>
    </row>
    <row r="124" spans="1:7">
      <c r="A124" s="356" t="str">
        <f>'BASE PLANILHAS'!A115</f>
        <v>C.3</v>
      </c>
      <c r="B124" s="408" t="str">
        <f>'BASE PLANILHAS'!B115</f>
        <v>ISS</v>
      </c>
      <c r="C124" s="340">
        <f>VLOOKUP(E4,ISS!A:C,2,0)*100</f>
        <v>2</v>
      </c>
      <c r="D124" s="340">
        <f>((100/((100-($C$125))%)-100)*$C124)/($C$125)</f>
        <v>2.2535211267605644</v>
      </c>
      <c r="E124" s="414">
        <v>0</v>
      </c>
    </row>
    <row r="125" spans="1:7" ht="13.5" thickBot="1">
      <c r="A125" s="652" t="str">
        <f>'BASE PLANILHAS'!A116:B116</f>
        <v>Total Tributos</v>
      </c>
      <c r="B125" s="653">
        <v>0</v>
      </c>
      <c r="C125" s="415">
        <f>SUM(C122:C124)</f>
        <v>11.25</v>
      </c>
      <c r="D125" s="415">
        <f>SUM(D122:D124)</f>
        <v>12.676056338028173</v>
      </c>
      <c r="E125" s="416">
        <f>((E119+E120+E114+E104+E79+E67+E30)*D125)%</f>
        <v>2305.6934075625973</v>
      </c>
    </row>
    <row r="126" spans="1:7" ht="13.5" thickBot="1">
      <c r="A126" s="616" t="str">
        <f>'BASE PLANILHAS'!A117:D117</f>
        <v>Total do Módulo 6</v>
      </c>
      <c r="B126" s="617"/>
      <c r="C126" s="617"/>
      <c r="D126" s="618"/>
      <c r="E126" s="360">
        <f>SUM(E119:E125)</f>
        <v>3996.8346242601224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8400</v>
      </c>
    </row>
    <row r="132" spans="1:7">
      <c r="A132" s="356" t="str">
        <f>'BASE PLANILHAS'!A123</f>
        <v>B</v>
      </c>
      <c r="B132" s="666" t="str">
        <f>'BASE PLANILHAS'!B123:D123</f>
        <v>MÓDULO 2 – ENCARGOS E BENEFÍCIOS MENSAIS E DIÁRIOS</v>
      </c>
      <c r="C132" s="667"/>
      <c r="D132" s="668"/>
      <c r="E132" s="413">
        <f>E67</f>
        <v>7330.8166666666657</v>
      </c>
    </row>
    <row r="133" spans="1:7">
      <c r="A133" s="356" t="str">
        <f>'BASE PLANILHAS'!A124</f>
        <v>C</v>
      </c>
      <c r="B133" s="669" t="str">
        <f>'BASE PLANILHAS'!B124:D124</f>
        <v>MÓDULO 3 – PROVISÃO PARA RESCISÃO</v>
      </c>
      <c r="C133" s="670"/>
      <c r="D133" s="671"/>
      <c r="E133" s="413">
        <f>E79</f>
        <v>364.96764629629627</v>
      </c>
      <c r="G133" s="420"/>
    </row>
    <row r="134" spans="1:7">
      <c r="A134" s="356" t="str">
        <f>'BASE PLANILHAS'!A125</f>
        <v>D</v>
      </c>
      <c r="B134" s="666" t="str">
        <f>'BASE PLANILHAS'!B125:D125</f>
        <v>MÓDULO 4 – CUSTO DE REPOSIÇÃO DO PROFISSIONAL AUSENTE</v>
      </c>
      <c r="C134" s="667"/>
      <c r="D134" s="668"/>
      <c r="E134" s="413">
        <f>E104</f>
        <v>138.57107444444443</v>
      </c>
      <c r="G134" s="420"/>
    </row>
    <row r="135" spans="1:7">
      <c r="A135" s="356" t="str">
        <f>'BASE PLANILHAS'!A126</f>
        <v>E</v>
      </c>
      <c r="B135" s="672" t="str">
        <f>'BASE PLANILHAS'!B126:D126</f>
        <v>MÓDULO 5 – INSUMOS DIVERSOS</v>
      </c>
      <c r="C135" s="673"/>
      <c r="D135" s="674"/>
      <c r="E135" s="413">
        <f>E114</f>
        <v>263.86250000000007</v>
      </c>
    </row>
    <row r="136" spans="1:7">
      <c r="A136" s="356" t="str">
        <f>'BASE PLANILHAS'!A127</f>
        <v>-</v>
      </c>
      <c r="B136" s="675" t="str">
        <f>'BASE PLANILHAS'!B127:D127</f>
        <v>Subtotal (A + B + C + D + E)</v>
      </c>
      <c r="C136" s="676"/>
      <c r="D136" s="677"/>
      <c r="E136" s="421">
        <f>SUM(E131:E135)</f>
        <v>16498.217887407405</v>
      </c>
      <c r="F136" s="3"/>
      <c r="G136" s="1"/>
    </row>
    <row r="137" spans="1:7" ht="13.5" thickBot="1">
      <c r="A137" s="373" t="str">
        <f>'BASE PLANILHAS'!A128</f>
        <v>F</v>
      </c>
      <c r="B137" s="657" t="str">
        <f>'BASE PLANILHAS'!B128:D128</f>
        <v>MÓDULO 6 – CUSTOS INDIRETOS, TRIBUTOS E LUCRO</v>
      </c>
      <c r="C137" s="658"/>
      <c r="D137" s="659"/>
      <c r="E137" s="386">
        <f>E126</f>
        <v>3996.8346242601224</v>
      </c>
    </row>
    <row r="138" spans="1:7" ht="13.5" thickBot="1">
      <c r="A138" s="616" t="str">
        <f>'BASE PLANILHAS'!A129:D129</f>
        <v>Custo Total</v>
      </c>
      <c r="B138" s="617"/>
      <c r="C138" s="617"/>
      <c r="D138" s="618"/>
      <c r="E138" s="381">
        <f>SUM(E136:E137)</f>
        <v>20495.052511667527</v>
      </c>
      <c r="F138" s="3"/>
    </row>
    <row r="139" spans="1:7" ht="13.5" thickBot="1">
      <c r="A139" s="616" t="str">
        <f>'BASE PLANILHAS'!A130:D130</f>
        <v>Custo Total Anual</v>
      </c>
      <c r="B139" s="617"/>
      <c r="C139" s="617"/>
      <c r="D139" s="618"/>
      <c r="E139" s="360">
        <f>E138*12</f>
        <v>245940.63014001033</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CCT!A84</f>
        <v>Sao Joao Del Rei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CCT!S84</f>
        <v>0</v>
      </c>
    </row>
    <row r="7" spans="1:7">
      <c r="A7" s="288" t="str">
        <f>'BASE PLANILHAS'!A7</f>
        <v>D</v>
      </c>
      <c r="B7" s="551" t="str">
        <f>'BASE PLANILHAS'!B7:D7</f>
        <v>Categoria profissional (vinculada à execução contratual)</v>
      </c>
      <c r="C7" s="552"/>
      <c r="D7" s="553"/>
      <c r="E7" s="275" t="str">
        <f>CCT!B84</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8.5633802816901436</v>
      </c>
      <c r="E113" s="267">
        <v>0</v>
      </c>
    </row>
    <row r="114" spans="1:6">
      <c r="A114" s="288" t="str">
        <f>'BASE PLANILHAS'!A114</f>
        <v>C.2</v>
      </c>
      <c r="B114" s="294" t="str">
        <f>'BASE PLANILHAS'!B114</f>
        <v>PIS</v>
      </c>
      <c r="C114" s="268">
        <f>'BASE PLANILHAS'!C114</f>
        <v>1.65</v>
      </c>
      <c r="D114" s="268">
        <f>((100/((100-($C$116))%)-100)*$C114)/($C$116)</f>
        <v>1.8591549295774654</v>
      </c>
      <c r="E114" s="267">
        <v>0</v>
      </c>
    </row>
    <row r="115" spans="1:6">
      <c r="A115" s="288" t="str">
        <f>'BASE PLANILHAS'!A115</f>
        <v>C.3</v>
      </c>
      <c r="B115" s="294" t="str">
        <f>'BASE PLANILHAS'!B115</f>
        <v>ISS</v>
      </c>
      <c r="C115" s="340">
        <f>VLOOKUP(E4,ISS!A:C,2,0)*100</f>
        <v>2</v>
      </c>
      <c r="D115" s="268">
        <f>((100/((100-($C$116))%)-100)*$C115)/($C$116)</f>
        <v>2.2535211267605644</v>
      </c>
      <c r="E115" s="270">
        <v>0</v>
      </c>
    </row>
    <row r="116" spans="1:6" ht="13.5" thickBot="1">
      <c r="A116" s="605" t="str">
        <f>'BASE PLANILHAS'!A116:B116</f>
        <v>Total Tributos</v>
      </c>
      <c r="B116" s="606">
        <v>0</v>
      </c>
      <c r="C116" s="279">
        <f>SUM(C113:C115)</f>
        <v>11.25</v>
      </c>
      <c r="D116" s="279">
        <f>SUM(D113:D115)</f>
        <v>12.676056338028173</v>
      </c>
      <c r="E116" s="272">
        <f>((E110+E111+E105+E95+E70+E58+E21)*D116)%</f>
        <v>768.5644691875325</v>
      </c>
    </row>
    <row r="117" spans="1:6" ht="13.5" thickBot="1">
      <c r="A117" s="548" t="str">
        <f>'BASE PLANILHAS'!A117:D117</f>
        <v>Total do Módulo 6</v>
      </c>
      <c r="B117" s="549"/>
      <c r="C117" s="549"/>
      <c r="D117" s="550"/>
      <c r="E117" s="12">
        <f>SUM(E110:E116)</f>
        <v>1332.2782080867075</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1332.2782080867075</v>
      </c>
    </row>
    <row r="129" spans="1:6" ht="13.5" thickBot="1">
      <c r="A129" s="548" t="str">
        <f>'BASE PLANILHAS'!A129:D129</f>
        <v>Custo Total</v>
      </c>
      <c r="B129" s="549"/>
      <c r="C129" s="549"/>
      <c r="D129" s="550"/>
      <c r="E129" s="11">
        <f>SUM(E127:E128)</f>
        <v>6831.6841705558436</v>
      </c>
      <c r="F129" s="3"/>
    </row>
    <row r="130" spans="1:6" ht="13.5" thickBot="1">
      <c r="A130" s="548" t="str">
        <f>'BASE PLANILHAS'!A130:D130</f>
        <v>Custo Total Anual</v>
      </c>
      <c r="B130" s="549"/>
      <c r="C130" s="549"/>
      <c r="D130" s="550"/>
      <c r="E130" s="12">
        <f>E129*12</f>
        <v>81980.210046670123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6">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CCT!A85</f>
        <v>Sao Joao Evangelista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Sao Joao Evangelista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8.8629737609329435</v>
      </c>
      <c r="E122" s="413">
        <v>0</v>
      </c>
    </row>
    <row r="123" spans="1:7">
      <c r="A123" s="356" t="str">
        <f>'BASE PLANILHAS'!A114</f>
        <v>C.2</v>
      </c>
      <c r="B123" s="408" t="str">
        <f>'BASE PLANILHAS'!B114</f>
        <v>PIS</v>
      </c>
      <c r="C123" s="340">
        <f>'BASE PLANILHAS'!C114</f>
        <v>1.65</v>
      </c>
      <c r="D123" s="340">
        <f>((100/((100-($C$125))%)-100)*$C123)/($C$125)</f>
        <v>1.9241982507288626</v>
      </c>
      <c r="E123" s="413">
        <v>0</v>
      </c>
    </row>
    <row r="124" spans="1:7">
      <c r="A124" s="356" t="str">
        <f>'BASE PLANILHAS'!A115</f>
        <v>C.3</v>
      </c>
      <c r="B124" s="408" t="str">
        <f>'BASE PLANILHAS'!B115</f>
        <v>ISS</v>
      </c>
      <c r="C124" s="340">
        <f>VLOOKUP(E4,ISS!A:C,2,0)*100</f>
        <v>5</v>
      </c>
      <c r="D124" s="340">
        <f>((100/((100-($C$125))%)-100)*$C124)/($C$125)</f>
        <v>5.8309037900874632</v>
      </c>
      <c r="E124" s="414">
        <v>0</v>
      </c>
    </row>
    <row r="125" spans="1:7" ht="13.5" thickBot="1">
      <c r="A125" s="652" t="str">
        <f>'BASE PLANILHAS'!A116:B116</f>
        <v>Total Tributos</v>
      </c>
      <c r="B125" s="653">
        <v>0</v>
      </c>
      <c r="C125" s="415">
        <f>SUM(C122:C124)</f>
        <v>14.25</v>
      </c>
      <c r="D125" s="415">
        <f>SUM(D122:D124)</f>
        <v>16.618075801749271</v>
      </c>
      <c r="E125" s="416">
        <f>((E119+E120+E114+E104+E79+E67+E30)*D125)%</f>
        <v>1002.814411014559</v>
      </c>
    </row>
    <row r="126" spans="1:7" ht="13.5" thickBot="1">
      <c r="A126" s="616" t="str">
        <f>'BASE PLANILHAS'!A117:D117</f>
        <v>Total do Módulo 6</v>
      </c>
      <c r="B126" s="617"/>
      <c r="C126" s="617"/>
      <c r="D126" s="618"/>
      <c r="E126" s="360">
        <f>SUM(E119:E125)</f>
        <v>1566.5281499137341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1566.5281499137341</v>
      </c>
    </row>
    <row r="138" spans="1:7" ht="13.5" thickBot="1">
      <c r="A138" s="616" t="str">
        <f>'BASE PLANILHAS'!A129:D129</f>
        <v>Custo Total</v>
      </c>
      <c r="B138" s="617"/>
      <c r="C138" s="617"/>
      <c r="D138" s="618"/>
      <c r="E138" s="381">
        <f>SUM(E136:E137)</f>
        <v>7037.2941123828696</v>
      </c>
      <c r="F138" s="3"/>
    </row>
    <row r="139" spans="1:7" ht="13.5" thickBot="1">
      <c r="A139" s="616" t="str">
        <f>'BASE PLANILHAS'!A130:D130</f>
        <v>Custo Total Anual</v>
      </c>
      <c r="B139" s="617"/>
      <c r="C139" s="617"/>
      <c r="D139" s="618"/>
      <c r="E139" s="360">
        <f>E138*12</f>
        <v>84447.529348594428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CCT!A85</f>
        <v>Sao Joao Evangelista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CCT!S85</f>
        <v>0</v>
      </c>
    </row>
    <row r="7" spans="1:7">
      <c r="A7" s="288" t="str">
        <f>'BASE PLANILHAS'!A7</f>
        <v>D</v>
      </c>
      <c r="B7" s="551" t="str">
        <f>'BASE PLANILHAS'!B7:D7</f>
        <v>Categoria profissional (vinculada à execução contratual)</v>
      </c>
      <c r="C7" s="552"/>
      <c r="D7" s="553"/>
      <c r="E7" s="275" t="str">
        <f>CCT!B85</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8.8629737609329435</v>
      </c>
      <c r="E113" s="267">
        <v>0</v>
      </c>
    </row>
    <row r="114" spans="1:6">
      <c r="A114" s="288" t="str">
        <f>'BASE PLANILHAS'!A114</f>
        <v>C.2</v>
      </c>
      <c r="B114" s="294" t="str">
        <f>'BASE PLANILHAS'!B114</f>
        <v>PIS</v>
      </c>
      <c r="C114" s="268">
        <f>'BASE PLANILHAS'!C114</f>
        <v>1.65</v>
      </c>
      <c r="D114" s="268">
        <f>((100/((100-($C$116))%)-100)*$C114)/($C$116)</f>
        <v>1.9241982507288626</v>
      </c>
      <c r="E114" s="267">
        <v>0</v>
      </c>
    </row>
    <row r="115" spans="1:6">
      <c r="A115" s="288" t="str">
        <f>'BASE PLANILHAS'!A115</f>
        <v>C.3</v>
      </c>
      <c r="B115" s="294" t="str">
        <f>'BASE PLANILHAS'!B115</f>
        <v>ISS</v>
      </c>
      <c r="C115" s="340">
        <f>VLOOKUP(E4,ISS!A:C,2,0)*100</f>
        <v>5</v>
      </c>
      <c r="D115" s="268">
        <f>((100/((100-($C$116))%)-100)*$C115)/($C$116)</f>
        <v>5.8309037900874632</v>
      </c>
      <c r="E115" s="270">
        <v>0</v>
      </c>
    </row>
    <row r="116" spans="1:6" ht="13.5" thickBot="1">
      <c r="A116" s="605" t="str">
        <f>'BASE PLANILHAS'!A116:B116</f>
        <v>Total Tributos</v>
      </c>
      <c r="B116" s="606">
        <v>0</v>
      </c>
      <c r="C116" s="279">
        <f>SUM(C113:C115)</f>
        <v>14.25</v>
      </c>
      <c r="D116" s="279">
        <f>SUM(D113:D115)</f>
        <v>16.618075801749271</v>
      </c>
      <c r="E116" s="272">
        <f>((E110+E111+E105+E95+E70+E58+E21)*D116)%</f>
        <v>1002.814411014559</v>
      </c>
    </row>
    <row r="117" spans="1:6" ht="13.5" thickBot="1">
      <c r="A117" s="548" t="str">
        <f>'BASE PLANILHAS'!A117:D117</f>
        <v>Total do Módulo 6</v>
      </c>
      <c r="B117" s="549"/>
      <c r="C117" s="549"/>
      <c r="D117" s="550"/>
      <c r="E117" s="12">
        <f>SUM(E110:E116)</f>
        <v>1566.5281499137341</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1566.5281499137341</v>
      </c>
    </row>
    <row r="129" spans="1:6" ht="13.5" thickBot="1">
      <c r="A129" s="548" t="str">
        <f>'BASE PLANILHAS'!A129:D129</f>
        <v>Custo Total</v>
      </c>
      <c r="B129" s="549"/>
      <c r="C129" s="549"/>
      <c r="D129" s="550"/>
      <c r="E129" s="11">
        <f>SUM(E127:E128)</f>
        <v>7037.2941123828696</v>
      </c>
      <c r="F129" s="3"/>
    </row>
    <row r="130" spans="1:6" ht="13.5" thickBot="1">
      <c r="A130" s="548" t="str">
        <f>'BASE PLANILHAS'!A130:D130</f>
        <v>Custo Total Anual</v>
      </c>
      <c r="B130" s="549"/>
      <c r="C130" s="549"/>
      <c r="D130" s="550"/>
      <c r="E130" s="12">
        <f>E129*12</f>
        <v>84447.529348594428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CCT!A86</f>
        <v>Sao Sebastiao Do Paraiso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Sao Sebastiao Do Paraiso</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CCT!A86</f>
        <v>Sao Sebastiao Do Paraiso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CCT!S86</f>
        <v>0</v>
      </c>
    </row>
    <row r="7" spans="1:7">
      <c r="A7" s="288" t="str">
        <f>'BASE PLANILHAS'!A7</f>
        <v>D</v>
      </c>
      <c r="B7" s="551" t="str">
        <f>'BASE PLANILHAS'!B7:D7</f>
        <v>Categoria profissional (vinculada à execução contratual)</v>
      </c>
      <c r="C7" s="552"/>
      <c r="D7" s="553"/>
      <c r="E7" s="275" t="str">
        <f>CCT!B86</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0">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CCT!A87</f>
        <v>Teixeiras</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44197</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Teixeiras</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444.6</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615.65000000000009</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615.65000000000009</v>
      </c>
    </row>
    <row r="67" spans="1:6" ht="13.5" thickBot="1">
      <c r="A67" s="616" t="str">
        <f>'BASE PLANILHAS'!A58:D58</f>
        <v>Total do Módulo 2</v>
      </c>
      <c r="B67" s="617"/>
      <c r="C67" s="617"/>
      <c r="D67" s="618"/>
      <c r="E67" s="381">
        <f>SUM(E64:E66)</f>
        <v>2357.4055555555556</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834.38480161551979</v>
      </c>
    </row>
    <row r="126" spans="1:7" ht="13.5" thickBot="1">
      <c r="A126" s="616" t="str">
        <f>'BASE PLANILHAS'!A117:D117</f>
        <v>Total do Módulo 6</v>
      </c>
      <c r="B126" s="617"/>
      <c r="C126" s="617"/>
      <c r="D126" s="618"/>
      <c r="E126" s="360">
        <f>SUM(E119:E125)</f>
        <v>1398.0985405146948</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2357.4055555555556</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5413.2059624691356</v>
      </c>
      <c r="F136" s="3"/>
      <c r="G136" s="1"/>
    </row>
    <row r="137" spans="1:7" ht="13.5" thickBot="1">
      <c r="A137" s="373" t="str">
        <f>'BASE PLANILHAS'!A128</f>
        <v>F</v>
      </c>
      <c r="B137" s="657" t="str">
        <f>'BASE PLANILHAS'!B128:D128</f>
        <v>MÓDULO 6 – CUSTOS INDIRETOS, TRIBUTOS E LUCRO</v>
      </c>
      <c r="C137" s="658"/>
      <c r="D137" s="659"/>
      <c r="E137" s="386">
        <f>E126</f>
        <v>1398.0985405146948</v>
      </c>
    </row>
    <row r="138" spans="1:7" ht="13.5" thickBot="1">
      <c r="A138" s="616" t="str">
        <f>'BASE PLANILHAS'!A129:D129</f>
        <v>Custo Total</v>
      </c>
      <c r="B138" s="617"/>
      <c r="C138" s="617"/>
      <c r="D138" s="618"/>
      <c r="E138" s="381">
        <f>SUM(E136:E137)</f>
        <v>6811.3045029838304</v>
      </c>
      <c r="F138" s="3"/>
    </row>
    <row r="139" spans="1:7" ht="13.5" thickBot="1">
      <c r="A139" s="616" t="str">
        <f>'BASE PLANILHAS'!A130:D130</f>
        <v>Custo Total Anual</v>
      </c>
      <c r="B139" s="617"/>
      <c r="C139" s="617"/>
      <c r="D139" s="618"/>
      <c r="E139" s="360">
        <f>E138*12</f>
        <v>81735.654035805957</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1">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CCT!A87</f>
        <v>Teixeiras</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CCT!S87</f>
        <v>0</v>
      </c>
    </row>
    <row r="7" spans="1:7">
      <c r="A7" s="288" t="str">
        <f>'BASE PLANILHAS'!A7</f>
        <v>D</v>
      </c>
      <c r="B7" s="551" t="str">
        <f>'BASE PLANILHAS'!B7:D7</f>
        <v>Categoria profissional (vinculada à execução contratual)</v>
      </c>
      <c r="C7" s="552"/>
      <c r="D7" s="553"/>
      <c r="E7" s="275" t="str">
        <f>CCT!B87</f>
        <v>Assistente Administrativo - 200 h</v>
      </c>
    </row>
    <row r="8" spans="1:7" ht="13.5" thickBot="1">
      <c r="A8" s="120" t="str">
        <f>'BASE PLANILHAS'!A8</f>
        <v>E</v>
      </c>
      <c r="B8" s="568" t="str">
        <f>'BASE PLANILHAS'!B8:D8</f>
        <v>Data base da categoria (dia/mês/ano)</v>
      </c>
      <c r="C8" s="569"/>
      <c r="D8" s="570"/>
      <c r="E8" s="332">
        <f>VLOOKUP(E4&amp;E7&amp;"PGJ",CCT!D:S,13,0)</f>
        <v>44197</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22.28</v>
      </c>
      <c r="E45" s="259">
        <f>IF(D45&lt;&gt;0,(D45*20-1)*D13,0)</f>
        <v>444.6</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615.65000000000009</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615.65000000000009</v>
      </c>
    </row>
    <row r="58" spans="1:6" ht="13.5" thickBot="1">
      <c r="A58" s="548" t="str">
        <f>'BASE PLANILHAS'!A58:D58</f>
        <v>Total do Módulo 2</v>
      </c>
      <c r="B58" s="549"/>
      <c r="C58" s="549"/>
      <c r="D58" s="550"/>
      <c r="E58" s="11">
        <f>SUM(E55:E57)</f>
        <v>2357.4055555555556</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834.38480161551979</v>
      </c>
    </row>
    <row r="117" spans="1:6" ht="13.5" thickBot="1">
      <c r="A117" s="548" t="str">
        <f>'BASE PLANILHAS'!A117:D117</f>
        <v>Total do Módulo 6</v>
      </c>
      <c r="B117" s="549"/>
      <c r="C117" s="549"/>
      <c r="D117" s="550"/>
      <c r="E117" s="12">
        <f>SUM(E110:E116)</f>
        <v>1398.0985405146948</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2357.4055555555556</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5413.2059624691356</v>
      </c>
      <c r="F127" s="3"/>
    </row>
    <row r="128" spans="1:6" ht="13.5" thickBot="1">
      <c r="A128" s="120" t="str">
        <f>'BASE PLANILHAS'!A128</f>
        <v>F</v>
      </c>
      <c r="B128" s="585" t="str">
        <f>'BASE PLANILHAS'!B128:D128</f>
        <v>MÓDULO 6 – CUSTOS INDIRETOS, TRIBUTOS E LUCRO</v>
      </c>
      <c r="C128" s="586"/>
      <c r="D128" s="587"/>
      <c r="E128" s="5">
        <f>E117</f>
        <v>1398.0985405146948</v>
      </c>
    </row>
    <row r="129" spans="1:6" ht="13.5" thickBot="1">
      <c r="A129" s="548" t="str">
        <f>'BASE PLANILHAS'!A129:D129</f>
        <v>Custo Total</v>
      </c>
      <c r="B129" s="549"/>
      <c r="C129" s="549"/>
      <c r="D129" s="550"/>
      <c r="E129" s="11">
        <f>SUM(E127:E128)</f>
        <v>6811.3045029838304</v>
      </c>
      <c r="F129" s="3"/>
    </row>
    <row r="130" spans="1:6" ht="13.5" thickBot="1">
      <c r="A130" s="548" t="str">
        <f>'BASE PLANILHAS'!A130:D130</f>
        <v>Custo Total Anual</v>
      </c>
      <c r="B130" s="549"/>
      <c r="C130" s="549"/>
      <c r="D130" s="550"/>
      <c r="E130" s="12">
        <f>E129*12</f>
        <v>81735.654035805957</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CCT!A88</f>
        <v>Timoteo</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Timoteo</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82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1403.6999999999998</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1403.6999999999998</v>
      </c>
    </row>
    <row r="67" spans="1:6" ht="13.5" thickBot="1">
      <c r="A67" s="616" t="str">
        <f>'BASE PLANILHAS'!A58:D58</f>
        <v>Total do Módulo 2</v>
      </c>
      <c r="B67" s="617"/>
      <c r="C67" s="617"/>
      <c r="D67" s="618"/>
      <c r="E67" s="381">
        <f>SUM(E64:E66)</f>
        <v>4887.2111111111108</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1692.836839698276</v>
      </c>
    </row>
    <row r="126" spans="1:7" ht="13.5" thickBot="1">
      <c r="A126" s="616" t="str">
        <f>'BASE PLANILHAS'!A117:D117</f>
        <v>Total do Módulo 6</v>
      </c>
      <c r="B126" s="617"/>
      <c r="C126" s="617"/>
      <c r="D126" s="618"/>
      <c r="E126" s="360">
        <f>SUM(E119:E125)</f>
        <v>2820.2643174966261</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4887.2111111111108</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10998.811924938273</v>
      </c>
      <c r="F136" s="3"/>
      <c r="G136" s="1"/>
    </row>
    <row r="137" spans="1:7" ht="13.5" thickBot="1">
      <c r="A137" s="373" t="str">
        <f>'BASE PLANILHAS'!A128</f>
        <v>F</v>
      </c>
      <c r="B137" s="657" t="str">
        <f>'BASE PLANILHAS'!B128:D128</f>
        <v>MÓDULO 6 – CUSTOS INDIRETOS, TRIBUTOS E LUCRO</v>
      </c>
      <c r="C137" s="658"/>
      <c r="D137" s="659"/>
      <c r="E137" s="386">
        <f>E126</f>
        <v>2820.2643174966261</v>
      </c>
    </row>
    <row r="138" spans="1:7" ht="13.5" thickBot="1">
      <c r="A138" s="616" t="str">
        <f>'BASE PLANILHAS'!A129:D129</f>
        <v>Custo Total</v>
      </c>
      <c r="B138" s="617"/>
      <c r="C138" s="617"/>
      <c r="D138" s="618"/>
      <c r="E138" s="381">
        <f>SUM(E136:E137)</f>
        <v>13819.076242434898</v>
      </c>
      <c r="F138" s="3"/>
    </row>
    <row r="139" spans="1:7" ht="13.5" thickBot="1">
      <c r="A139" s="616" t="str">
        <f>'BASE PLANILHAS'!A130:D130</f>
        <v>Custo Total Anual</v>
      </c>
      <c r="B139" s="617"/>
      <c r="C139" s="617"/>
      <c r="D139" s="618"/>
      <c r="E139" s="360">
        <f>E138*12</f>
        <v>165828.91490921879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CCT!A88</f>
        <v>Timoteo</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CCT!S88</f>
        <v>0</v>
      </c>
    </row>
    <row r="7" spans="1:7">
      <c r="A7" s="288" t="str">
        <f>'BASE PLANILHAS'!A7</f>
        <v>D</v>
      </c>
      <c r="B7" s="551" t="str">
        <f>'BASE PLANILHAS'!B7:D7</f>
        <v>Categoria profissional (vinculada à execução contratual)</v>
      </c>
      <c r="C7" s="552"/>
      <c r="D7" s="553"/>
      <c r="E7" s="275" t="str">
        <f>CCT!B88</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41</v>
      </c>
      <c r="E47" s="259">
        <f t="shared" si="2"/>
        <v>41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701.84999999999991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701.84999999999991</v>
      </c>
    </row>
    <row r="58" spans="1:6" ht="13.5" thickBot="1">
      <c r="A58" s="548" t="str">
        <f>'BASE PLANILHAS'!A58:D58</f>
        <v>Total do Módulo 2</v>
      </c>
      <c r="B58" s="549"/>
      <c r="C58" s="549"/>
      <c r="D58" s="550"/>
      <c r="E58" s="11">
        <f>SUM(E55:E57)</f>
        <v>2443.6055555555554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846.41841984913799</v>
      </c>
    </row>
    <row r="117" spans="1:6" ht="13.5" thickBot="1">
      <c r="A117" s="548" t="str">
        <f>'BASE PLANILHAS'!A117:D117</f>
        <v>Total do Módulo 6</v>
      </c>
      <c r="B117" s="549"/>
      <c r="C117" s="549"/>
      <c r="D117" s="550"/>
      <c r="E117" s="12">
        <f>SUM(E110:E116)</f>
        <v>1410.132158748313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2443.6055555555554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5499.4059624691363</v>
      </c>
      <c r="F127" s="3"/>
    </row>
    <row r="128" spans="1:6" ht="13.5" thickBot="1">
      <c r="A128" s="120" t="str">
        <f>'BASE PLANILHAS'!A128</f>
        <v>F</v>
      </c>
      <c r="B128" s="585" t="str">
        <f>'BASE PLANILHAS'!B128:D128</f>
        <v>MÓDULO 6 – CUSTOS INDIRETOS, TRIBUTOS E LUCRO</v>
      </c>
      <c r="C128" s="586"/>
      <c r="D128" s="587"/>
      <c r="E128" s="5">
        <f>E117</f>
        <v>1410.132158748313</v>
      </c>
    </row>
    <row r="129" spans="1:6" ht="13.5" thickBot="1">
      <c r="A129" s="548" t="str">
        <f>'BASE PLANILHAS'!A129:D129</f>
        <v>Custo Total</v>
      </c>
      <c r="B129" s="549"/>
      <c r="C129" s="549"/>
      <c r="D129" s="550"/>
      <c r="E129" s="11">
        <f>SUM(E127:E128)</f>
        <v>6909.5381212174489</v>
      </c>
      <c r="F129" s="3"/>
    </row>
    <row r="130" spans="1:6" ht="13.5" thickBot="1">
      <c r="A130" s="548" t="str">
        <f>'BASE PLANILHAS'!A130:D130</f>
        <v>Custo Total Anual</v>
      </c>
      <c r="B130" s="549"/>
      <c r="C130" s="549"/>
      <c r="D130" s="550"/>
      <c r="E130" s="12">
        <f>E129*12</f>
        <v>82914.457454609394</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2">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CCT!A89</f>
        <v>Unai</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Unai</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12.36</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673.21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673.21</v>
      </c>
    </row>
    <row r="67" spans="1:6" ht="13.5" thickBot="1">
      <c r="A67" s="616" t="str">
        <f>'BASE PLANILHAS'!A58:D58</f>
        <v>Total do Módulo 2</v>
      </c>
      <c r="B67" s="617"/>
      <c r="C67" s="617"/>
      <c r="D67" s="618"/>
      <c r="E67" s="381">
        <f>SUM(E64:E66)</f>
        <v>2414.9655555555555</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8.7608069164265068</v>
      </c>
      <c r="E122" s="413">
        <v>0</v>
      </c>
    </row>
    <row r="123" spans="1:7">
      <c r="A123" s="356" t="str">
        <f>'BASE PLANILHAS'!A114</f>
        <v>C.2</v>
      </c>
      <c r="B123" s="408" t="str">
        <f>'BASE PLANILHAS'!B114</f>
        <v>PIS</v>
      </c>
      <c r="C123" s="340">
        <f>'BASE PLANILHAS'!C114</f>
        <v>1.65</v>
      </c>
      <c r="D123" s="340">
        <f>((100/((100-($C$125))%)-100)*$C123)/($C$125)</f>
        <v>1.9020172910662811</v>
      </c>
      <c r="E123" s="413">
        <v>0</v>
      </c>
    </row>
    <row r="124" spans="1:7">
      <c r="A124" s="356" t="str">
        <f>'BASE PLANILHAS'!A115</f>
        <v>C.3</v>
      </c>
      <c r="B124" s="408" t="str">
        <f>'BASE PLANILHAS'!B115</f>
        <v>ISS</v>
      </c>
      <c r="C124" s="340">
        <f>VLOOKUP(E4,ISS!A:C,2,0)*100</f>
        <v>4</v>
      </c>
      <c r="D124" s="340">
        <f>((100/((100-($C$125))%)-100)*$C124)/($C$125)</f>
        <v>4.6109510086455305</v>
      </c>
      <c r="E124" s="414">
        <v>0</v>
      </c>
    </row>
    <row r="125" spans="1:7" ht="13.5" thickBot="1">
      <c r="A125" s="652" t="str">
        <f>'BASE PLANILHAS'!A116:B116</f>
        <v>Total Tributos</v>
      </c>
      <c r="B125" s="653">
        <v>0</v>
      </c>
      <c r="C125" s="415">
        <f>SUM(C122:C124)</f>
        <v>13.25</v>
      </c>
      <c r="D125" s="415">
        <f>SUM(D122:D124)</f>
        <v>15.273775216138318</v>
      </c>
      <c r="E125" s="416">
        <f>((E119+E120+E114+E104+E79+E67+E30)*D125)%</f>
        <v>921.6928650504907</v>
      </c>
    </row>
    <row r="126" spans="1:7" ht="13.5" thickBot="1">
      <c r="A126" s="616" t="str">
        <f>'BASE PLANILHAS'!A117:D117</f>
        <v>Total do Módulo 6</v>
      </c>
      <c r="B126" s="617"/>
      <c r="C126" s="617"/>
      <c r="D126" s="618"/>
      <c r="E126" s="360">
        <f>SUM(E119:E125)</f>
        <v>1485.4066039496656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2414.9655555555555</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5470.765962469136</v>
      </c>
      <c r="F136" s="3"/>
      <c r="G136" s="1"/>
    </row>
    <row r="137" spans="1:7" ht="13.5" thickBot="1">
      <c r="A137" s="373" t="str">
        <f>'BASE PLANILHAS'!A128</f>
        <v>F</v>
      </c>
      <c r="B137" s="657" t="str">
        <f>'BASE PLANILHAS'!B128:D128</f>
        <v>MÓDULO 6 – CUSTOS INDIRETOS, TRIBUTOS E LUCRO</v>
      </c>
      <c r="C137" s="658"/>
      <c r="D137" s="659"/>
      <c r="E137" s="386">
        <f>E126</f>
        <v>1485.4066039496656</v>
      </c>
    </row>
    <row r="138" spans="1:7" ht="13.5" thickBot="1">
      <c r="A138" s="616" t="str">
        <f>'BASE PLANILHAS'!A129:D129</f>
        <v>Custo Total</v>
      </c>
      <c r="B138" s="617"/>
      <c r="C138" s="617"/>
      <c r="D138" s="618"/>
      <c r="E138" s="381">
        <f>SUM(E136:E137)</f>
        <v>6956.1725664188016</v>
      </c>
      <c r="F138" s="3"/>
    </row>
    <row r="139" spans="1:7" ht="13.5" thickBot="1">
      <c r="A139" s="616" t="str">
        <f>'BASE PLANILHAS'!A130:D130</f>
        <v>Custo Total Anual</v>
      </c>
      <c r="B139" s="617"/>
      <c r="C139" s="617"/>
      <c r="D139" s="618"/>
      <c r="E139" s="360">
        <f>E138*12</f>
        <v>83474.070797025619</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3">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CCT!A89</f>
        <v>Unai</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CCT!S89</f>
        <v>0</v>
      </c>
    </row>
    <row r="7" spans="1:7">
      <c r="A7" s="288" t="str">
        <f>'BASE PLANILHAS'!A7</f>
        <v>D</v>
      </c>
      <c r="B7" s="551" t="str">
        <f>'BASE PLANILHAS'!B7:D7</f>
        <v>Categoria profissional (vinculada à execução contratual)</v>
      </c>
      <c r="C7" s="552"/>
      <c r="D7" s="553"/>
      <c r="E7" s="275" t="str">
        <f>CCT!B89</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12.36</v>
      </c>
      <c r="E48" s="259">
        <f t="shared" si="2"/>
        <v>12.36</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673.21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673.21</v>
      </c>
    </row>
    <row r="58" spans="1:6" ht="13.5" thickBot="1">
      <c r="A58" s="548" t="str">
        <f>'BASE PLANILHAS'!A58:D58</f>
        <v>Total do Módulo 2</v>
      </c>
      <c r="B58" s="549"/>
      <c r="C58" s="549"/>
      <c r="D58" s="550"/>
      <c r="E58" s="11">
        <f>SUM(E55:E57)</f>
        <v>2414.9655555555555</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8.7608069164265068</v>
      </c>
      <c r="E113" s="267">
        <v>0</v>
      </c>
    </row>
    <row r="114" spans="1:6">
      <c r="A114" s="288" t="str">
        <f>'BASE PLANILHAS'!A114</f>
        <v>C.2</v>
      </c>
      <c r="B114" s="294" t="str">
        <f>'BASE PLANILHAS'!B114</f>
        <v>PIS</v>
      </c>
      <c r="C114" s="268">
        <f>'BASE PLANILHAS'!C114</f>
        <v>1.65</v>
      </c>
      <c r="D114" s="268">
        <f>((100/((100-($C$116))%)-100)*$C114)/($C$116)</f>
        <v>1.9020172910662811</v>
      </c>
      <c r="E114" s="267">
        <v>0</v>
      </c>
    </row>
    <row r="115" spans="1:6">
      <c r="A115" s="288" t="str">
        <f>'BASE PLANILHAS'!A115</f>
        <v>C.3</v>
      </c>
      <c r="B115" s="294" t="str">
        <f>'BASE PLANILHAS'!B115</f>
        <v>ISS</v>
      </c>
      <c r="C115" s="340">
        <f>VLOOKUP(E4,ISS!A:C,2,0)*100</f>
        <v>4</v>
      </c>
      <c r="D115" s="268">
        <f>((100/((100-($C$116))%)-100)*$C115)/($C$116)</f>
        <v>4.6109510086455305</v>
      </c>
      <c r="E115" s="270">
        <v>0</v>
      </c>
    </row>
    <row r="116" spans="1:6" ht="13.5" thickBot="1">
      <c r="A116" s="605" t="str">
        <f>'BASE PLANILHAS'!A116:B116</f>
        <v>Total Tributos</v>
      </c>
      <c r="B116" s="606">
        <v>0</v>
      </c>
      <c r="C116" s="279">
        <f>SUM(C113:C115)</f>
        <v>13.25</v>
      </c>
      <c r="D116" s="279">
        <f>SUM(D113:D115)</f>
        <v>15.273775216138318</v>
      </c>
      <c r="E116" s="272">
        <f>((E110+E111+E105+E95+E70+E58+E21)*D116)%</f>
        <v>921.6928650504907</v>
      </c>
    </row>
    <row r="117" spans="1:6" ht="13.5" thickBot="1">
      <c r="A117" s="548" t="str">
        <f>'BASE PLANILHAS'!A117:D117</f>
        <v>Total do Módulo 6</v>
      </c>
      <c r="B117" s="549"/>
      <c r="C117" s="549"/>
      <c r="D117" s="550"/>
      <c r="E117" s="12">
        <f>SUM(E110:E116)</f>
        <v>1485.4066039496656</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2414.9655555555555</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5470.765962469136</v>
      </c>
      <c r="F127" s="3"/>
    </row>
    <row r="128" spans="1:6" ht="13.5" thickBot="1">
      <c r="A128" s="120" t="str">
        <f>'BASE PLANILHAS'!A128</f>
        <v>F</v>
      </c>
      <c r="B128" s="585" t="str">
        <f>'BASE PLANILHAS'!B128:D128</f>
        <v>MÓDULO 6 – CUSTOS INDIRETOS, TRIBUTOS E LUCRO</v>
      </c>
      <c r="C128" s="586"/>
      <c r="D128" s="587"/>
      <c r="E128" s="5">
        <f>E117</f>
        <v>1485.4066039496656</v>
      </c>
    </row>
    <row r="129" spans="1:6" ht="13.5" thickBot="1">
      <c r="A129" s="548" t="str">
        <f>'BASE PLANILHAS'!A129:D129</f>
        <v>Custo Total</v>
      </c>
      <c r="B129" s="549"/>
      <c r="C129" s="549"/>
      <c r="D129" s="550"/>
      <c r="E129" s="11">
        <f>SUM(E127:E128)</f>
        <v>6956.1725664188016</v>
      </c>
      <c r="F129" s="3"/>
    </row>
    <row r="130" spans="1:6" ht="13.5" thickBot="1">
      <c r="A130" s="548" t="str">
        <f>'BASE PLANILHAS'!A130:D130</f>
        <v>Custo Total Anual</v>
      </c>
      <c r="B130" s="549"/>
      <c r="C130" s="549"/>
      <c r="D130" s="550"/>
      <c r="E130" s="12">
        <f>E129*12</f>
        <v>83474.070797025619</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4">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CCT!A90</f>
        <v>Varginha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2</v>
      </c>
      <c r="D15" s="286">
        <f>IFERROR(VLOOKUP($E$4&amp;B15&amp;"PGJ",CCT!D:S,5,0),0)</f>
        <v>2800</v>
      </c>
      <c r="E15" s="286">
        <f>D15*C15</f>
        <v>5600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2</v>
      </c>
      <c r="D16" s="58"/>
      <c r="E16" s="61">
        <f>SUM(E14:E15)</f>
        <v>5600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Varginha</v>
      </c>
      <c r="C21" s="58">
        <f>C16+C20</f>
        <v>2</v>
      </c>
      <c r="D21" s="58"/>
      <c r="E21" s="61">
        <f>E16+E20</f>
        <v>5600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5600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1120</v>
      </c>
    </row>
    <row r="36" spans="1:7">
      <c r="A36" s="356" t="str">
        <f>'BASE PLANILHAS'!A27</f>
        <v>B</v>
      </c>
      <c r="B36" s="621" t="str">
        <f>'BASE PLANILHAS'!B27:C27</f>
        <v>SESI OU SESC</v>
      </c>
      <c r="C36" s="622"/>
      <c r="D36" s="366">
        <f>'BASE PLANILHAS'!D27</f>
        <v>1.4999999999999999E-2</v>
      </c>
      <c r="E36" s="367">
        <f t="shared" si="1"/>
        <v>84</v>
      </c>
    </row>
    <row r="37" spans="1:7">
      <c r="A37" s="356" t="str">
        <f>'BASE PLANILHAS'!A28</f>
        <v>C</v>
      </c>
      <c r="B37" s="636" t="str">
        <f>'BASE PLANILHAS'!B28:C28</f>
        <v>SENAI OU SENAC</v>
      </c>
      <c r="C37" s="637"/>
      <c r="D37" s="366">
        <f>'BASE PLANILHAS'!D28</f>
        <v>0.01</v>
      </c>
      <c r="E37" s="367">
        <f t="shared" si="1"/>
        <v>56</v>
      </c>
    </row>
    <row r="38" spans="1:7">
      <c r="A38" s="356" t="str">
        <f>'BASE PLANILHAS'!A29</f>
        <v>D</v>
      </c>
      <c r="B38" s="619" t="str">
        <f>'BASE PLANILHAS'!B29:C29</f>
        <v>INCRA</v>
      </c>
      <c r="C38" s="620"/>
      <c r="D38" s="366">
        <f>'BASE PLANILHAS'!D29</f>
        <v>2E-3</v>
      </c>
      <c r="E38" s="367">
        <f t="shared" si="1"/>
        <v>11.200000000000001</v>
      </c>
    </row>
    <row r="39" spans="1:7">
      <c r="A39" s="356" t="str">
        <f>'BASE PLANILHAS'!A30</f>
        <v>E</v>
      </c>
      <c r="B39" s="619" t="str">
        <f>'BASE PLANILHAS'!B30:C30</f>
        <v>Salário Educação</v>
      </c>
      <c r="C39" s="620"/>
      <c r="D39" s="366">
        <f>'BASE PLANILHAS'!D30</f>
        <v>2.5000000000000001E-2</v>
      </c>
      <c r="E39" s="367">
        <f t="shared" si="1"/>
        <v>140</v>
      </c>
    </row>
    <row r="40" spans="1:7">
      <c r="A40" s="356" t="str">
        <f>'BASE PLANILHAS'!A31</f>
        <v>F</v>
      </c>
      <c r="B40" s="619" t="str">
        <f>'BASE PLANILHAS'!B31:C31</f>
        <v>FGTS</v>
      </c>
      <c r="C40" s="620"/>
      <c r="D40" s="366">
        <f>'BASE PLANILHAS'!D31</f>
        <v>0.08</v>
      </c>
      <c r="E40" s="367">
        <f t="shared" si="1"/>
        <v>448</v>
      </c>
    </row>
    <row r="41" spans="1:7">
      <c r="A41" s="356" t="str">
        <f>'BASE PLANILHAS'!A32</f>
        <v>G</v>
      </c>
      <c r="B41" s="619" t="str">
        <f>'BASE PLANILHAS'!B32:C32</f>
        <v>RAT</v>
      </c>
      <c r="C41" s="620"/>
      <c r="D41" s="366">
        <f>'BASE PLANILHAS'!D32</f>
        <v>0.02</v>
      </c>
      <c r="E41" s="367">
        <f t="shared" si="1"/>
        <v>112</v>
      </c>
    </row>
    <row r="42" spans="1:7" ht="13.5" thickBot="1">
      <c r="A42" s="356" t="str">
        <f>'BASE PLANILHAS'!A33</f>
        <v>H</v>
      </c>
      <c r="B42" s="621" t="str">
        <f>'BASE PLANILHAS'!B33:C33</f>
        <v>SEBRAE</v>
      </c>
      <c r="C42" s="622"/>
      <c r="D42" s="366">
        <f>'BASE PLANILHAS'!D33</f>
        <v>6.0000000000000001E-3</v>
      </c>
      <c r="E42" s="367">
        <f t="shared" si="1"/>
        <v>33.6</v>
      </c>
    </row>
    <row r="43" spans="1:7" ht="13.5" thickBot="1">
      <c r="A43" s="616" t="str">
        <f>'BASE PLANILHAS'!A34:C34</f>
        <v>Total do Submódulo 2.1</v>
      </c>
      <c r="B43" s="617"/>
      <c r="C43" s="618"/>
      <c r="D43" s="368">
        <f>'BASE PLANILHAS'!D34</f>
        <v>0.3580000000000001</v>
      </c>
      <c r="E43" s="360">
        <f>SUM(E35:E42)</f>
        <v>2004.8</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466.66666666666663</v>
      </c>
    </row>
    <row r="47" spans="1:7" ht="13.5" thickBot="1">
      <c r="A47" s="373" t="str">
        <f>'BASE PLANILHAS'!A38</f>
        <v>B</v>
      </c>
      <c r="B47" s="638" t="str">
        <f>'BASE PLANILHAS'!B38:C38</f>
        <v>Férias e Adicional de Férias (titular)</v>
      </c>
      <c r="C47" s="639"/>
      <c r="D47" s="374">
        <f>'BASE PLANILHAS'!D38</f>
        <v>0.1111111111111111</v>
      </c>
      <c r="E47" s="375">
        <f>D47*$E$30</f>
        <v>622.22222222222217</v>
      </c>
    </row>
    <row r="48" spans="1:7" ht="13.5" thickBot="1">
      <c r="A48" s="376"/>
      <c r="B48" s="616" t="str">
        <f>'BASE PLANILHAS'!B39:C39</f>
        <v>Subtotal</v>
      </c>
      <c r="C48" s="618"/>
      <c r="D48" s="377">
        <f>'BASE PLANILHAS'!D39</f>
        <v>0.19444444444444442</v>
      </c>
      <c r="E48" s="370">
        <f>D48*$E$30</f>
        <v>1088.8888888888887</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389.82222222222231</v>
      </c>
      <c r="F49" s="3"/>
    </row>
    <row r="50" spans="1:14" ht="13.5" thickBot="1">
      <c r="A50" s="616" t="str">
        <f>'BASE PLANILHAS'!A41:C41</f>
        <v>Total do Submódulo 2.2</v>
      </c>
      <c r="B50" s="617"/>
      <c r="C50" s="618"/>
      <c r="D50" s="380">
        <f>'BASE PLANILHAS'!D41</f>
        <v>0.26405555555555554</v>
      </c>
      <c r="E50" s="381">
        <f>SUM(E48:E49)</f>
        <v>1478.711111111111</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64</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979.59999999999991</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84.2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80.739999999999995</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197.36</v>
      </c>
    </row>
    <row r="61" spans="1:14" ht="13.5" thickBot="1">
      <c r="A61" s="647" t="str">
        <f>'BASE PLANILHAS'!A52:D52</f>
        <v>Total do Submódulo 2.3</v>
      </c>
      <c r="B61" s="648"/>
      <c r="C61" s="648"/>
      <c r="D61" s="649"/>
      <c r="E61" s="360">
        <f>SUM(E53:E60)</f>
        <v>1405.9</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1478.711111111111</v>
      </c>
      <c r="H64" s="16"/>
    </row>
    <row r="65" spans="1:6">
      <c r="A65" s="356" t="str">
        <f>'BASE PLANILHAS'!A56</f>
        <v>2.2</v>
      </c>
      <c r="B65" s="621" t="str">
        <f>'BASE PLANILHAS'!B56:D56</f>
        <v>13º Salário, Férias e Adicional de Férias</v>
      </c>
      <c r="C65" s="651"/>
      <c r="D65" s="622"/>
      <c r="E65" s="367">
        <f>E43</f>
        <v>2004.8</v>
      </c>
    </row>
    <row r="66" spans="1:6" ht="13.5" thickBot="1">
      <c r="A66" s="373" t="str">
        <f>'BASE PLANILHAS'!A57</f>
        <v>2.3</v>
      </c>
      <c r="B66" s="619" t="str">
        <f>'BASE PLANILHAS'!B57:D57</f>
        <v>Benefícios Mensais e Diários</v>
      </c>
      <c r="C66" s="642"/>
      <c r="D66" s="637"/>
      <c r="E66" s="386">
        <f>E61</f>
        <v>1405.9</v>
      </c>
    </row>
    <row r="67" spans="1:6" ht="13.5" thickBot="1">
      <c r="A67" s="616" t="str">
        <f>'BASE PLANILHAS'!A58:D58</f>
        <v>Total do Módulo 2</v>
      </c>
      <c r="B67" s="617"/>
      <c r="C67" s="617"/>
      <c r="D67" s="618"/>
      <c r="E67" s="381">
        <f>SUM(E64:E66)</f>
        <v>4889.4111111111106</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39.343672839506169</v>
      </c>
      <c r="F72" s="143"/>
    </row>
    <row r="73" spans="1:6">
      <c r="A73" s="390" t="str">
        <f>'BASE PLANILHAS'!A64</f>
        <v>B</v>
      </c>
      <c r="B73" s="643" t="str">
        <f>'BASE PLANILHAS'!B64:C64</f>
        <v>Incidência do FGTS sobre API e Reflexo do API</v>
      </c>
      <c r="C73" s="644"/>
      <c r="D73" s="366">
        <f>'BASE PLANILHAS'!D64</f>
        <v>5.6205246913580253E-4</v>
      </c>
      <c r="E73" s="343">
        <f t="shared" si="2"/>
        <v>3.1474938271604942</v>
      </c>
      <c r="F73" s="113"/>
    </row>
    <row r="74" spans="1:6">
      <c r="A74" s="390" t="str">
        <f>'BASE PLANILHAS'!A65</f>
        <v>C</v>
      </c>
      <c r="B74" s="643" t="str">
        <f>'BASE PLANILHAS'!B65:C65</f>
        <v>Multa do FGTS sobre o Aviso Prévio Indenizado</v>
      </c>
      <c r="C74" s="644"/>
      <c r="D74" s="366">
        <f>'BASE PLANILHAS'!D65</f>
        <v>2.2482098765432102E-4</v>
      </c>
      <c r="E74" s="343">
        <f t="shared" si="2"/>
        <v>1.2589975308641976</v>
      </c>
      <c r="F74" s="113"/>
    </row>
    <row r="75" spans="1:6">
      <c r="A75" s="390" t="str">
        <f>'BASE PLANILHAS'!A66</f>
        <v>D</v>
      </c>
      <c r="B75" s="643" t="str">
        <f>'BASE PLANILHAS'!B66:C66</f>
        <v>Aviso Prévio Trabalhado - APT</v>
      </c>
      <c r="C75" s="644"/>
      <c r="D75" s="366">
        <f>'BASE PLANILHAS'!D66</f>
        <v>3.1111111111111114E-3</v>
      </c>
      <c r="E75" s="343">
        <f t="shared" si="2"/>
        <v>17.422222222222224</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6.2371555555555576</v>
      </c>
      <c r="F76" s="15"/>
    </row>
    <row r="77" spans="1:6">
      <c r="A77" s="390" t="str">
        <f>'BASE PLANILHAS'!A68</f>
        <v>F</v>
      </c>
      <c r="B77" s="643" t="str">
        <f>'BASE PLANILHAS'!B68:C68</f>
        <v>Multa do FGTS - Rescisão sem Justa Causa</v>
      </c>
      <c r="C77" s="644"/>
      <c r="D77" s="366">
        <f>'BASE PLANILHAS'!D68</f>
        <v>3.0577777777777773E-2</v>
      </c>
      <c r="E77" s="343">
        <f t="shared" si="2"/>
        <v>171.23555555555552</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4.666666666666667</v>
      </c>
      <c r="F78" s="113"/>
    </row>
    <row r="79" spans="1:6" ht="13.5" thickBot="1">
      <c r="A79" s="616" t="str">
        <f>'BASE PLANILHAS'!A70:C70</f>
        <v>Total do Módulo 3</v>
      </c>
      <c r="B79" s="617"/>
      <c r="C79" s="618"/>
      <c r="D79" s="392">
        <f>'BASE PLANILHAS'!D70</f>
        <v>4.3448529320987646E-2</v>
      </c>
      <c r="E79" s="360">
        <f>SUM(E72:E78)</f>
        <v>243.31176419753083</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47.288888888888884</v>
      </c>
      <c r="F84" s="113"/>
    </row>
    <row r="85" spans="1:10">
      <c r="A85" s="356" t="str">
        <f>'BASE PLANILHAS'!A76</f>
        <v>B</v>
      </c>
      <c r="B85" s="619" t="str">
        <f>'BASE PLANILHAS'!B76:C76</f>
        <v>Ausências Legais</v>
      </c>
      <c r="C85" s="620"/>
      <c r="D85" s="326">
        <f>'BASE PLANILHAS'!D76</f>
        <v>2.0277777777777777E-3</v>
      </c>
      <c r="E85" s="367">
        <f t="shared" si="3"/>
        <v>11.355555555555554</v>
      </c>
      <c r="F85" s="113"/>
    </row>
    <row r="86" spans="1:10">
      <c r="A86" s="356" t="str">
        <f>'BASE PLANILHAS'!A77</f>
        <v>C</v>
      </c>
      <c r="B86" s="619" t="str">
        <f>'BASE PLANILHAS'!B77:C77</f>
        <v>Licença Paternidade</v>
      </c>
      <c r="C86" s="620"/>
      <c r="D86" s="393">
        <f>'BASE PLANILHAS'!D77</f>
        <v>1.7083333333333333E-4</v>
      </c>
      <c r="E86" s="367">
        <f t="shared" si="3"/>
        <v>0.95666666666666667</v>
      </c>
      <c r="F86" s="113"/>
    </row>
    <row r="87" spans="1:10">
      <c r="A87" s="356" t="str">
        <f>'BASE PLANILHAS'!A78</f>
        <v>D</v>
      </c>
      <c r="B87" s="619" t="str">
        <f>'BASE PLANILHAS'!B78:C78</f>
        <v>Ausência por Acidente de Trabalho</v>
      </c>
      <c r="C87" s="620"/>
      <c r="D87" s="326">
        <f>'BASE PLANILHAS'!D78</f>
        <v>2.0833333333333335E-4</v>
      </c>
      <c r="E87" s="367">
        <f t="shared" si="3"/>
        <v>1.1666666666666667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7.2592592592592586</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24.353679259259266</v>
      </c>
      <c r="G89" s="3"/>
      <c r="H89" s="395"/>
    </row>
    <row r="90" spans="1:10" ht="13.5" thickBot="1">
      <c r="A90" s="616" t="str">
        <f>'BASE PLANILHAS'!A81:C81</f>
        <v>Total do Submódulo 4.1</v>
      </c>
      <c r="B90" s="617"/>
      <c r="C90" s="618"/>
      <c r="D90" s="380">
        <f>'BASE PLANILHAS'!D81</f>
        <v>1.6496556481481482E-2</v>
      </c>
      <c r="E90" s="360">
        <f>SUM(E84:E89)</f>
        <v>92.380716296296285</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92.380716296296285</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92.380716296296285</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175.90833333333336</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175.90833333333336</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660.60203777247079</v>
      </c>
      <c r="F119" s="15"/>
    </row>
    <row r="120" spans="1:7">
      <c r="A120" s="356" t="str">
        <f>'BASE PLANILHAS'!A111</f>
        <v>B</v>
      </c>
      <c r="B120" s="408" t="str">
        <f>'BASE PLANILHAS'!B111</f>
        <v>Lucro</v>
      </c>
      <c r="C120" s="409">
        <f>'BASE PLANILHAS'!C111</f>
        <v>233.41272001293967</v>
      </c>
      <c r="D120" s="410"/>
      <c r="E120" s="407">
        <f>$C120*$C$21</f>
        <v>466.82544002587935</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1693.1439622053988</v>
      </c>
    </row>
    <row r="126" spans="1:7" ht="13.5" thickBot="1">
      <c r="A126" s="616" t="str">
        <f>'BASE PLANILHAS'!A117:D117</f>
        <v>Total do Módulo 6</v>
      </c>
      <c r="B126" s="617"/>
      <c r="C126" s="617"/>
      <c r="D126" s="618"/>
      <c r="E126" s="360">
        <f>SUM(E119:E125)</f>
        <v>2820.5714400037486</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5600</v>
      </c>
    </row>
    <row r="132" spans="1:7">
      <c r="A132" s="356" t="str">
        <f>'BASE PLANILHAS'!A123</f>
        <v>B</v>
      </c>
      <c r="B132" s="666" t="str">
        <f>'BASE PLANILHAS'!B123:D123</f>
        <v>MÓDULO 2 – ENCARGOS E BENEFÍCIOS MENSAIS E DIÁRIOS</v>
      </c>
      <c r="C132" s="667"/>
      <c r="D132" s="668"/>
      <c r="E132" s="413">
        <f>E67</f>
        <v>4889.4111111111106</v>
      </c>
    </row>
    <row r="133" spans="1:7">
      <c r="A133" s="356" t="str">
        <f>'BASE PLANILHAS'!A124</f>
        <v>C</v>
      </c>
      <c r="B133" s="669" t="str">
        <f>'BASE PLANILHAS'!B124:D124</f>
        <v>MÓDULO 3 – PROVISÃO PARA RESCISÃO</v>
      </c>
      <c r="C133" s="670"/>
      <c r="D133" s="671"/>
      <c r="E133" s="413">
        <f>E79</f>
        <v>243.31176419753083</v>
      </c>
      <c r="G133" s="420"/>
    </row>
    <row r="134" spans="1:7">
      <c r="A134" s="356" t="str">
        <f>'BASE PLANILHAS'!A125</f>
        <v>D</v>
      </c>
      <c r="B134" s="666" t="str">
        <f>'BASE PLANILHAS'!B125:D125</f>
        <v>MÓDULO 4 – CUSTO DE REPOSIÇÃO DO PROFISSIONAL AUSENTE</v>
      </c>
      <c r="C134" s="667"/>
      <c r="D134" s="668"/>
      <c r="E134" s="413">
        <f>E104</f>
        <v>92.380716296296285</v>
      </c>
      <c r="G134" s="420"/>
    </row>
    <row r="135" spans="1:7">
      <c r="A135" s="356" t="str">
        <f>'BASE PLANILHAS'!A126</f>
        <v>E</v>
      </c>
      <c r="B135" s="672" t="str">
        <f>'BASE PLANILHAS'!B126:D126</f>
        <v>MÓDULO 5 – INSUMOS DIVERSOS</v>
      </c>
      <c r="C135" s="673"/>
      <c r="D135" s="674"/>
      <c r="E135" s="413">
        <f>E114</f>
        <v>175.90833333333336</v>
      </c>
    </row>
    <row r="136" spans="1:7">
      <c r="A136" s="356" t="str">
        <f>'BASE PLANILHAS'!A127</f>
        <v>-</v>
      </c>
      <c r="B136" s="675" t="str">
        <f>'BASE PLANILHAS'!B127:D127</f>
        <v>Subtotal (A + B + C + D + E)</v>
      </c>
      <c r="C136" s="676"/>
      <c r="D136" s="677"/>
      <c r="E136" s="421">
        <f>SUM(E131:E135)</f>
        <v>11001.011924938271</v>
      </c>
      <c r="F136" s="3"/>
      <c r="G136" s="1"/>
    </row>
    <row r="137" spans="1:7" ht="13.5" thickBot="1">
      <c r="A137" s="373" t="str">
        <f>'BASE PLANILHAS'!A128</f>
        <v>F</v>
      </c>
      <c r="B137" s="657" t="str">
        <f>'BASE PLANILHAS'!B128:D128</f>
        <v>MÓDULO 6 – CUSTOS INDIRETOS, TRIBUTOS E LUCRO</v>
      </c>
      <c r="C137" s="658"/>
      <c r="D137" s="659"/>
      <c r="E137" s="386">
        <f>E126</f>
        <v>2820.5714400037486</v>
      </c>
    </row>
    <row r="138" spans="1:7" ht="13.5" thickBot="1">
      <c r="A138" s="616" t="str">
        <f>'BASE PLANILHAS'!A129:D129</f>
        <v>Custo Total</v>
      </c>
      <c r="B138" s="617"/>
      <c r="C138" s="617"/>
      <c r="D138" s="618"/>
      <c r="E138" s="381">
        <f>SUM(E136:E137)</f>
        <v>13821.58336494202</v>
      </c>
      <c r="F138" s="3"/>
    </row>
    <row r="139" spans="1:7" ht="13.5" thickBot="1">
      <c r="A139" s="616" t="str">
        <f>'BASE PLANILHAS'!A130:D130</f>
        <v>Custo Total Anual</v>
      </c>
      <c r="B139" s="617"/>
      <c r="C139" s="617"/>
      <c r="D139" s="618"/>
      <c r="E139" s="360">
        <f>E138*12</f>
        <v>165859.00037930423</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5">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CCT!A90</f>
        <v>Varginha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CCT!S90</f>
        <v>0</v>
      </c>
    </row>
    <row r="7" spans="1:7">
      <c r="A7" s="288" t="str">
        <f>'BASE PLANILHAS'!A7</f>
        <v>D</v>
      </c>
      <c r="B7" s="551" t="str">
        <f>'BASE PLANILHAS'!B7:D7</f>
        <v>Categoria profissional (vinculada à execução contratual)</v>
      </c>
      <c r="C7" s="552"/>
      <c r="D7" s="553"/>
      <c r="E7" s="275" t="str">
        <f>CCT!B90</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42.1</v>
      </c>
      <c r="E47" s="259">
        <f t="shared" si="2"/>
        <v>42.1</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702.95</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702.95</v>
      </c>
    </row>
    <row r="58" spans="1:6" ht="13.5" thickBot="1">
      <c r="A58" s="548" t="str">
        <f>'BASE PLANILHAS'!A58:D58</f>
        <v>Total do Módulo 2</v>
      </c>
      <c r="B58" s="549"/>
      <c r="C58" s="549"/>
      <c r="D58" s="550"/>
      <c r="E58" s="11">
        <f>SUM(E55:E57)</f>
        <v>2444.7055555555553</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846.5719811026994</v>
      </c>
    </row>
    <row r="117" spans="1:6" ht="13.5" thickBot="1">
      <c r="A117" s="548" t="str">
        <f>'BASE PLANILHAS'!A117:D117</f>
        <v>Total do Módulo 6</v>
      </c>
      <c r="B117" s="549"/>
      <c r="C117" s="549"/>
      <c r="D117" s="550"/>
      <c r="E117" s="12">
        <f>SUM(E110:E116)</f>
        <v>1410.2857200018743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2444.7055555555553</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5500.5059624691357</v>
      </c>
      <c r="F127" s="3"/>
    </row>
    <row r="128" spans="1:6" ht="13.5" thickBot="1">
      <c r="A128" s="120" t="str">
        <f>'BASE PLANILHAS'!A128</f>
        <v>F</v>
      </c>
      <c r="B128" s="585" t="str">
        <f>'BASE PLANILHAS'!B128:D128</f>
        <v>MÓDULO 6 – CUSTOS INDIRETOS, TRIBUTOS E LUCRO</v>
      </c>
      <c r="C128" s="586"/>
      <c r="D128" s="587"/>
      <c r="E128" s="5">
        <f>E117</f>
        <v>1410.2857200018743</v>
      </c>
    </row>
    <row r="129" spans="1:6" ht="13.5" thickBot="1">
      <c r="A129" s="548" t="str">
        <f>'BASE PLANILHAS'!A129:D129</f>
        <v>Custo Total</v>
      </c>
      <c r="B129" s="549"/>
      <c r="C129" s="549"/>
      <c r="D129" s="550"/>
      <c r="E129" s="11">
        <f>SUM(E127:E128)</f>
        <v>6910.7916824710101</v>
      </c>
      <c r="F129" s="3"/>
    </row>
    <row r="130" spans="1:6" ht="13.5" thickBot="1">
      <c r="A130" s="548" t="str">
        <f>'BASE PLANILHAS'!A130:D130</f>
        <v>Custo Total Anual</v>
      </c>
      <c r="B130" s="549"/>
      <c r="C130" s="549"/>
      <c r="D130" s="550"/>
      <c r="E130" s="12">
        <f>E129*12</f>
        <v>82929.500189652113</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6">
    <tabColor theme="6" tint="0.59999389629810485"/>
  </sheetPr>
  <dimension ref="A1:N165"/>
  <sheetViews>
    <sheetView showGridLines="0" view="pageBreakPreview" topLeftCell="A118"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CCT!A91</f>
        <v>Varzea Da Palma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44562</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Varzea Da Palma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489.79999999999995</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0</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660.84999999999991</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660.84999999999991</v>
      </c>
    </row>
    <row r="67" spans="1:6" ht="13.5" thickBot="1">
      <c r="A67" s="616" t="str">
        <f>'BASE PLANILHAS'!A58:D58</f>
        <v>Total do Módulo 2</v>
      </c>
      <c r="B67" s="617"/>
      <c r="C67" s="617"/>
      <c r="D67" s="618"/>
      <c r="E67" s="381">
        <f>SUM(E64:E66)</f>
        <v>2402.6055555555554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840.69477312549134</v>
      </c>
    </row>
    <row r="126" spans="1:7" ht="13.5" thickBot="1">
      <c r="A126" s="616" t="str">
        <f>'BASE PLANILHAS'!A117:D117</f>
        <v>Total do Módulo 6</v>
      </c>
      <c r="B126" s="617"/>
      <c r="C126" s="617"/>
      <c r="D126" s="618"/>
      <c r="E126" s="360">
        <f>SUM(E119:E125)</f>
        <v>1404.4085120246664</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2402.6055555555554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5458.4059624691363</v>
      </c>
      <c r="F136" s="3"/>
      <c r="G136" s="1"/>
    </row>
    <row r="137" spans="1:7" ht="13.5" thickBot="1">
      <c r="A137" s="373" t="str">
        <f>'BASE PLANILHAS'!A128</f>
        <v>F</v>
      </c>
      <c r="B137" s="657" t="str">
        <f>'BASE PLANILHAS'!B128:D128</f>
        <v>MÓDULO 6 – CUSTOS INDIRETOS, TRIBUTOS E LUCRO</v>
      </c>
      <c r="C137" s="658"/>
      <c r="D137" s="659"/>
      <c r="E137" s="386">
        <f>E126</f>
        <v>1404.4085120246664</v>
      </c>
    </row>
    <row r="138" spans="1:7" ht="13.5" thickBot="1">
      <c r="A138" s="616" t="str">
        <f>'BASE PLANILHAS'!A129:D129</f>
        <v>Custo Total</v>
      </c>
      <c r="B138" s="617"/>
      <c r="C138" s="617"/>
      <c r="D138" s="618"/>
      <c r="E138" s="381">
        <f>SUM(E136:E137)</f>
        <v>6862.8144744938027</v>
      </c>
      <c r="F138" s="3"/>
    </row>
    <row r="139" spans="1:7" ht="13.5" thickBot="1">
      <c r="A139" s="616" t="str">
        <f>'BASE PLANILHAS'!A130:D130</f>
        <v>Custo Total Anual</v>
      </c>
      <c r="B139" s="617"/>
      <c r="C139" s="617"/>
      <c r="D139" s="618"/>
      <c r="E139" s="360">
        <f>E138*12</f>
        <v>82353.773693925628</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7">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CCT!A91</f>
        <v>Varzea Da Palma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CCT!S91</f>
        <v>0</v>
      </c>
    </row>
    <row r="7" spans="1:7">
      <c r="A7" s="288" t="str">
        <f>'BASE PLANILHAS'!A7</f>
        <v>D</v>
      </c>
      <c r="B7" s="551" t="str">
        <f>'BASE PLANILHAS'!B7:D7</f>
        <v>Categoria profissional (vinculada à execução contratual)</v>
      </c>
      <c r="C7" s="552"/>
      <c r="D7" s="553"/>
      <c r="E7" s="275" t="str">
        <f>CCT!B91</f>
        <v>Assistente Administrativo - 200 h</v>
      </c>
    </row>
    <row r="8" spans="1:7" ht="13.5" thickBot="1">
      <c r="A8" s="120" t="str">
        <f>'BASE PLANILHAS'!A8</f>
        <v>E</v>
      </c>
      <c r="B8" s="568" t="str">
        <f>'BASE PLANILHAS'!B8:D8</f>
        <v>Data base da categoria (dia/mês/ano)</v>
      </c>
      <c r="C8" s="569"/>
      <c r="D8" s="570"/>
      <c r="E8" s="332">
        <f>VLOOKUP(E4&amp;E7&amp;"PGJ",CCT!D:S,13,0)</f>
        <v>44562</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24.54</v>
      </c>
      <c r="E45" s="259">
        <f>IF(D45&lt;&gt;0,(D45*20-1)*D13,0)</f>
        <v>489.79999999999995</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0</v>
      </c>
      <c r="E47" s="259">
        <f t="shared" si="2"/>
        <v>0</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660.84999999999991</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660.84999999999991</v>
      </c>
    </row>
    <row r="58" spans="1:6" ht="13.5" thickBot="1">
      <c r="A58" s="548" t="str">
        <f>'BASE PLANILHAS'!A58:D58</f>
        <v>Total do Módulo 2</v>
      </c>
      <c r="B58" s="549"/>
      <c r="C58" s="549"/>
      <c r="D58" s="550"/>
      <c r="E58" s="11">
        <f>SUM(E55:E57)</f>
        <v>2402.6055555555554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840.69477312549134</v>
      </c>
    </row>
    <row r="117" spans="1:6" ht="13.5" thickBot="1">
      <c r="A117" s="548" t="str">
        <f>'BASE PLANILHAS'!A117:D117</f>
        <v>Total do Módulo 6</v>
      </c>
      <c r="B117" s="549"/>
      <c r="C117" s="549"/>
      <c r="D117" s="550"/>
      <c r="E117" s="12">
        <f>SUM(E110:E116)</f>
        <v>1404.4085120246664</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2402.6055555555554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5458.4059624691363</v>
      </c>
      <c r="F127" s="3"/>
    </row>
    <row r="128" spans="1:6" ht="13.5" thickBot="1">
      <c r="A128" s="120" t="str">
        <f>'BASE PLANILHAS'!A128</f>
        <v>F</v>
      </c>
      <c r="B128" s="585" t="str">
        <f>'BASE PLANILHAS'!B128:D128</f>
        <v>MÓDULO 6 – CUSTOS INDIRETOS, TRIBUTOS E LUCRO</v>
      </c>
      <c r="C128" s="586"/>
      <c r="D128" s="587"/>
      <c r="E128" s="5">
        <f>E117</f>
        <v>1404.4085120246664</v>
      </c>
    </row>
    <row r="129" spans="1:6" ht="13.5" thickBot="1">
      <c r="A129" s="548" t="str">
        <f>'BASE PLANILHAS'!A129:D129</f>
        <v>Custo Total</v>
      </c>
      <c r="B129" s="549"/>
      <c r="C129" s="549"/>
      <c r="D129" s="550"/>
      <c r="E129" s="11">
        <f>SUM(E127:E128)</f>
        <v>6862.8144744938027</v>
      </c>
      <c r="F129" s="3"/>
    </row>
    <row r="130" spans="1:6" ht="13.5" thickBot="1">
      <c r="A130" s="548" t="str">
        <f>'BASE PLANILHAS'!A130:D130</f>
        <v>Custo Total Anual</v>
      </c>
      <c r="B130" s="549"/>
      <c r="C130" s="549"/>
      <c r="D130" s="550"/>
      <c r="E130" s="12">
        <f>E129*12</f>
        <v>82353.773693925628</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8">
    <tabColor theme="6" tint="0.59999389629810485"/>
  </sheetPr>
  <dimension ref="A1:N165"/>
  <sheetViews>
    <sheetView showGridLines="0" view="pageBreakPreview" zoomScaleNormal="100" zoomScaleSheetLayoutView="100" workbookViewId="0">
      <selection activeCell="F26" sqref="F26"/>
    </sheetView>
  </sheetViews>
  <sheetFormatPr defaultRowHeight="12.75"/>
  <cols>
    <col min="1" max="1" width="10" bestFit="1" customWidth="1"/>
    <col min="2" max="2" width="67.140625" customWidth="1"/>
    <col min="3" max="3" width="25.7109375" customWidth="1"/>
    <col min="4" max="4" width="17.85546875" customWidth="1"/>
    <col min="5" max="5" width="30.28515625" customWidth="1"/>
    <col min="6" max="6" width="11.28515625" bestFit="1" customWidth="1"/>
    <col min="7" max="7" width="11" customWidth="1"/>
    <col min="8" max="8" width="16.28515625" customWidth="1"/>
    <col min="9" max="9" width="27" bestFit="1" customWidth="1"/>
    <col min="14" max="14" width="10.28515625" bestFit="1" customWidth="1"/>
  </cols>
  <sheetData>
    <row r="1" spans="1:9">
      <c r="A1" s="554" t="str">
        <f>'BASE PLANILHAS'!A1:E1</f>
        <v>ANEXO VI - PLANILHA DE COMPOSIÇÃO DE CUSTOS</v>
      </c>
      <c r="B1" s="555"/>
      <c r="C1" s="555"/>
      <c r="D1" s="555"/>
      <c r="E1" s="556"/>
    </row>
    <row r="2" spans="1:9" ht="13.5" thickBot="1">
      <c r="A2" s="33"/>
      <c r="B2" s="45"/>
      <c r="C2" s="45"/>
      <c r="D2" s="46"/>
      <c r="E2" s="47"/>
      <c r="F2" s="7"/>
      <c r="G2" s="7"/>
      <c r="H2" s="7"/>
    </row>
    <row r="3" spans="1:9" ht="13.5" thickBot="1">
      <c r="A3" s="557" t="str">
        <f>'BASE PLANILHAS'!A3:E3</f>
        <v>Dados para composição dos custos referentes à mão-de-obra</v>
      </c>
      <c r="B3" s="558"/>
      <c r="C3" s="558"/>
      <c r="D3" s="558"/>
      <c r="E3" s="559"/>
      <c r="F3" s="7"/>
      <c r="G3" s="7"/>
      <c r="H3" s="7"/>
    </row>
    <row r="4" spans="1:9">
      <c r="A4" s="249" t="str">
        <f>'BASE PLANILHAS'!A4</f>
        <v>A</v>
      </c>
      <c r="B4" s="560" t="str">
        <f>'BASE PLANILHAS'!B4:D4</f>
        <v>Localidade</v>
      </c>
      <c r="C4" s="561"/>
      <c r="D4" s="562"/>
      <c r="E4" s="274" t="str">
        <f>CCT!A92</f>
        <v>Vicosa</v>
      </c>
      <c r="F4" s="7"/>
      <c r="G4" s="7"/>
      <c r="H4" s="7"/>
    </row>
    <row r="5" spans="1:9">
      <c r="A5" s="288" t="str">
        <f>'BASE PLANILHAS'!A5</f>
        <v>B</v>
      </c>
      <c r="B5" s="563" t="str">
        <f>'BASE PLANILHAS'!B5:D5</f>
        <v>Tipo de serviço</v>
      </c>
      <c r="C5" s="564"/>
      <c r="D5" s="565"/>
      <c r="E5" s="119" t="str">
        <f>'BASE PLANILHAS'!E5</f>
        <v>Apoio Administrativo</v>
      </c>
      <c r="F5" s="7"/>
      <c r="G5" s="7"/>
      <c r="H5" s="7"/>
    </row>
    <row r="6" spans="1:9">
      <c r="A6" s="288" t="str">
        <f>'BASE PLANILHAS'!A6</f>
        <v>C</v>
      </c>
      <c r="B6" s="551" t="str">
        <f>'BASE PLANILHAS'!B6:D6</f>
        <v>Salário Nominativo da Categoria Profissional</v>
      </c>
      <c r="C6" s="552"/>
      <c r="D6" s="553"/>
      <c r="E6" s="250"/>
      <c r="F6" s="7"/>
      <c r="G6" s="7"/>
      <c r="H6" s="7"/>
    </row>
    <row r="7" spans="1:9">
      <c r="A7" s="288" t="str">
        <f>'BASE PLANILHAS'!A7</f>
        <v>D</v>
      </c>
      <c r="B7" s="551" t="str">
        <f>'BASE PLANILHAS'!B7:D7</f>
        <v>Categoria profissional (vinculada à execução contratual)</v>
      </c>
      <c r="C7" s="552"/>
      <c r="D7" s="553"/>
      <c r="E7" s="345" t="str">
        <f>IF(OR(C14&gt;0,C18&gt;0),B14,"")&amp;IF(AND(C14+C18&gt;0,C15+C19&gt;0),"; ","")&amp;IF(OR(C15&gt;0,C19&gt;0),B15,"")</f>
        <v>Assistente Administrativo - 200 h</v>
      </c>
    </row>
    <row r="8" spans="1:9" ht="13.5" thickBot="1">
      <c r="A8" s="120" t="str">
        <f>'BASE PLANILHAS'!A8</f>
        <v>E</v>
      </c>
      <c r="B8" s="568" t="str">
        <f>'BASE PLANILHAS'!B8:D8</f>
        <v>Data base da categoria (dia/mês/ano)</v>
      </c>
      <c r="C8" s="569"/>
      <c r="D8" s="570"/>
      <c r="E8" s="332">
        <f>VLOOKUP(E4,CCT!A:S,16,0)</f>
        <v>44197</v>
      </c>
      <c r="F8" s="134"/>
    </row>
    <row r="9" spans="1:9">
      <c r="A9" s="153"/>
      <c r="B9" s="154"/>
      <c r="C9" s="154"/>
      <c r="D9" s="154"/>
      <c r="E9" s="155"/>
      <c r="F9" s="134"/>
    </row>
    <row r="10" spans="1:9">
      <c r="A10" s="571" t="str">
        <f>'BASE PLANILHAS'!A10:E10</f>
        <v>MÓDULO 1 - COMPOSIÇÃO DA REMUNERAÇÃO</v>
      </c>
      <c r="B10" s="572"/>
      <c r="C10" s="572"/>
      <c r="D10" s="572"/>
      <c r="E10" s="573"/>
      <c r="F10" s="134"/>
    </row>
    <row r="11" spans="1:9" ht="13.5" thickBot="1">
      <c r="A11" s="48"/>
      <c r="B11" s="49"/>
      <c r="C11" s="49"/>
      <c r="D11" s="49"/>
      <c r="E11" s="130"/>
    </row>
    <row r="12" spans="1:9" ht="13.5" thickBot="1">
      <c r="A12" s="62" t="str">
        <f>'BASE PLANILHAS'!A13</f>
        <v>A</v>
      </c>
      <c r="B12" s="623" t="str">
        <f>'BASE PLANILHAS'!B13:C13</f>
        <v>Salário Base</v>
      </c>
      <c r="C12" s="624"/>
      <c r="D12" s="624"/>
      <c r="E12" s="625"/>
      <c r="G12" s="613" t="s">
        <v>579</v>
      </c>
      <c r="H12" s="614"/>
      <c r="I12" s="615"/>
    </row>
    <row r="13" spans="1:9" ht="13.5" thickBot="1">
      <c r="A13" s="57"/>
      <c r="B13" s="57" t="s">
        <v>580</v>
      </c>
      <c r="C13" s="58" t="s">
        <v>581</v>
      </c>
      <c r="D13" s="58" t="s">
        <v>582</v>
      </c>
      <c r="E13" s="58" t="s">
        <v>583</v>
      </c>
      <c r="G13" s="164" t="str">
        <f>C13</f>
        <v>Quantidade</v>
      </c>
      <c r="H13" s="164" t="s">
        <v>322</v>
      </c>
      <c r="I13" s="168" t="s">
        <v>584</v>
      </c>
    </row>
    <row r="14" spans="1:9" ht="13.5" thickBot="1">
      <c r="A14" s="285"/>
      <c r="B14" s="285" t="s">
        <v>28</v>
      </c>
      <c r="C14" s="306">
        <f>IFERROR(VLOOKUP($E$4&amp;B14&amp;"PGJ",CCT!D:S,4,0),0)</f>
        <v>0</v>
      </c>
      <c r="D14" s="286">
        <f>IFERROR(VLOOKUP($E$4&amp;B14&amp;"PGJ",CCT!D:S,5,0),0)</f>
        <v>0</v>
      </c>
      <c r="E14" s="286">
        <f>D14*C14</f>
        <v>0</v>
      </c>
      <c r="G14" s="346">
        <f>IFERROR(VLOOKUP($E$4&amp;B14&amp;"PGJ",CCT!D:S,16,0),0)</f>
        <v>0</v>
      </c>
      <c r="H14" s="347">
        <f>D14*G14*30%</f>
        <v>0</v>
      </c>
      <c r="I14" s="348">
        <f t="array" ref="I14">IFERROR(G14*(IF(IFERROR(VLOOKUP($E$4&amp;B14&amp;"PGJ",CCT!D:S,6,0),0)=0,0,VLOOKUP($E$4&amp;B14&amp;"PGJ",CCT!D:S,6,0)*20-1)+SUM(VLOOKUP($E$4&amp;B14&amp;"PGJ",CCT!D:S,{7;8;9;10;11},0))),0)</f>
        <v>0</v>
      </c>
    </row>
    <row r="15" spans="1:9" ht="13.5" thickBot="1">
      <c r="A15" s="285"/>
      <c r="B15" s="285" t="s">
        <v>29</v>
      </c>
      <c r="C15" s="306">
        <f>IFERROR(VLOOKUP($E$4&amp;B15&amp;"PGJ",CCT!D:S,4,0),0)</f>
        <v>1</v>
      </c>
      <c r="D15" s="286">
        <f>IFERROR(VLOOKUP($E$4&amp;B15&amp;"PGJ",CCT!D:S,5,0),0)</f>
        <v>2800</v>
      </c>
      <c r="E15" s="286">
        <f>D15*C15</f>
        <v>2800</v>
      </c>
      <c r="G15" s="346">
        <f>IFERROR(VLOOKUP($E$4&amp;B15&amp;"PGJ",CCT!D:S,16,0),0)</f>
        <v>0</v>
      </c>
      <c r="H15" s="347">
        <f>D15*G15*30%</f>
        <v>0</v>
      </c>
      <c r="I15" s="348">
        <f t="array" ref="I15">IFERROR(G15*(IF(IFERROR(VLOOKUP($E$4&amp;B15&amp;"PGJ",CCT!D:S,6,0),0)=0,0,VLOOKUP($E$4&amp;B15&amp;"PGJ",CCT!D:S,6,0)*20-1)+SUM(VLOOKUP($E$4&amp;B15&amp;"PGJ",CCT!D:S,{7;8;9;10;11},0))),0)</f>
        <v>0</v>
      </c>
    </row>
    <row r="16" spans="1:9" ht="13.5" thickBot="1">
      <c r="A16" s="59"/>
      <c r="B16" s="60" t="s">
        <v>585</v>
      </c>
      <c r="C16" s="58">
        <f>SUM(C14:C15)</f>
        <v>1</v>
      </c>
      <c r="D16" s="58"/>
      <c r="E16" s="61">
        <f>SUM(E14:E15)</f>
        <v>2800</v>
      </c>
      <c r="G16" s="299">
        <f>SUM(G15:G15)</f>
        <v>0</v>
      </c>
      <c r="H16" s="300">
        <f>SUM(H15:H15)</f>
        <v>0</v>
      </c>
      <c r="I16" s="301">
        <f>SUM(I15:I15)</f>
        <v>0</v>
      </c>
    </row>
    <row r="17" spans="1:9" ht="13.5" thickBot="1">
      <c r="A17" s="63"/>
      <c r="B17" s="63" t="s">
        <v>586</v>
      </c>
      <c r="C17" s="64" t="s">
        <v>581</v>
      </c>
      <c r="D17" s="64" t="s">
        <v>582</v>
      </c>
      <c r="E17" s="65" t="s">
        <v>583</v>
      </c>
      <c r="G17" s="165" t="str">
        <f>C17</f>
        <v>Quantidade</v>
      </c>
      <c r="H17" s="164" t="s">
        <v>322</v>
      </c>
      <c r="I17" s="168" t="s">
        <v>584</v>
      </c>
    </row>
    <row r="18" spans="1:9">
      <c r="A18" s="285"/>
      <c r="B18" s="285" t="s">
        <v>28</v>
      </c>
      <c r="C18" s="306">
        <f>IFERROR(VLOOKUP($E$4&amp;B18&amp;"FEPDC",CCT!D:S,4,0),0)</f>
        <v>0</v>
      </c>
      <c r="D18" s="286">
        <f>IFERROR(VLOOKUP($E$4&amp;B18&amp;"FEPDC",CCT!D:S,5,0),0)</f>
        <v>0</v>
      </c>
      <c r="E18" s="85">
        <f>D18*C18</f>
        <v>0</v>
      </c>
      <c r="G18" s="473">
        <f>IFERROR(VLOOKUP($E$4&amp;B18&amp;"FEPDC",CCT!D:S,16,0),0)</f>
        <v>0</v>
      </c>
      <c r="H18" s="469">
        <f>D18*G18*30%</f>
        <v>0</v>
      </c>
      <c r="I18" s="359">
        <f t="array" ref="I18">IFERROR(G18*(IF(IFERROR(VLOOKUP($E$4&amp;B18&amp;"FEPDC",CCT!D:S,6,0),0)=0,0,VLOOKUP($E$4&amp;B18&amp;"FEPDC",CCT!D:S,6,0)*20-1)+SUM(VLOOKUP($E$4&amp;B18&amp;"FEPDC",CCT!D:S,{7;8;9;10;11},0))),0)</f>
        <v>0</v>
      </c>
    </row>
    <row r="19" spans="1:9" ht="13.5" thickBot="1">
      <c r="A19" s="285"/>
      <c r="B19" s="285" t="s">
        <v>29</v>
      </c>
      <c r="C19" s="306">
        <f>IFERROR(VLOOKUP($E$4&amp;B19&amp;"FEPDC",CCT!D:S,4,0),0)</f>
        <v>0</v>
      </c>
      <c r="D19" s="286">
        <f>IFERROR(VLOOKUP($E$4&amp;B19&amp;"FEPDC",CCT!D:S,5,0),0)</f>
        <v>0</v>
      </c>
      <c r="E19" s="85">
        <f>D19*C19</f>
        <v>0</v>
      </c>
      <c r="G19" s="471">
        <f>IFERROR(VLOOKUP($E$4&amp;B19&amp;"FEPDC",CCT!D:S,16,0),0)</f>
        <v>0</v>
      </c>
      <c r="H19" s="469">
        <f>D19*G19*30%</f>
        <v>0</v>
      </c>
      <c r="I19" s="359">
        <f t="array" ref="I19">IFERROR(G19*(IF(IFERROR(VLOOKUP($E$4&amp;B19&amp;"FEPDC",CCT!D:S,6,0),0)=0,0,VLOOKUP($E$4&amp;B19&amp;"FEPDC",CCT!D:S,6,0)*20-1)+SUM(VLOOKUP($E$4&amp;B19&amp;"FEPDC",CCT!D:S,{7;8;9;10;11},0))),0)</f>
        <v>0</v>
      </c>
    </row>
    <row r="20" spans="1:9" ht="13.5" thickBot="1">
      <c r="A20" s="66"/>
      <c r="B20" s="67" t="str">
        <f>CONCATENATE("Total ",B17)</f>
        <v>Total Cargos - FEPDC</v>
      </c>
      <c r="C20" s="64">
        <f t="shared" ref="C20:E20" si="0">SUM(C18:C19)</f>
        <v>0</v>
      </c>
      <c r="D20" s="64"/>
      <c r="E20" s="68">
        <f t="shared" si="0"/>
        <v>0</v>
      </c>
      <c r="G20" s="472">
        <f>SUM(G19)</f>
        <v>0</v>
      </c>
      <c r="H20" s="470">
        <f>SUM(H19)</f>
        <v>0</v>
      </c>
      <c r="I20" s="301">
        <f>SUM(I19)</f>
        <v>0</v>
      </c>
    </row>
    <row r="21" spans="1:9" ht="13.5" thickBot="1">
      <c r="A21" s="59"/>
      <c r="B21" s="60" t="str">
        <f>CONCATENATE("Total ",E4)</f>
        <v>Total Vicosa</v>
      </c>
      <c r="C21" s="58">
        <f>C16+C20</f>
        <v>1</v>
      </c>
      <c r="D21" s="58"/>
      <c r="E21" s="61">
        <f>E16+E20</f>
        <v>2800</v>
      </c>
      <c r="H21" s="166">
        <f>H16+H20</f>
        <v>0</v>
      </c>
      <c r="I21" s="167">
        <f>I16+I20</f>
        <v>0</v>
      </c>
    </row>
    <row r="22" spans="1:9" ht="13.5" thickBot="1">
      <c r="A22" s="626"/>
      <c r="B22" s="627"/>
      <c r="C22" s="628"/>
      <c r="D22" s="445" t="str">
        <f>'BASE PLANILHAS'!D12</f>
        <v>Referência</v>
      </c>
      <c r="E22" s="445" t="str">
        <f>'BASE PLANILHAS'!E12</f>
        <v>Valor (R$)</v>
      </c>
      <c r="H22" s="164" t="str">
        <f>E22</f>
        <v>Valor (R$)</v>
      </c>
      <c r="I22" s="165" t="str">
        <f>E22</f>
        <v>Valor (R$)</v>
      </c>
    </row>
    <row r="23" spans="1:9">
      <c r="A23" s="353" t="str">
        <f>'BASE PLANILHAS'!A14</f>
        <v>B</v>
      </c>
      <c r="B23" s="629" t="str">
        <f>'BASE PLANILHAS'!B14:C14</f>
        <v>Adicional Periculosidade (não se aplica)</v>
      </c>
      <c r="C23" s="630"/>
      <c r="D23" s="333">
        <f>'BASE PLANILHAS'!D14</f>
        <v>0.3</v>
      </c>
      <c r="E23" s="351">
        <f>D23*0</f>
        <v>0</v>
      </c>
      <c r="H23" s="354">
        <f>D23*0</f>
        <v>0</v>
      </c>
      <c r="I23" s="355">
        <v>0</v>
      </c>
    </row>
    <row r="24" spans="1:9">
      <c r="A24" s="356" t="str">
        <f>'BASE PLANILHAS'!A15</f>
        <v>C</v>
      </c>
      <c r="B24" s="619" t="str">
        <f>'BASE PLANILHAS'!B15:C15</f>
        <v>Adicional Insalubridade (não se aplica)</v>
      </c>
      <c r="C24" s="620"/>
      <c r="D24" s="334">
        <f>'BASE PLANILHAS'!D15</f>
        <v>0</v>
      </c>
      <c r="E24" s="89">
        <f>D24*0</f>
        <v>0</v>
      </c>
      <c r="H24" s="349">
        <f>D24*(0*30%)</f>
        <v>0</v>
      </c>
      <c r="I24" s="350">
        <v>0</v>
      </c>
    </row>
    <row r="25" spans="1:9">
      <c r="A25" s="356" t="str">
        <f>'BASE PLANILHAS'!A16</f>
        <v>D</v>
      </c>
      <c r="B25" s="619" t="str">
        <f>'BASE PLANILHAS'!B16:C16</f>
        <v>Adicional Noturno (não se aplica)</v>
      </c>
      <c r="C25" s="620"/>
      <c r="D25" s="333">
        <f>IFERROR(IF(YEAR(VLOOKUP(E4&amp;#REF!&amp;"PGJ",CCT!D:S,13,0))&gt;2020,1/210*0.39*7*15.5,1/210*0.2*10.285*15.5),0)</f>
        <v>0</v>
      </c>
      <c r="E25" s="351">
        <f>D25*0</f>
        <v>0</v>
      </c>
      <c r="H25" s="349">
        <f>D25*0</f>
        <v>0</v>
      </c>
      <c r="I25" s="350">
        <v>0</v>
      </c>
    </row>
    <row r="26" spans="1:9">
      <c r="A26" s="356" t="str">
        <f>'BASE PLANILHAS'!A17</f>
        <v>E</v>
      </c>
      <c r="B26" s="621" t="str">
        <f>'BASE PLANILHAS'!B17:C17</f>
        <v>Adicional de Hora Noturna Reduzida (não se aplica)</v>
      </c>
      <c r="C26" s="622"/>
      <c r="D26" s="333">
        <v>0</v>
      </c>
      <c r="E26" s="351">
        <f>D26*$E$12</f>
        <v>0</v>
      </c>
      <c r="H26" s="349">
        <f>D26*$E$12</f>
        <v>0</v>
      </c>
      <c r="I26" s="350">
        <v>0</v>
      </c>
    </row>
    <row r="27" spans="1:9">
      <c r="A27" s="356" t="str">
        <f>'BASE PLANILHAS'!A18</f>
        <v>F</v>
      </c>
      <c r="B27" s="619" t="str">
        <f>'BASE PLANILHAS'!B18:C18</f>
        <v>Adicional de Sobreaviso (não se aplica)</v>
      </c>
      <c r="C27" s="620"/>
      <c r="D27" s="333">
        <f>'BASE PLANILHAS'!D18</f>
        <v>0</v>
      </c>
      <c r="E27" s="351">
        <f>D27*0</f>
        <v>0</v>
      </c>
      <c r="H27" s="349">
        <f>D27*0</f>
        <v>0</v>
      </c>
      <c r="I27" s="350">
        <v>0</v>
      </c>
    </row>
    <row r="28" spans="1:9">
      <c r="A28" s="356" t="str">
        <f>'BASE PLANILHAS'!A19</f>
        <v>G</v>
      </c>
      <c r="B28" s="619" t="str">
        <f>'BASE PLANILHAS'!B19:C19</f>
        <v>Horas Extras Sobreaviso (não se aplica)</v>
      </c>
      <c r="C28" s="620"/>
      <c r="D28" s="333">
        <f>'BASE PLANILHAS'!D19</f>
        <v>0</v>
      </c>
      <c r="E28" s="351">
        <f>D28*0</f>
        <v>0</v>
      </c>
      <c r="H28" s="349">
        <f>D28*0</f>
        <v>0</v>
      </c>
      <c r="I28" s="350">
        <v>0</v>
      </c>
    </row>
    <row r="29" spans="1:9" ht="13.5" thickBot="1">
      <c r="A29" s="357" t="str">
        <f>'BASE PLANILHAS'!A20</f>
        <v>H</v>
      </c>
      <c r="B29" s="621" t="str">
        <f>'BASE PLANILHAS'!B20:C20</f>
        <v>Adicional de Acúmulo de função (não se aplica)</v>
      </c>
      <c r="C29" s="622"/>
      <c r="D29" s="341">
        <f>'BASE PLANILHAS'!D20</f>
        <v>0</v>
      </c>
      <c r="E29" s="352">
        <f>D29*0</f>
        <v>0</v>
      </c>
      <c r="H29" s="358">
        <f>D29*0</f>
        <v>0</v>
      </c>
      <c r="I29" s="359">
        <v>0</v>
      </c>
    </row>
    <row r="30" spans="1:9" ht="13.5" thickBot="1">
      <c r="A30" s="616" t="str">
        <f>'BASE PLANILHAS'!A21:D21</f>
        <v>Total do Módulo 1</v>
      </c>
      <c r="B30" s="617"/>
      <c r="C30" s="617"/>
      <c r="D30" s="618"/>
      <c r="E30" s="360">
        <f>SUM(E23:E29)+E21</f>
        <v>2800</v>
      </c>
      <c r="H30" s="361">
        <f>SUM(H23:H29)+H21</f>
        <v>0</v>
      </c>
      <c r="I30" s="362">
        <f>SUM(I23:I29)+I21</f>
        <v>0</v>
      </c>
    </row>
    <row r="31" spans="1:9">
      <c r="A31" s="441"/>
      <c r="B31" s="93"/>
      <c r="C31" s="93"/>
      <c r="D31" s="93"/>
      <c r="E31" s="363"/>
    </row>
    <row r="32" spans="1:9">
      <c r="A32" s="631" t="str">
        <f>'BASE PLANILHAS'!A23:E23</f>
        <v>MÓDULO 2 – ENCARGOS E BENEFÍCIOS MENSAIS E DIÁRIOS</v>
      </c>
      <c r="B32" s="632"/>
      <c r="C32" s="632"/>
      <c r="D32" s="632"/>
      <c r="E32" s="633"/>
    </row>
    <row r="33" spans="1:7" ht="13.5" thickBot="1">
      <c r="A33" s="441"/>
      <c r="B33" s="93"/>
      <c r="C33" s="93"/>
      <c r="D33" s="93"/>
      <c r="E33" s="442"/>
    </row>
    <row r="34" spans="1:7" ht="13.5" thickBot="1">
      <c r="A34" s="112" t="str">
        <f>'BASE PLANILHAS'!A25</f>
        <v>2.1</v>
      </c>
      <c r="B34" s="616" t="str">
        <f>'BASE PLANILHAS'!B25:C25</f>
        <v>Submódulo 2.1 - Encargos Previdenciários, FGTS e Outras Contribuições</v>
      </c>
      <c r="C34" s="618"/>
      <c r="D34" s="112" t="str">
        <f>'BASE PLANILHAS'!D25</f>
        <v>Referência</v>
      </c>
      <c r="E34" s="112" t="str">
        <f>'BASE PLANILHAS'!E25</f>
        <v>Valor (R$)</v>
      </c>
    </row>
    <row r="35" spans="1:7">
      <c r="A35" s="353" t="str">
        <f>'BASE PLANILHAS'!A26</f>
        <v>A</v>
      </c>
      <c r="B35" s="634" t="str">
        <f>'BASE PLANILHAS'!B26:C26</f>
        <v>INSS</v>
      </c>
      <c r="C35" s="635"/>
      <c r="D35" s="364">
        <f>'BASE PLANILHAS'!D26</f>
        <v>0.2</v>
      </c>
      <c r="E35" s="365">
        <f t="shared" ref="E35:E42" si="1">$E$30*D35</f>
        <v>560</v>
      </c>
    </row>
    <row r="36" spans="1:7">
      <c r="A36" s="356" t="str">
        <f>'BASE PLANILHAS'!A27</f>
        <v>B</v>
      </c>
      <c r="B36" s="621" t="str">
        <f>'BASE PLANILHAS'!B27:C27</f>
        <v>SESI OU SESC</v>
      </c>
      <c r="C36" s="622"/>
      <c r="D36" s="366">
        <f>'BASE PLANILHAS'!D27</f>
        <v>1.4999999999999999E-2</v>
      </c>
      <c r="E36" s="367">
        <f t="shared" si="1"/>
        <v>42</v>
      </c>
    </row>
    <row r="37" spans="1:7">
      <c r="A37" s="356" t="str">
        <f>'BASE PLANILHAS'!A28</f>
        <v>C</v>
      </c>
      <c r="B37" s="636" t="str">
        <f>'BASE PLANILHAS'!B28:C28</f>
        <v>SENAI OU SENAC</v>
      </c>
      <c r="C37" s="637"/>
      <c r="D37" s="366">
        <f>'BASE PLANILHAS'!D28</f>
        <v>0.01</v>
      </c>
      <c r="E37" s="367">
        <f t="shared" si="1"/>
        <v>28</v>
      </c>
    </row>
    <row r="38" spans="1:7">
      <c r="A38" s="356" t="str">
        <f>'BASE PLANILHAS'!A29</f>
        <v>D</v>
      </c>
      <c r="B38" s="619" t="str">
        <f>'BASE PLANILHAS'!B29:C29</f>
        <v>INCRA</v>
      </c>
      <c r="C38" s="620"/>
      <c r="D38" s="366">
        <f>'BASE PLANILHAS'!D29</f>
        <v>2E-3</v>
      </c>
      <c r="E38" s="367">
        <f t="shared" si="1"/>
        <v>5.6000000000000005</v>
      </c>
    </row>
    <row r="39" spans="1:7">
      <c r="A39" s="356" t="str">
        <f>'BASE PLANILHAS'!A30</f>
        <v>E</v>
      </c>
      <c r="B39" s="619" t="str">
        <f>'BASE PLANILHAS'!B30:C30</f>
        <v>Salário Educação</v>
      </c>
      <c r="C39" s="620"/>
      <c r="D39" s="366">
        <f>'BASE PLANILHAS'!D30</f>
        <v>2.5000000000000001E-2</v>
      </c>
      <c r="E39" s="367">
        <f t="shared" si="1"/>
        <v>70</v>
      </c>
    </row>
    <row r="40" spans="1:7">
      <c r="A40" s="356" t="str">
        <f>'BASE PLANILHAS'!A31</f>
        <v>F</v>
      </c>
      <c r="B40" s="619" t="str">
        <f>'BASE PLANILHAS'!B31:C31</f>
        <v>FGTS</v>
      </c>
      <c r="C40" s="620"/>
      <c r="D40" s="366">
        <f>'BASE PLANILHAS'!D31</f>
        <v>0.08</v>
      </c>
      <c r="E40" s="367">
        <f t="shared" si="1"/>
        <v>224</v>
      </c>
    </row>
    <row r="41" spans="1:7">
      <c r="A41" s="356" t="str">
        <f>'BASE PLANILHAS'!A32</f>
        <v>G</v>
      </c>
      <c r="B41" s="619" t="str">
        <f>'BASE PLANILHAS'!B32:C32</f>
        <v>RAT</v>
      </c>
      <c r="C41" s="620"/>
      <c r="D41" s="366">
        <f>'BASE PLANILHAS'!D32</f>
        <v>0.02</v>
      </c>
      <c r="E41" s="367">
        <f t="shared" si="1"/>
        <v>56</v>
      </c>
    </row>
    <row r="42" spans="1:7" ht="13.5" thickBot="1">
      <c r="A42" s="356" t="str">
        <f>'BASE PLANILHAS'!A33</f>
        <v>H</v>
      </c>
      <c r="B42" s="621" t="str">
        <f>'BASE PLANILHAS'!B33:C33</f>
        <v>SEBRAE</v>
      </c>
      <c r="C42" s="622"/>
      <c r="D42" s="366">
        <f>'BASE PLANILHAS'!D33</f>
        <v>6.0000000000000001E-3</v>
      </c>
      <c r="E42" s="367">
        <f t="shared" si="1"/>
        <v>16.8</v>
      </c>
    </row>
    <row r="43" spans="1:7" ht="13.5" thickBot="1">
      <c r="A43" s="616" t="str">
        <f>'BASE PLANILHAS'!A34:C34</f>
        <v>Total do Submódulo 2.1</v>
      </c>
      <c r="B43" s="617"/>
      <c r="C43" s="618"/>
      <c r="D43" s="368">
        <f>'BASE PLANILHAS'!D34</f>
        <v>0.3580000000000001</v>
      </c>
      <c r="E43" s="360">
        <f>SUM(E35:E42)</f>
        <v>1002.4</v>
      </c>
      <c r="G43" s="16"/>
    </row>
    <row r="44" spans="1:7" ht="13.5" thickBot="1">
      <c r="A44" s="438"/>
      <c r="B44" s="439"/>
      <c r="C44" s="439"/>
      <c r="D44" s="369"/>
      <c r="E44" s="370"/>
      <c r="G44" s="16"/>
    </row>
    <row r="45" spans="1:7" ht="13.5" thickBot="1">
      <c r="A45" s="112" t="str">
        <f>'BASE PLANILHAS'!A36</f>
        <v>2.2</v>
      </c>
      <c r="B45" s="616" t="str">
        <f>'BASE PLANILHAS'!B36:C36</f>
        <v>Submódulo 2.2 - 13º Salário, Férias e Adicional de Férias</v>
      </c>
      <c r="C45" s="618"/>
      <c r="D45" s="112" t="str">
        <f>'BASE PLANILHAS'!D36</f>
        <v>Referência</v>
      </c>
      <c r="E45" s="440" t="str">
        <f>'BASE PLANILHAS'!E36</f>
        <v>Valor (R$)</v>
      </c>
    </row>
    <row r="46" spans="1:7">
      <c r="A46" s="371" t="str">
        <f>'BASE PLANILHAS'!A37</f>
        <v>A</v>
      </c>
      <c r="B46" s="621" t="str">
        <f>'BASE PLANILHAS'!B37:C37</f>
        <v>13º salário (titular)</v>
      </c>
      <c r="C46" s="622"/>
      <c r="D46" s="372">
        <f>'BASE PLANILHAS'!D37</f>
        <v>8.3333333333333329E-2</v>
      </c>
      <c r="E46" s="343">
        <f>$E$30*D46</f>
        <v>233.33333333333331</v>
      </c>
    </row>
    <row r="47" spans="1:7" ht="13.5" thickBot="1">
      <c r="A47" s="373" t="str">
        <f>'BASE PLANILHAS'!A38</f>
        <v>B</v>
      </c>
      <c r="B47" s="638" t="str">
        <f>'BASE PLANILHAS'!B38:C38</f>
        <v>Férias e Adicional de Férias (titular)</v>
      </c>
      <c r="C47" s="639"/>
      <c r="D47" s="374">
        <f>'BASE PLANILHAS'!D38</f>
        <v>0.1111111111111111</v>
      </c>
      <c r="E47" s="375">
        <f>D47*$E$30</f>
        <v>311.11111111111109</v>
      </c>
    </row>
    <row r="48" spans="1:7" ht="13.5" thickBot="1">
      <c r="A48" s="376"/>
      <c r="B48" s="616" t="str">
        <f>'BASE PLANILHAS'!B39:C39</f>
        <v>Subtotal</v>
      </c>
      <c r="C48" s="618"/>
      <c r="D48" s="377">
        <f>'BASE PLANILHAS'!D39</f>
        <v>0.19444444444444442</v>
      </c>
      <c r="E48" s="370">
        <f>D48*$E$30</f>
        <v>544.44444444444434</v>
      </c>
    </row>
    <row r="49" spans="1:14" ht="13.5" thickBot="1">
      <c r="A49" s="112" t="str">
        <f>'BASE PLANILHAS'!A40</f>
        <v>C</v>
      </c>
      <c r="B49" s="640" t="str">
        <f>'BASE PLANILHAS'!B40:C40</f>
        <v>Incidência do Submódulo 2.1 sobre 13º Salário, Férias e Adicional de Férias</v>
      </c>
      <c r="C49" s="641"/>
      <c r="D49" s="378">
        <f>'BASE PLANILHAS'!D40</f>
        <v>6.9611111111111124E-2</v>
      </c>
      <c r="E49" s="379">
        <f>D49*$E$30</f>
        <v>194.91111111111115</v>
      </c>
      <c r="F49" s="3"/>
    </row>
    <row r="50" spans="1:14" ht="13.5" thickBot="1">
      <c r="A50" s="616" t="str">
        <f>'BASE PLANILHAS'!A41:C41</f>
        <v>Total do Submódulo 2.2</v>
      </c>
      <c r="B50" s="617"/>
      <c r="C50" s="618"/>
      <c r="D50" s="380">
        <f>'BASE PLANILHAS'!D41</f>
        <v>0.26405555555555554</v>
      </c>
      <c r="E50" s="381">
        <f>SUM(E48:E49)</f>
        <v>739.3555555555555</v>
      </c>
      <c r="F50" s="3"/>
    </row>
    <row r="51" spans="1:14" ht="13.5" thickBot="1">
      <c r="A51" s="382"/>
      <c r="B51" s="383"/>
      <c r="C51" s="383"/>
      <c r="D51" s="383"/>
      <c r="E51" s="384"/>
    </row>
    <row r="52" spans="1:14" ht="13.5" thickBot="1">
      <c r="A52" s="385" t="str">
        <f>'BASE PLANILHAS'!A43</f>
        <v>2.3</v>
      </c>
      <c r="B52" s="616" t="str">
        <f>'BASE PLANILHAS'!B43:C43</f>
        <v>Submódulo 2.3 - Benefícios Mensais e Diários</v>
      </c>
      <c r="C52" s="618"/>
      <c r="D52" s="440" t="str">
        <f>'BASE PLANILHAS'!D43</f>
        <v>Referência</v>
      </c>
      <c r="E52" s="440" t="str">
        <f>'BASE PLANILHAS'!E43</f>
        <v>Valor (R$)</v>
      </c>
    </row>
    <row r="53" spans="1:14">
      <c r="A53" s="371" t="str">
        <f>'BASE PLANILHAS'!A44</f>
        <v>A</v>
      </c>
      <c r="B53" s="634" t="str">
        <f>'BASE PLANILHAS'!B44:C44</f>
        <v>Vale - Transporte (Descontada parcela do empregado)</v>
      </c>
      <c r="C53" s="635"/>
      <c r="D53" s="335">
        <f>VLOOKUP(E4,VT!A:D,4,0)</f>
        <v>5</v>
      </c>
      <c r="E53" s="342">
        <f>(2*$D$53*20*SUM(C14:C15,C18:C19)-(IF(SUM(E14:E15,E18:E19)*6%&lt;=(2*$D$53*20*SUM(C14:C15,C18:C19)),SUM(E14:E15,E18:E19)*6%,(2*$D$53*20*SUM(C14:C15,C18:C19)))))</f>
        <v>32</v>
      </c>
      <c r="F53" s="113"/>
      <c r="N53" s="3"/>
    </row>
    <row r="54" spans="1:14">
      <c r="A54" s="356" t="str">
        <f>'BASE PLANILHAS'!A45</f>
        <v>B</v>
      </c>
      <c r="B54" s="621" t="str">
        <f>'BASE PLANILHAS'!B45:C45</f>
        <v>Vale - Alimentação (Descontada parcela do empregado)</v>
      </c>
      <c r="C54" s="622"/>
      <c r="D54" s="336">
        <v>0</v>
      </c>
      <c r="E54" s="342">
        <f>IFERROR(IF(VLOOKUP(E4&amp;B14&amp;"PGJ",CCT!D:S,6,0)&gt;0,(VLOOKUP(E4&amp;B14&amp;"PGJ",CCT!D:S,6,0)*20-1)*(C14+C18),0),0)+IFERROR(IF(VLOOKUP(E4&amp;B15&amp;"PGJ",CCT!D:S,6,0)&gt;0,(VLOOKUP(E4&amp;B15&amp;"PGJ",CCT!D:S,6,0)*20-1)*(C15+C19),0),0)</f>
        <v>444.6</v>
      </c>
      <c r="F54" s="113"/>
    </row>
    <row r="55" spans="1:14">
      <c r="A55" s="356" t="str">
        <f>'BASE PLANILHAS'!A46</f>
        <v>C</v>
      </c>
      <c r="B55" s="619" t="str">
        <f>'BASE PLANILHAS'!B46:C46</f>
        <v>Cesta Básica</v>
      </c>
      <c r="C55" s="620"/>
      <c r="D55" s="336">
        <v>0</v>
      </c>
      <c r="E55" s="342">
        <f>(IF(OR(C14&gt;0,C18&gt;0),VLOOKUP(E4&amp;B14&amp;"PGJ",CCT!D:S,7,0)*(C14+C18),0))+(IF(OR(C15&gt;0,C19&gt;0),VLOOKUP(E4&amp;B15&amp;"PGJ",CCT!D:S,7,0)*(C15+C19),0))</f>
        <v>0</v>
      </c>
      <c r="F55" s="113"/>
    </row>
    <row r="56" spans="1:14">
      <c r="A56" s="356" t="str">
        <f>'BASE PLANILHAS'!A47</f>
        <v>D</v>
      </c>
      <c r="B56" s="621" t="str">
        <f>'BASE PLANILHAS'!B47:C47</f>
        <v>PAF</v>
      </c>
      <c r="C56" s="622"/>
      <c r="D56" s="336">
        <v>0</v>
      </c>
      <c r="E56" s="342">
        <f>(IF(OR(C14&gt;0,C18&gt;0),VLOOKUP(E4&amp;B14&amp;"PGJ",CCT!D:S,8,0)*(C14+C18),0))+(IF(OR(C15&gt;0,C19&gt;0),VLOOKUP(E4&amp;B15&amp;"PGJ",CCT!D:S,8,0)*(C15+C19),0))</f>
        <v>37.22</v>
      </c>
      <c r="F56" s="113"/>
    </row>
    <row r="57" spans="1:14">
      <c r="A57" s="356" t="str">
        <f>'BASE PLANILHAS'!A48</f>
        <v>E</v>
      </c>
      <c r="B57" s="619" t="str">
        <f>'BASE PLANILHAS'!B48:C48</f>
        <v>PQM</v>
      </c>
      <c r="C57" s="620"/>
      <c r="D57" s="337">
        <v>0</v>
      </c>
      <c r="E57" s="342">
        <f>(IF(OR(C14&gt;0,C18&gt;0),VLOOKUP(E4&amp;B14&amp;"PGJ",CCT!D:S,9,0)*(C14+C18),0))+(IF(OR(C15&gt;0,C19&gt;0),VLOOKUP(E4&amp;B15&amp;"PGJ",CCT!D:S,9,0)*(C15+C19),0))</f>
        <v>0</v>
      </c>
      <c r="F57" s="113"/>
    </row>
    <row r="58" spans="1:14">
      <c r="A58" s="356" t="str">
        <f>'BASE PLANILHAS'!A49</f>
        <v>F</v>
      </c>
      <c r="B58" s="621" t="str">
        <f>'BASE PLANILHAS'!B49:C49</f>
        <v>PAT</v>
      </c>
      <c r="C58" s="622"/>
      <c r="D58" s="337">
        <v>0</v>
      </c>
      <c r="E58" s="342">
        <f>(IF(OR(C14&gt;0,C18&gt;0),VLOOKUP(E4&amp;B14&amp;"PGJ",CCT!D:S,10,0)*(C14+C18),0))+(IF(OR(C15&gt;0,C19&gt;0),VLOOKUP(E4&amp;B15&amp;"PGJ",CCT!D:S,10,0)*(C15+C19),0))</f>
        <v>0</v>
      </c>
      <c r="F58" s="113"/>
    </row>
    <row r="59" spans="1:14">
      <c r="A59" s="356" t="str">
        <f>'BASE PLANILHAS'!A50</f>
        <v>G</v>
      </c>
      <c r="B59" s="619" t="str">
        <f>'BASE PLANILHAS'!B50:C50</f>
        <v>Seguro de Vida</v>
      </c>
      <c r="C59" s="620"/>
      <c r="D59" s="338">
        <f>PARAMETROS!B48</f>
        <v>40.369999999999997</v>
      </c>
      <c r="E59" s="342">
        <f>$D59*$C$21</f>
        <v>40.369999999999997</v>
      </c>
      <c r="F59" s="113"/>
    </row>
    <row r="60" spans="1:14" ht="13.5" thickBot="1">
      <c r="A60" s="373" t="str">
        <f>'BASE PLANILHAS'!A51</f>
        <v>H</v>
      </c>
      <c r="B60" s="645" t="str">
        <f>'BASE PLANILHAS'!B51:C51</f>
        <v>Despesas de Viagem</v>
      </c>
      <c r="C60" s="646"/>
      <c r="D60" s="339">
        <v>0</v>
      </c>
      <c r="E60" s="342">
        <f>(IF(OR(C14&gt;0,C18&gt;0),VLOOKUP(E4&amp;B14&amp;"PGJ",CCT!D:S,12,0)*(C14+C18),0))+(IF(OR(C15&gt;0,C19&gt;0),VLOOKUP(E4&amp;B15&amp;"PGJ",CCT!D:S,12,0)*(C15+C19),0))</f>
        <v>98.68</v>
      </c>
    </row>
    <row r="61" spans="1:14" ht="13.5" thickBot="1">
      <c r="A61" s="647" t="str">
        <f>'BASE PLANILHAS'!A52:D52</f>
        <v>Total do Submódulo 2.3</v>
      </c>
      <c r="B61" s="648"/>
      <c r="C61" s="648"/>
      <c r="D61" s="649"/>
      <c r="E61" s="360">
        <f>SUM(E53:E60)</f>
        <v>652.87000000000012</v>
      </c>
      <c r="F61" s="3"/>
    </row>
    <row r="62" spans="1:14" ht="13.5" thickBot="1">
      <c r="A62" s="382"/>
      <c r="B62" s="383"/>
      <c r="C62" s="92"/>
      <c r="D62" s="383"/>
      <c r="E62" s="384"/>
    </row>
    <row r="63" spans="1:14" ht="13.5" thickBot="1">
      <c r="A63" s="112" t="str">
        <f>'BASE PLANILHAS'!A54</f>
        <v>2.4</v>
      </c>
      <c r="B63" s="616" t="str">
        <f>'BASE PLANILHAS'!B54:D54</f>
        <v>Quadro Resumo do Módulo 2 - Encargos e Benefícios Mensais e Diários</v>
      </c>
      <c r="C63" s="617"/>
      <c r="D63" s="618"/>
      <c r="E63" s="112" t="str">
        <f>'BASE PLANILHAS'!E54</f>
        <v>Valor (R$)</v>
      </c>
    </row>
    <row r="64" spans="1:14">
      <c r="A64" s="353" t="str">
        <f>'BASE PLANILHAS'!A55</f>
        <v>2.1</v>
      </c>
      <c r="B64" s="634" t="str">
        <f>'BASE PLANILHAS'!B55:D55</f>
        <v>Encargos Previdenciários, FGTS e Outras Contribuições</v>
      </c>
      <c r="C64" s="650"/>
      <c r="D64" s="635"/>
      <c r="E64" s="343">
        <f>E50</f>
        <v>739.3555555555555</v>
      </c>
      <c r="H64" s="16"/>
    </row>
    <row r="65" spans="1:6">
      <c r="A65" s="356" t="str">
        <f>'BASE PLANILHAS'!A56</f>
        <v>2.2</v>
      </c>
      <c r="B65" s="621" t="str">
        <f>'BASE PLANILHAS'!B56:D56</f>
        <v>13º Salário, Férias e Adicional de Férias</v>
      </c>
      <c r="C65" s="651"/>
      <c r="D65" s="622"/>
      <c r="E65" s="367">
        <f>E43</f>
        <v>1002.4</v>
      </c>
    </row>
    <row r="66" spans="1:6" ht="13.5" thickBot="1">
      <c r="A66" s="373" t="str">
        <f>'BASE PLANILHAS'!A57</f>
        <v>2.3</v>
      </c>
      <c r="B66" s="619" t="str">
        <f>'BASE PLANILHAS'!B57:D57</f>
        <v>Benefícios Mensais e Diários</v>
      </c>
      <c r="C66" s="642"/>
      <c r="D66" s="637"/>
      <c r="E66" s="386">
        <f>E61</f>
        <v>652.87000000000012</v>
      </c>
    </row>
    <row r="67" spans="1:6" ht="13.5" thickBot="1">
      <c r="A67" s="616" t="str">
        <f>'BASE PLANILHAS'!A58:D58</f>
        <v>Total do Módulo 2</v>
      </c>
      <c r="B67" s="617"/>
      <c r="C67" s="617"/>
      <c r="D67" s="618"/>
      <c r="E67" s="381">
        <f>SUM(E64:E66)</f>
        <v>2394.6255555555554</v>
      </c>
    </row>
    <row r="68" spans="1:6">
      <c r="A68" s="387"/>
      <c r="B68" s="92"/>
      <c r="C68" s="92"/>
      <c r="D68" s="92"/>
      <c r="E68" s="388"/>
    </row>
    <row r="69" spans="1:6">
      <c r="A69" s="631" t="str">
        <f>'BASE PLANILHAS'!A60:E60</f>
        <v>MÓDULO 3 – PROVISÃO PARA RESCISÃO</v>
      </c>
      <c r="B69" s="632"/>
      <c r="C69" s="632"/>
      <c r="D69" s="632"/>
      <c r="E69" s="633"/>
    </row>
    <row r="70" spans="1:6" ht="13.5" thickBot="1">
      <c r="F70" s="114"/>
    </row>
    <row r="71" spans="1:6" ht="13.5" thickBot="1">
      <c r="A71" s="112">
        <f>'BASE PLANILHAS'!A62</f>
        <v>3</v>
      </c>
      <c r="B71" s="617" t="str">
        <f>'BASE PLANILHAS'!B62:C62</f>
        <v>Provisão para Rescisão</v>
      </c>
      <c r="C71" s="618"/>
      <c r="D71" s="112" t="str">
        <f>'BASE PLANILHAS'!D62</f>
        <v>Referência</v>
      </c>
      <c r="E71" s="440" t="str">
        <f>'BASE PLANILHAS'!E62</f>
        <v>Valor (R$)</v>
      </c>
      <c r="F71" s="113"/>
    </row>
    <row r="72" spans="1:6">
      <c r="A72" s="389" t="str">
        <f>'BASE PLANILHAS'!A63</f>
        <v>A</v>
      </c>
      <c r="B72" s="643" t="str">
        <f>'BASE PLANILHAS'!B63:C63</f>
        <v>Aviso Prévio Indenizado (API) e Reflexo do Aviso Prévio Indenizado</v>
      </c>
      <c r="C72" s="644"/>
      <c r="D72" s="366">
        <f>'BASE PLANILHAS'!D63</f>
        <v>7.0256558641975308E-3</v>
      </c>
      <c r="E72" s="343">
        <f t="shared" ref="E72:E78" si="2">$E$30*D72</f>
        <v>19.671836419753085</v>
      </c>
      <c r="F72" s="143"/>
    </row>
    <row r="73" spans="1:6">
      <c r="A73" s="390" t="str">
        <f>'BASE PLANILHAS'!A64</f>
        <v>B</v>
      </c>
      <c r="B73" s="643" t="str">
        <f>'BASE PLANILHAS'!B64:C64</f>
        <v>Incidência do FGTS sobre API e Reflexo do API</v>
      </c>
      <c r="C73" s="644"/>
      <c r="D73" s="366">
        <f>'BASE PLANILHAS'!D64</f>
        <v>5.6205246913580253E-4</v>
      </c>
      <c r="E73" s="343">
        <f t="shared" si="2"/>
        <v>1.5737469135802471</v>
      </c>
      <c r="F73" s="113"/>
    </row>
    <row r="74" spans="1:6">
      <c r="A74" s="390" t="str">
        <f>'BASE PLANILHAS'!A65</f>
        <v>C</v>
      </c>
      <c r="B74" s="643" t="str">
        <f>'BASE PLANILHAS'!B65:C65</f>
        <v>Multa do FGTS sobre o Aviso Prévio Indenizado</v>
      </c>
      <c r="C74" s="644"/>
      <c r="D74" s="366">
        <f>'BASE PLANILHAS'!D65</f>
        <v>2.2482098765432102E-4</v>
      </c>
      <c r="E74" s="343">
        <f t="shared" si="2"/>
        <v>0.62949876543209882</v>
      </c>
      <c r="F74" s="113"/>
    </row>
    <row r="75" spans="1:6">
      <c r="A75" s="390" t="str">
        <f>'BASE PLANILHAS'!A66</f>
        <v>D</v>
      </c>
      <c r="B75" s="643" t="str">
        <f>'BASE PLANILHAS'!B66:C66</f>
        <v>Aviso Prévio Trabalhado - APT</v>
      </c>
      <c r="C75" s="644"/>
      <c r="D75" s="366">
        <f>'BASE PLANILHAS'!D66</f>
        <v>3.1111111111111114E-3</v>
      </c>
      <c r="E75" s="343">
        <f t="shared" si="2"/>
        <v>8.7111111111111121</v>
      </c>
      <c r="F75" s="113"/>
    </row>
    <row r="76" spans="1:6">
      <c r="A76" s="390" t="str">
        <f>'BASE PLANILHAS'!A67</f>
        <v>E</v>
      </c>
      <c r="B76" s="643" t="str">
        <f>'BASE PLANILHAS'!B67:C67</f>
        <v>Incidência dos encargos do submódulo 2.1 sobre Aviso Prévio Trabalhado</v>
      </c>
      <c r="C76" s="644"/>
      <c r="D76" s="366">
        <f>'BASE PLANILHAS'!D67</f>
        <v>1.1137777777777782E-3</v>
      </c>
      <c r="E76" s="343">
        <f t="shared" si="2"/>
        <v>3.1185777777777788</v>
      </c>
      <c r="F76" s="15"/>
    </row>
    <row r="77" spans="1:6">
      <c r="A77" s="390" t="str">
        <f>'BASE PLANILHAS'!A68</f>
        <v>F</v>
      </c>
      <c r="B77" s="643" t="str">
        <f>'BASE PLANILHAS'!B68:C68</f>
        <v>Multa do FGTS - Rescisão sem Justa Causa</v>
      </c>
      <c r="C77" s="644"/>
      <c r="D77" s="366">
        <f>'BASE PLANILHAS'!D68</f>
        <v>3.0577777777777773E-2</v>
      </c>
      <c r="E77" s="343">
        <f t="shared" si="2"/>
        <v>85.617777777777761</v>
      </c>
      <c r="F77" s="113"/>
    </row>
    <row r="78" spans="1:6" ht="13.5" thickBot="1">
      <c r="A78" s="391" t="str">
        <f>'BASE PLANILHAS'!A69</f>
        <v>G</v>
      </c>
      <c r="B78" s="621" t="str">
        <f>'BASE PLANILHAS'!B69:C69</f>
        <v>Indenização Adicional (Art. 9º da Lei nº 7.238/84)</v>
      </c>
      <c r="C78" s="622"/>
      <c r="D78" s="88">
        <f>'BASE PLANILHAS'!D69</f>
        <v>8.3333333333333339E-4</v>
      </c>
      <c r="E78" s="89">
        <f t="shared" si="2"/>
        <v>2.3333333333333335</v>
      </c>
      <c r="F78" s="113"/>
    </row>
    <row r="79" spans="1:6" ht="13.5" thickBot="1">
      <c r="A79" s="616" t="str">
        <f>'BASE PLANILHAS'!A70:C70</f>
        <v>Total do Módulo 3</v>
      </c>
      <c r="B79" s="617"/>
      <c r="C79" s="618"/>
      <c r="D79" s="392">
        <f>'BASE PLANILHAS'!D70</f>
        <v>4.3448529320987646E-2</v>
      </c>
      <c r="E79" s="360">
        <f>SUM(E72:E78)</f>
        <v>121.65588209876542</v>
      </c>
      <c r="F79" s="3"/>
    </row>
    <row r="80" spans="1:6">
      <c r="A80" s="387"/>
      <c r="B80" s="92"/>
      <c r="C80" s="92"/>
      <c r="D80" s="92"/>
      <c r="E80" s="388"/>
    </row>
    <row r="81" spans="1:10">
      <c r="A81" s="631" t="str">
        <f>'BASE PLANILHAS'!A72:E72</f>
        <v>MÓDULO 4 – CUSTO DE REPOSIÇÃO DO PROFISSIONAL AUSENTE</v>
      </c>
      <c r="B81" s="632"/>
      <c r="C81" s="632"/>
      <c r="D81" s="632"/>
      <c r="E81" s="633"/>
    </row>
    <row r="82" spans="1:10" ht="13.5" thickBot="1">
      <c r="F82" s="114"/>
    </row>
    <row r="83" spans="1:10" ht="13.5" thickBot="1">
      <c r="A83" s="112" t="str">
        <f>'BASE PLANILHAS'!A74</f>
        <v>4.1</v>
      </c>
      <c r="B83" s="616" t="str">
        <f>'BASE PLANILHAS'!B74:C74</f>
        <v>Submódulo 4.1 - Ausências Legais</v>
      </c>
      <c r="C83" s="618"/>
      <c r="D83" s="440" t="str">
        <f>'BASE PLANILHAS'!D74</f>
        <v>Referência</v>
      </c>
      <c r="E83" s="440" t="str">
        <f>'BASE PLANILHAS'!E74</f>
        <v>Valor (R$)</v>
      </c>
      <c r="J83" s="134"/>
    </row>
    <row r="84" spans="1:10">
      <c r="A84" s="356" t="str">
        <f>'BASE PLANILHAS'!A75</f>
        <v>A</v>
      </c>
      <c r="B84" s="634" t="str">
        <f>'BASE PLANILHAS'!B75:C75</f>
        <v>Ausência por Doença</v>
      </c>
      <c r="C84" s="635"/>
      <c r="D84" s="326">
        <f>'BASE PLANILHAS'!D75</f>
        <v>8.4444444444444437E-3</v>
      </c>
      <c r="E84" s="367">
        <f t="shared" ref="E84:E89" si="3">$E$30*D84</f>
        <v>23.644444444444442</v>
      </c>
      <c r="F84" s="113"/>
    </row>
    <row r="85" spans="1:10">
      <c r="A85" s="356" t="str">
        <f>'BASE PLANILHAS'!A76</f>
        <v>B</v>
      </c>
      <c r="B85" s="619" t="str">
        <f>'BASE PLANILHAS'!B76:C76</f>
        <v>Ausências Legais</v>
      </c>
      <c r="C85" s="620"/>
      <c r="D85" s="326">
        <f>'BASE PLANILHAS'!D76</f>
        <v>2.0277777777777777E-3</v>
      </c>
      <c r="E85" s="367">
        <f t="shared" si="3"/>
        <v>5.6777777777777771</v>
      </c>
      <c r="F85" s="113"/>
    </row>
    <row r="86" spans="1:10">
      <c r="A86" s="356" t="str">
        <f>'BASE PLANILHAS'!A77</f>
        <v>C</v>
      </c>
      <c r="B86" s="619" t="str">
        <f>'BASE PLANILHAS'!B77:C77</f>
        <v>Licença Paternidade</v>
      </c>
      <c r="C86" s="620"/>
      <c r="D86" s="393">
        <f>'BASE PLANILHAS'!D77</f>
        <v>1.7083333333333333E-4</v>
      </c>
      <c r="E86" s="367">
        <f t="shared" si="3"/>
        <v>0.47833333333333333</v>
      </c>
      <c r="F86" s="113"/>
    </row>
    <row r="87" spans="1:10">
      <c r="A87" s="356" t="str">
        <f>'BASE PLANILHAS'!A78</f>
        <v>D</v>
      </c>
      <c r="B87" s="619" t="str">
        <f>'BASE PLANILHAS'!B78:C78</f>
        <v>Ausência por Acidente de Trabalho</v>
      </c>
      <c r="C87" s="620"/>
      <c r="D87" s="326">
        <f>'BASE PLANILHAS'!D78</f>
        <v>2.0833333333333335E-4</v>
      </c>
      <c r="E87" s="367">
        <f t="shared" si="3"/>
        <v>0.58333333333333337</v>
      </c>
      <c r="F87" s="113"/>
    </row>
    <row r="88" spans="1:10">
      <c r="A88" s="357" t="str">
        <f>'BASE PLANILHAS'!A79</f>
        <v>E</v>
      </c>
      <c r="B88" s="619" t="str">
        <f>'BASE PLANILHAS'!B79:C79</f>
        <v>Férias, Adicional de Férias e 13º  com empregada em gozo de Licença Maternidade</v>
      </c>
      <c r="C88" s="620"/>
      <c r="D88" s="394">
        <f>'BASE PLANILHAS'!D79</f>
        <v>1.2962962962962963E-3</v>
      </c>
      <c r="E88" s="367">
        <f t="shared" si="3"/>
        <v>3.6296296296296293</v>
      </c>
      <c r="F88" s="113"/>
    </row>
    <row r="89" spans="1:10" ht="13.5" thickBot="1">
      <c r="A89" s="373" t="str">
        <f>'BASE PLANILHAS'!A80</f>
        <v>F</v>
      </c>
      <c r="B89" s="638" t="str">
        <f>'BASE PLANILHAS'!B80:C80</f>
        <v>Incidência do Submódulo 2.1 sobre Ausências Legais</v>
      </c>
      <c r="C89" s="639"/>
      <c r="D89" s="88">
        <f>'BASE PLANILHAS'!D80</f>
        <v>4.3488712962962972E-3</v>
      </c>
      <c r="E89" s="375">
        <f t="shared" si="3"/>
        <v>12.176839629629633</v>
      </c>
      <c r="G89" s="3"/>
      <c r="H89" s="395"/>
    </row>
    <row r="90" spans="1:10" ht="13.5" thickBot="1">
      <c r="A90" s="616" t="str">
        <f>'BASE PLANILHAS'!A81:C81</f>
        <v>Total do Submódulo 4.1</v>
      </c>
      <c r="B90" s="617"/>
      <c r="C90" s="618"/>
      <c r="D90" s="380">
        <f>'BASE PLANILHAS'!D81</f>
        <v>1.6496556481481482E-2</v>
      </c>
      <c r="E90" s="360">
        <f>SUM(E84:E89)</f>
        <v>46.190358148148142</v>
      </c>
      <c r="F90" s="3"/>
      <c r="G90" s="3"/>
    </row>
    <row r="91" spans="1:10" ht="13.5" thickBot="1">
      <c r="A91" s="387"/>
      <c r="B91" s="92"/>
      <c r="C91" s="92"/>
      <c r="D91" s="92"/>
      <c r="E91" s="388"/>
    </row>
    <row r="92" spans="1:10" ht="13.5" thickBot="1">
      <c r="A92" s="112" t="str">
        <f>'BASE PLANILHAS'!A83</f>
        <v>4.2</v>
      </c>
      <c r="B92" s="616" t="str">
        <f>'BASE PLANILHAS'!B83:C83</f>
        <v>Submódulo 4.2 - Intrajornada</v>
      </c>
      <c r="C92" s="617"/>
      <c r="D92" s="378" t="str">
        <f>'BASE PLANILHAS'!D83</f>
        <v>Referência</v>
      </c>
      <c r="E92" s="112" t="str">
        <f>'BASE PLANILHAS'!E83</f>
        <v>Valor (R$)</v>
      </c>
      <c r="F92" s="3"/>
      <c r="G92" s="3"/>
    </row>
    <row r="93" spans="1:10" ht="13.5" thickBot="1">
      <c r="A93" s="353" t="str">
        <f>'BASE PLANILHAS'!A84</f>
        <v>A</v>
      </c>
      <c r="B93" s="640" t="str">
        <f>'BASE PLANILHAS'!B84:C84</f>
        <v>Intervalo para Repouso ou Alimentação</v>
      </c>
      <c r="C93" s="641"/>
      <c r="D93" s="88">
        <f>'BASE PLANILHAS'!D84</f>
        <v>0</v>
      </c>
      <c r="E93" s="89">
        <v>0</v>
      </c>
      <c r="F93" s="3"/>
      <c r="G93" s="3"/>
    </row>
    <row r="94" spans="1:10" ht="13.5" thickBot="1">
      <c r="A94" s="616" t="str">
        <f>'BASE PLANILHAS'!A85:C85</f>
        <v>Total do Submódulo 4.2</v>
      </c>
      <c r="B94" s="617"/>
      <c r="C94" s="618"/>
      <c r="D94" s="380">
        <f>'BASE PLANILHAS'!D85</f>
        <v>0</v>
      </c>
      <c r="E94" s="396">
        <f>SUM(E93)</f>
        <v>0</v>
      </c>
      <c r="F94" s="3"/>
      <c r="G94" s="3"/>
    </row>
    <row r="95" spans="1:10" ht="13.5" thickBot="1">
      <c r="A95" s="387"/>
      <c r="B95" s="92"/>
      <c r="C95" s="92"/>
      <c r="D95" s="92"/>
      <c r="E95" s="388"/>
    </row>
    <row r="96" spans="1:10" ht="13.5" thickBot="1">
      <c r="A96" s="112" t="str">
        <f>'BASE PLANILHAS'!A87</f>
        <v>4.3</v>
      </c>
      <c r="B96" s="616" t="str">
        <f>'BASE PLANILHAS'!B87:C87</f>
        <v>Submódulo 4.3 - Suspensão Contratual</v>
      </c>
      <c r="C96" s="617"/>
      <c r="D96" s="378" t="str">
        <f>'BASE PLANILHAS'!D87</f>
        <v>Referência</v>
      </c>
      <c r="E96" s="112" t="str">
        <f>'BASE PLANILHAS'!E87</f>
        <v>Valor (R$)</v>
      </c>
      <c r="F96" s="3"/>
      <c r="G96" s="3"/>
    </row>
    <row r="97" spans="1:7" ht="13.5" thickBot="1">
      <c r="A97" s="353" t="str">
        <f>'BASE PLANILHAS'!A88</f>
        <v>A</v>
      </c>
      <c r="B97" s="640" t="str">
        <f>'BASE PLANILHAS'!B88:C88</f>
        <v>Suspensão Temporária do Contrato de Trabalho</v>
      </c>
      <c r="C97" s="641"/>
      <c r="D97" s="88">
        <f>'BASE PLANILHAS'!D88</f>
        <v>0</v>
      </c>
      <c r="E97" s="89">
        <f>H30+I30</f>
        <v>0</v>
      </c>
      <c r="F97" s="3"/>
      <c r="G97" s="3"/>
    </row>
    <row r="98" spans="1:7" ht="13.5" thickBot="1">
      <c r="A98" s="616" t="str">
        <f>'BASE PLANILHAS'!A89:C89</f>
        <v>Total do Submódulo 4.3</v>
      </c>
      <c r="B98" s="617"/>
      <c r="C98" s="618"/>
      <c r="D98" s="380">
        <f>'BASE PLANILHAS'!D89</f>
        <v>0</v>
      </c>
      <c r="E98" s="396">
        <f>SUM(E97)</f>
        <v>0</v>
      </c>
      <c r="F98" s="3"/>
      <c r="G98" s="3"/>
    </row>
    <row r="99" spans="1:7" ht="13.5" thickBot="1">
      <c r="A99" s="387"/>
      <c r="B99" s="92"/>
      <c r="C99" s="92"/>
      <c r="D99" s="92"/>
      <c r="E99" s="388"/>
    </row>
    <row r="100" spans="1:7" ht="13.5" thickBot="1">
      <c r="A100" s="112" t="str">
        <f>'BASE PLANILHAS'!A91</f>
        <v>4.4</v>
      </c>
      <c r="B100" s="616" t="str">
        <f>'BASE PLANILHAS'!B91:C91</f>
        <v>Quadro Resumo do Módulo 4 - Custo de Reposição do Profissional Ausente</v>
      </c>
      <c r="C100" s="617"/>
      <c r="D100" s="378" t="str">
        <f>'BASE PLANILHAS'!D91</f>
        <v>Referência</v>
      </c>
      <c r="E100" s="112" t="str">
        <f>'BASE PLANILHAS'!E91</f>
        <v>Valor (R$)</v>
      </c>
    </row>
    <row r="101" spans="1:7">
      <c r="A101" s="353" t="str">
        <f>'BASE PLANILHAS'!A92</f>
        <v>4.1</v>
      </c>
      <c r="B101" s="629" t="str">
        <f>'BASE PLANILHAS'!B92:C92</f>
        <v>Ausências Legais</v>
      </c>
      <c r="C101" s="630"/>
      <c r="D101" s="364">
        <f>'BASE PLANILHAS'!D92</f>
        <v>1.6496556481481482E-2</v>
      </c>
      <c r="E101" s="375">
        <f>E90</f>
        <v>46.190358148148142</v>
      </c>
    </row>
    <row r="102" spans="1:7">
      <c r="A102" s="353" t="str">
        <f>'BASE PLANILHAS'!A93</f>
        <v>4.2</v>
      </c>
      <c r="B102" s="619" t="str">
        <f>'BASE PLANILHAS'!B93:C93</f>
        <v>Intrajornada</v>
      </c>
      <c r="C102" s="620"/>
      <c r="D102" s="397">
        <f>'BASE PLANILHAS'!D93</f>
        <v>0</v>
      </c>
      <c r="E102" s="351">
        <f>E94</f>
        <v>0</v>
      </c>
    </row>
    <row r="103" spans="1:7" ht="13.5" thickBot="1">
      <c r="A103" s="353" t="str">
        <f>'BASE PLANILHAS'!A94</f>
        <v>4.3</v>
      </c>
      <c r="B103" s="645" t="str">
        <f>'BASE PLANILHAS'!B94:C94</f>
        <v>Suspensão Contratual</v>
      </c>
      <c r="C103" s="646"/>
      <c r="D103" s="392">
        <f>'BASE PLANILHAS'!D94</f>
        <v>0</v>
      </c>
      <c r="E103" s="398">
        <f>E98</f>
        <v>0</v>
      </c>
    </row>
    <row r="104" spans="1:7" ht="13.5" thickBot="1">
      <c r="A104" s="616" t="str">
        <f>'BASE PLANILHAS'!A95:C95</f>
        <v>Total do Módulo 4</v>
      </c>
      <c r="B104" s="617"/>
      <c r="C104" s="618"/>
      <c r="D104" s="380">
        <f>'BASE PLANILHAS'!D95</f>
        <v>1.6496556481481482E-2</v>
      </c>
      <c r="E104" s="396">
        <f>SUM(E101:E103)</f>
        <v>46.190358148148142</v>
      </c>
    </row>
    <row r="105" spans="1:7">
      <c r="A105" s="441"/>
      <c r="B105" s="93"/>
      <c r="C105" s="93"/>
      <c r="D105" s="399"/>
      <c r="E105" s="89"/>
    </row>
    <row r="106" spans="1:7">
      <c r="A106" s="631" t="str">
        <f>'BASE PLANILHAS'!A97:E97</f>
        <v>MÓDULO 5 – INSUMOS DIVERSOS</v>
      </c>
      <c r="B106" s="632"/>
      <c r="C106" s="632"/>
      <c r="D106" s="632"/>
      <c r="E106" s="633"/>
    </row>
    <row r="107" spans="1:7" ht="13.5" thickBot="1">
      <c r="E107" s="400"/>
    </row>
    <row r="108" spans="1:7" ht="13.5" thickBot="1">
      <c r="A108" s="112">
        <f>'BASE PLANILHAS'!A99</f>
        <v>5</v>
      </c>
      <c r="B108" s="616" t="str">
        <f>'BASE PLANILHAS'!B99:C99</f>
        <v>Insumos Diversos</v>
      </c>
      <c r="C108" s="618"/>
      <c r="D108" s="112" t="str">
        <f>'BASE PLANILHAS'!D99</f>
        <v>Referência</v>
      </c>
      <c r="E108" s="440" t="str">
        <f>'BASE PLANILHAS'!E99</f>
        <v>Valor (R$)</v>
      </c>
    </row>
    <row r="109" spans="1:7">
      <c r="A109" s="371" t="str">
        <f>'BASE PLANILHAS'!A100</f>
        <v>A</v>
      </c>
      <c r="B109" s="650" t="str">
        <f>'BASE PLANILHAS'!B100:C100</f>
        <v>Uniformes e EPIs</v>
      </c>
      <c r="C109" s="635"/>
      <c r="D109" s="335">
        <v>0</v>
      </c>
      <c r="E109" s="343">
        <f>VLOOKUP(B14,Uniforme!A:L,12,0)*(C14+C18)+VLOOKUP(B15,Uniforme!A:L,12,0)*(C15+C19)</f>
        <v>87.95416666666668</v>
      </c>
      <c r="F109" s="113"/>
    </row>
    <row r="110" spans="1:7">
      <c r="A110" s="356" t="str">
        <f>'BASE PLANILHAS'!A101</f>
        <v>B</v>
      </c>
      <c r="B110" s="651" t="str">
        <f>'BASE PLANILHAS'!B101:C101</f>
        <v>Materiais de Consumo</v>
      </c>
      <c r="C110" s="622"/>
      <c r="D110" s="335">
        <v>0</v>
      </c>
      <c r="E110" s="343">
        <v>0</v>
      </c>
      <c r="F110" s="113"/>
    </row>
    <row r="111" spans="1:7">
      <c r="A111" s="356" t="str">
        <f>'BASE PLANILHAS'!A102</f>
        <v>C</v>
      </c>
      <c r="B111" s="642" t="str">
        <f>'BASE PLANILHAS'!B102:C102</f>
        <v>Máquinas e Equipamentos (depreciação)</v>
      </c>
      <c r="C111" s="620"/>
      <c r="D111" s="335">
        <v>0</v>
      </c>
      <c r="E111" s="343">
        <v>0</v>
      </c>
      <c r="F111" s="113"/>
    </row>
    <row r="112" spans="1:7">
      <c r="A112" s="356" t="str">
        <f>'BASE PLANILHAS'!A103</f>
        <v>D</v>
      </c>
      <c r="B112" s="642" t="str">
        <f>'BASE PLANILHAS'!B103:C103</f>
        <v>Produtos de Limpeza e Materiais de Higiene Pessoal</v>
      </c>
      <c r="C112" s="620"/>
      <c r="D112" s="335">
        <v>0</v>
      </c>
      <c r="E112" s="343">
        <v>0</v>
      </c>
      <c r="F112" s="113"/>
    </row>
    <row r="113" spans="1:7" ht="13.5" thickBot="1">
      <c r="A113" s="401" t="str">
        <f>'BASE PLANILHAS'!A104</f>
        <v>E</v>
      </c>
      <c r="B113" s="654" t="str">
        <f>'BASE PLANILHAS'!B104:C104</f>
        <v>Outros (especificar)</v>
      </c>
      <c r="C113" s="644"/>
      <c r="D113" s="335">
        <v>0</v>
      </c>
      <c r="E113" s="344">
        <v>0</v>
      </c>
      <c r="F113" s="113"/>
    </row>
    <row r="114" spans="1:7" ht="13.5" customHeight="1" thickBot="1">
      <c r="A114" s="655" t="str">
        <f>'BASE PLANILHAS'!A105:C105</f>
        <v>Total do Módulo 5</v>
      </c>
      <c r="B114" s="656"/>
      <c r="C114" s="656"/>
      <c r="D114" s="402"/>
      <c r="E114" s="381">
        <f>SUM(E109:E113)</f>
        <v>87.95416666666668</v>
      </c>
    </row>
    <row r="115" spans="1:7">
      <c r="A115" s="387"/>
      <c r="B115" s="92"/>
      <c r="C115" s="92"/>
      <c r="D115" s="92"/>
      <c r="E115" s="388"/>
    </row>
    <row r="116" spans="1:7">
      <c r="A116" s="631" t="str">
        <f>'BASE PLANILHAS'!A107:E107</f>
        <v>MÓDULO 6 – CUSTOS INDIRETOS, TRIBUTOS E LUCRO</v>
      </c>
      <c r="B116" s="632"/>
      <c r="C116" s="632"/>
      <c r="D116" s="632"/>
      <c r="E116" s="633"/>
    </row>
    <row r="117" spans="1:7" ht="13.5" thickBot="1">
      <c r="E117" s="403"/>
    </row>
    <row r="118" spans="1:7" ht="13.5" thickBot="1">
      <c r="A118" s="112">
        <f>'BASE PLANILHAS'!A109</f>
        <v>6</v>
      </c>
      <c r="B118" s="112" t="str">
        <f>'BASE PLANILHAS'!B109</f>
        <v>Custos Indiretos, Tributos e Lucro</v>
      </c>
      <c r="C118" s="617" t="str">
        <f>'BASE PLANILHAS'!C109:D109</f>
        <v>Referência</v>
      </c>
      <c r="D118" s="618"/>
      <c r="E118" s="440" t="str">
        <f>'BASE PLANILHAS'!E109</f>
        <v>Valor (R$)</v>
      </c>
    </row>
    <row r="119" spans="1:7">
      <c r="A119" s="371" t="str">
        <f>'BASE PLANILHAS'!A110</f>
        <v>A</v>
      </c>
      <c r="B119" s="404" t="str">
        <f>'BASE PLANILHAS'!B110</f>
        <v>Custos Indiretos</v>
      </c>
      <c r="C119" s="405">
        <f>'BASE PLANILHAS'!C110</f>
        <v>330.3010188862354</v>
      </c>
      <c r="D119" s="406"/>
      <c r="E119" s="407">
        <f>C119*$C$21</f>
        <v>330.3010188862354</v>
      </c>
      <c r="F119" s="15"/>
    </row>
    <row r="120" spans="1:7">
      <c r="A120" s="356" t="str">
        <f>'BASE PLANILHAS'!A111</f>
        <v>B</v>
      </c>
      <c r="B120" s="408" t="str">
        <f>'BASE PLANILHAS'!B111</f>
        <v>Lucro</v>
      </c>
      <c r="C120" s="409">
        <f>'BASE PLANILHAS'!C111</f>
        <v>233.41272001293967</v>
      </c>
      <c r="D120" s="410"/>
      <c r="E120" s="407">
        <f>$C120*$C$21</f>
        <v>233.41272001293967</v>
      </c>
    </row>
    <row r="121" spans="1:7">
      <c r="A121" s="356" t="str">
        <f>'BASE PLANILHAS'!A112</f>
        <v>C</v>
      </c>
      <c r="B121" s="356" t="str">
        <f>'BASE PLANILHAS'!B112</f>
        <v>TRIBUTOS</v>
      </c>
      <c r="C121" s="411" t="str">
        <f>'BASE PLANILHAS'!C112</f>
        <v>%</v>
      </c>
      <c r="D121" s="411" t="str">
        <f>'BASE PLANILHAS'!D112</f>
        <v>%</v>
      </c>
      <c r="E121" s="412"/>
    </row>
    <row r="122" spans="1:7">
      <c r="A122" s="356" t="str">
        <f>'BASE PLANILHAS'!A113</f>
        <v>C.1</v>
      </c>
      <c r="B122" s="408" t="str">
        <f>'BASE PLANILHAS'!B113</f>
        <v>COFINS</v>
      </c>
      <c r="C122" s="340">
        <f>'BASE PLANILHAS'!C113</f>
        <v>7.6</v>
      </c>
      <c r="D122" s="340">
        <f>((100/((100-($C$125))%)-100)*$C122)/($C$125)</f>
        <v>8.6609686609686669</v>
      </c>
      <c r="E122" s="413">
        <v>0</v>
      </c>
    </row>
    <row r="123" spans="1:7">
      <c r="A123" s="356" t="str">
        <f>'BASE PLANILHAS'!A114</f>
        <v>C.2</v>
      </c>
      <c r="B123" s="408" t="str">
        <f>'BASE PLANILHAS'!B114</f>
        <v>PIS</v>
      </c>
      <c r="C123" s="340">
        <f>'BASE PLANILHAS'!C114</f>
        <v>1.65</v>
      </c>
      <c r="D123" s="340">
        <f>((100/((100-($C$125))%)-100)*$C123)/($C$125)</f>
        <v>1.8803418803418819</v>
      </c>
      <c r="E123" s="413">
        <v>0</v>
      </c>
    </row>
    <row r="124" spans="1:7">
      <c r="A124" s="356" t="str">
        <f>'BASE PLANILHAS'!A115</f>
        <v>C.3</v>
      </c>
      <c r="B124" s="408" t="str">
        <f>'BASE PLANILHAS'!B115</f>
        <v>ISS</v>
      </c>
      <c r="C124" s="340">
        <f>VLOOKUP(E4,ISS!A:C,2,0)*100</f>
        <v>3</v>
      </c>
      <c r="D124" s="340">
        <f>((100/((100-($C$125))%)-100)*$C124)/($C$125)</f>
        <v>3.4188034188034218</v>
      </c>
      <c r="E124" s="414">
        <v>0</v>
      </c>
    </row>
    <row r="125" spans="1:7" ht="13.5" thickBot="1">
      <c r="A125" s="652" t="str">
        <f>'BASE PLANILHAS'!A116:B116</f>
        <v>Total Tributos</v>
      </c>
      <c r="B125" s="653">
        <v>0</v>
      </c>
      <c r="C125" s="415">
        <f>SUM(C122:C124)</f>
        <v>12.25</v>
      </c>
      <c r="D125" s="415">
        <f>SUM(D122:D124)</f>
        <v>13.960113960113972</v>
      </c>
      <c r="E125" s="416">
        <f>((E119+E120+E114+E104+E79+E67+E30)*D125)%</f>
        <v>839.58075603147427</v>
      </c>
    </row>
    <row r="126" spans="1:7" ht="13.5" thickBot="1">
      <c r="A126" s="616" t="str">
        <f>'BASE PLANILHAS'!A117:D117</f>
        <v>Total do Módulo 6</v>
      </c>
      <c r="B126" s="617"/>
      <c r="C126" s="617"/>
      <c r="D126" s="618"/>
      <c r="E126" s="360">
        <f>SUM(E119:E125)</f>
        <v>1403.2944949306493</v>
      </c>
    </row>
    <row r="127" spans="1:7">
      <c r="A127" s="417"/>
      <c r="B127" s="418"/>
      <c r="C127" s="418"/>
      <c r="D127" s="418"/>
      <c r="E127" s="419"/>
    </row>
    <row r="128" spans="1:7">
      <c r="A128" s="631" t="str">
        <f>'BASE PLANILHAS'!A119:E119</f>
        <v>QUADRO RESUMO DO CUSTO POR EMPREGADO</v>
      </c>
      <c r="B128" s="632"/>
      <c r="C128" s="632"/>
      <c r="D128" s="632"/>
      <c r="E128" s="633"/>
      <c r="G128" s="420"/>
    </row>
    <row r="129" spans="1:7" ht="13.5" thickBot="1">
      <c r="A129" s="441"/>
      <c r="B129" s="443"/>
      <c r="C129" s="443"/>
      <c r="D129" s="443"/>
      <c r="E129" s="444"/>
      <c r="G129" s="420"/>
    </row>
    <row r="130" spans="1:7" ht="13.5" thickBot="1">
      <c r="A130" s="616" t="str">
        <f>'BASE PLANILHAS'!A121:D121</f>
        <v>Mão-de-Obra vinculada à execução contratual</v>
      </c>
      <c r="B130" s="617"/>
      <c r="C130" s="617"/>
      <c r="D130" s="618"/>
      <c r="E130" s="112" t="str">
        <f>'BASE PLANILHAS'!E121</f>
        <v>VALOR (R$)</v>
      </c>
    </row>
    <row r="131" spans="1:7">
      <c r="A131" s="371" t="str">
        <f>'BASE PLANILHAS'!A122</f>
        <v>A</v>
      </c>
      <c r="B131" s="663" t="str">
        <f>'BASE PLANILHAS'!B122:D122</f>
        <v>MÓDULO 1 - COMPOSIÇÃO DA REMUNERAÇÃO</v>
      </c>
      <c r="C131" s="664"/>
      <c r="D131" s="665"/>
      <c r="E131" s="407">
        <f>E30</f>
        <v>2800</v>
      </c>
    </row>
    <row r="132" spans="1:7">
      <c r="A132" s="356" t="str">
        <f>'BASE PLANILHAS'!A123</f>
        <v>B</v>
      </c>
      <c r="B132" s="666" t="str">
        <f>'BASE PLANILHAS'!B123:D123</f>
        <v>MÓDULO 2 – ENCARGOS E BENEFÍCIOS MENSAIS E DIÁRIOS</v>
      </c>
      <c r="C132" s="667"/>
      <c r="D132" s="668"/>
      <c r="E132" s="413">
        <f>E67</f>
        <v>2394.6255555555554</v>
      </c>
    </row>
    <row r="133" spans="1:7">
      <c r="A133" s="356" t="str">
        <f>'BASE PLANILHAS'!A124</f>
        <v>C</v>
      </c>
      <c r="B133" s="669" t="str">
        <f>'BASE PLANILHAS'!B124:D124</f>
        <v>MÓDULO 3 – PROVISÃO PARA RESCISÃO</v>
      </c>
      <c r="C133" s="670"/>
      <c r="D133" s="671"/>
      <c r="E133" s="413">
        <f>E79</f>
        <v>121.65588209876542</v>
      </c>
      <c r="G133" s="420"/>
    </row>
    <row r="134" spans="1:7">
      <c r="A134" s="356" t="str">
        <f>'BASE PLANILHAS'!A125</f>
        <v>D</v>
      </c>
      <c r="B134" s="666" t="str">
        <f>'BASE PLANILHAS'!B125:D125</f>
        <v>MÓDULO 4 – CUSTO DE REPOSIÇÃO DO PROFISSIONAL AUSENTE</v>
      </c>
      <c r="C134" s="667"/>
      <c r="D134" s="668"/>
      <c r="E134" s="413">
        <f>E104</f>
        <v>46.190358148148142</v>
      </c>
      <c r="G134" s="420"/>
    </row>
    <row r="135" spans="1:7">
      <c r="A135" s="356" t="str">
        <f>'BASE PLANILHAS'!A126</f>
        <v>E</v>
      </c>
      <c r="B135" s="672" t="str">
        <f>'BASE PLANILHAS'!B126:D126</f>
        <v>MÓDULO 5 – INSUMOS DIVERSOS</v>
      </c>
      <c r="C135" s="673"/>
      <c r="D135" s="674"/>
      <c r="E135" s="413">
        <f>E114</f>
        <v>87.95416666666668</v>
      </c>
    </row>
    <row r="136" spans="1:7">
      <c r="A136" s="356" t="str">
        <f>'BASE PLANILHAS'!A127</f>
        <v>-</v>
      </c>
      <c r="B136" s="675" t="str">
        <f>'BASE PLANILHAS'!B127:D127</f>
        <v>Subtotal (A + B + C + D + E)</v>
      </c>
      <c r="C136" s="676"/>
      <c r="D136" s="677"/>
      <c r="E136" s="421">
        <f>SUM(E131:E135)</f>
        <v>5450.4259624691358</v>
      </c>
      <c r="F136" s="3"/>
      <c r="G136" s="1"/>
    </row>
    <row r="137" spans="1:7" ht="13.5" thickBot="1">
      <c r="A137" s="373" t="str">
        <f>'BASE PLANILHAS'!A128</f>
        <v>F</v>
      </c>
      <c r="B137" s="657" t="str">
        <f>'BASE PLANILHAS'!B128:D128</f>
        <v>MÓDULO 6 – CUSTOS INDIRETOS, TRIBUTOS E LUCRO</v>
      </c>
      <c r="C137" s="658"/>
      <c r="D137" s="659"/>
      <c r="E137" s="386">
        <f>E126</f>
        <v>1403.2944949306493</v>
      </c>
    </row>
    <row r="138" spans="1:7" ht="13.5" thickBot="1">
      <c r="A138" s="616" t="str">
        <f>'BASE PLANILHAS'!A129:D129</f>
        <v>Custo Total</v>
      </c>
      <c r="B138" s="617"/>
      <c r="C138" s="617"/>
      <c r="D138" s="618"/>
      <c r="E138" s="381">
        <f>SUM(E136:E137)</f>
        <v>6853.7204573997851</v>
      </c>
      <c r="F138" s="3"/>
    </row>
    <row r="139" spans="1:7" ht="13.5" thickBot="1">
      <c r="A139" s="616" t="str">
        <f>'BASE PLANILHAS'!A130:D130</f>
        <v>Custo Total Anual</v>
      </c>
      <c r="B139" s="617"/>
      <c r="C139" s="617"/>
      <c r="D139" s="618"/>
      <c r="E139" s="360">
        <f>E138*12</f>
        <v>82244.645488797425</v>
      </c>
      <c r="F139" s="3"/>
    </row>
    <row r="140" spans="1:7" ht="13.5" thickBot="1">
      <c r="A140" s="616" t="str">
        <f>'BASE PLANILHAS'!A131:D131</f>
        <v>Custo Unitário Suspensão</v>
      </c>
      <c r="B140" s="617"/>
      <c r="C140" s="617"/>
      <c r="D140" s="618"/>
      <c r="E140" s="360">
        <f>((E98*D125)%)+E98</f>
        <v>0</v>
      </c>
    </row>
    <row r="141" spans="1:7" ht="40.5" hidden="1" customHeight="1" thickBot="1">
      <c r="A141" s="655"/>
      <c r="B141" s="660"/>
      <c r="C141" s="116"/>
      <c r="D141" s="99"/>
      <c r="E141" s="112"/>
    </row>
    <row r="142" spans="1:7" ht="12.75" hidden="1" customHeight="1">
      <c r="A142" s="661"/>
      <c r="B142" s="662"/>
      <c r="C142" s="100"/>
      <c r="D142" s="101"/>
      <c r="E142" s="102"/>
    </row>
    <row r="143" spans="1:7" ht="12.75" hidden="1" customHeight="1">
      <c r="A143" s="692"/>
      <c r="B143" s="693"/>
      <c r="C143" s="280"/>
      <c r="D143" s="302"/>
      <c r="E143" s="281"/>
    </row>
    <row r="144" spans="1:7" ht="12.75" hidden="1" customHeight="1">
      <c r="A144" s="692"/>
      <c r="B144" s="693"/>
      <c r="C144" s="280"/>
      <c r="D144" s="302"/>
      <c r="E144" s="281"/>
    </row>
    <row r="145" spans="1:6" ht="12.75" hidden="1" customHeight="1">
      <c r="A145" s="692"/>
      <c r="B145" s="693"/>
      <c r="C145" s="280"/>
      <c r="D145" s="302"/>
      <c r="E145" s="281"/>
    </row>
    <row r="146" spans="1:6" ht="12.75" hidden="1" customHeight="1">
      <c r="A146" s="694"/>
      <c r="B146" s="695"/>
      <c r="C146" s="282"/>
      <c r="D146" s="303"/>
      <c r="E146" s="281"/>
    </row>
    <row r="147" spans="1:6" ht="13.5" hidden="1" customHeight="1" thickBot="1">
      <c r="A147" s="696"/>
      <c r="B147" s="697"/>
      <c r="C147" s="103"/>
      <c r="D147" s="104"/>
      <c r="E147" s="105"/>
    </row>
    <row r="148" spans="1:6" ht="13.5" hidden="1" thickBot="1">
      <c r="A148" s="647"/>
      <c r="B148" s="648"/>
      <c r="C148" s="648"/>
      <c r="D148" s="698"/>
      <c r="E148" s="106"/>
    </row>
    <row r="149" spans="1:6" hidden="1">
      <c r="A149" s="98"/>
      <c r="B149" s="98"/>
      <c r="C149" s="98"/>
      <c r="D149" s="98"/>
      <c r="E149" s="98"/>
    </row>
    <row r="150" spans="1:6" hidden="1">
      <c r="A150" s="437"/>
      <c r="B150" s="681"/>
      <c r="C150" s="681"/>
      <c r="D150" s="93"/>
      <c r="E150" s="93"/>
    </row>
    <row r="151" spans="1:6" ht="13.5" hidden="1" thickBot="1">
      <c r="A151" s="616"/>
      <c r="B151" s="617"/>
      <c r="C151" s="617"/>
      <c r="D151" s="617"/>
      <c r="E151" s="618"/>
    </row>
    <row r="152" spans="1:6" ht="13.5" hidden="1" thickBot="1">
      <c r="A152" s="107"/>
      <c r="B152" s="682"/>
      <c r="C152" s="683"/>
      <c r="D152" s="684"/>
      <c r="E152" s="112"/>
    </row>
    <row r="153" spans="1:6" hidden="1">
      <c r="A153" s="108"/>
      <c r="B153" s="685"/>
      <c r="C153" s="664"/>
      <c r="D153" s="686"/>
      <c r="E153" s="109"/>
    </row>
    <row r="154" spans="1:6" hidden="1">
      <c r="A154" s="304"/>
      <c r="B154" s="687"/>
      <c r="C154" s="670"/>
      <c r="D154" s="688"/>
      <c r="E154" s="305"/>
    </row>
    <row r="155" spans="1:6" ht="13.5" hidden="1" thickBot="1">
      <c r="A155" s="304"/>
      <c r="B155" s="689"/>
      <c r="C155" s="690"/>
      <c r="D155" s="691"/>
      <c r="E155" s="305"/>
    </row>
    <row r="156" spans="1:6" ht="13.5" hidden="1" thickBot="1">
      <c r="A156" s="678"/>
      <c r="B156" s="679"/>
      <c r="C156" s="679"/>
      <c r="D156" s="680"/>
      <c r="E156" s="106"/>
    </row>
    <row r="157" spans="1:6">
      <c r="A157" s="437"/>
      <c r="B157" s="98"/>
      <c r="C157" s="98"/>
      <c r="D157" s="98"/>
      <c r="E157" s="98"/>
    </row>
    <row r="158" spans="1:6">
      <c r="A158" s="98"/>
      <c r="B158" s="98"/>
      <c r="C158" s="98"/>
      <c r="D158" s="98"/>
      <c r="E158" s="98"/>
    </row>
    <row r="159" spans="1:6">
      <c r="A159" s="98"/>
      <c r="B159" s="98"/>
      <c r="C159" s="98"/>
      <c r="D159" s="98"/>
      <c r="E159" s="98"/>
    </row>
    <row r="160" spans="1:6">
      <c r="A160" s="92"/>
      <c r="B160" s="92"/>
      <c r="C160" s="98"/>
      <c r="D160" s="98"/>
      <c r="E160" s="6"/>
      <c r="F160" s="3"/>
    </row>
    <row r="161" spans="1:8">
      <c r="A161" s="110"/>
      <c r="B161" s="92"/>
      <c r="C161" s="98"/>
      <c r="D161" s="98"/>
      <c r="E161" s="137"/>
      <c r="F161" s="3"/>
      <c r="H161" s="3"/>
    </row>
    <row r="162" spans="1:8">
      <c r="A162" s="98"/>
      <c r="B162" s="98"/>
      <c r="C162" s="98"/>
      <c r="D162" s="98"/>
      <c r="E162" s="4"/>
      <c r="H162" s="3"/>
    </row>
    <row r="163" spans="1:8">
      <c r="A163" s="98"/>
      <c r="B163" s="98"/>
      <c r="C163" s="98"/>
      <c r="D163" s="98"/>
      <c r="E163" s="4"/>
    </row>
    <row r="164" spans="1:8">
      <c r="A164" s="3"/>
      <c r="E164" s="3"/>
    </row>
    <row r="165" spans="1:8">
      <c r="A165" s="3"/>
    </row>
  </sheetData>
  <mergeCells count="120">
    <mergeCell ref="B8:D8"/>
    <mergeCell ref="A10:E10"/>
    <mergeCell ref="B12:E12"/>
    <mergeCell ref="G12:I12"/>
    <mergeCell ref="A22:C22"/>
    <mergeCell ref="B23:C23"/>
    <mergeCell ref="A1:E1"/>
    <mergeCell ref="A3:E3"/>
    <mergeCell ref="B4:D4"/>
    <mergeCell ref="B5:D5"/>
    <mergeCell ref="B6:D6"/>
    <mergeCell ref="B7:D7"/>
    <mergeCell ref="A30:D30"/>
    <mergeCell ref="A32:E32"/>
    <mergeCell ref="B34:C34"/>
    <mergeCell ref="B35:C35"/>
    <mergeCell ref="B36:C36"/>
    <mergeCell ref="B37:C37"/>
    <mergeCell ref="B24:C24"/>
    <mergeCell ref="B25:C25"/>
    <mergeCell ref="B26:C26"/>
    <mergeCell ref="B27:C27"/>
    <mergeCell ref="B28:C28"/>
    <mergeCell ref="B29:C29"/>
    <mergeCell ref="B45:C45"/>
    <mergeCell ref="B46:C46"/>
    <mergeCell ref="B47:C47"/>
    <mergeCell ref="B48:C48"/>
    <mergeCell ref="B49:C49"/>
    <mergeCell ref="A50:C50"/>
    <mergeCell ref="B38:C38"/>
    <mergeCell ref="B39:C39"/>
    <mergeCell ref="B40:C40"/>
    <mergeCell ref="B41:C41"/>
    <mergeCell ref="B42:C42"/>
    <mergeCell ref="A43:C43"/>
    <mergeCell ref="B58:C58"/>
    <mergeCell ref="B59:C59"/>
    <mergeCell ref="B60:C60"/>
    <mergeCell ref="A61:D61"/>
    <mergeCell ref="B63:D63"/>
    <mergeCell ref="B64:D64"/>
    <mergeCell ref="B52:C52"/>
    <mergeCell ref="B53:C53"/>
    <mergeCell ref="B54:C54"/>
    <mergeCell ref="B55:C55"/>
    <mergeCell ref="B56:C56"/>
    <mergeCell ref="B57:C57"/>
    <mergeCell ref="B73:C73"/>
    <mergeCell ref="B74:C74"/>
    <mergeCell ref="B75:C75"/>
    <mergeCell ref="B76:C76"/>
    <mergeCell ref="B77:C77"/>
    <mergeCell ref="B78:C78"/>
    <mergeCell ref="B65:D65"/>
    <mergeCell ref="B66:D66"/>
    <mergeCell ref="A67:D67"/>
    <mergeCell ref="A69:E69"/>
    <mergeCell ref="B71:C71"/>
    <mergeCell ref="B72:C72"/>
    <mergeCell ref="B87:C87"/>
    <mergeCell ref="B88:C88"/>
    <mergeCell ref="B89:C89"/>
    <mergeCell ref="A90:C90"/>
    <mergeCell ref="B92:C92"/>
    <mergeCell ref="B93:C93"/>
    <mergeCell ref="A79:C79"/>
    <mergeCell ref="A81:E81"/>
    <mergeCell ref="B83:C83"/>
    <mergeCell ref="B84:C84"/>
    <mergeCell ref="B85:C85"/>
    <mergeCell ref="B86:C86"/>
    <mergeCell ref="B102:C102"/>
    <mergeCell ref="B103:C103"/>
    <mergeCell ref="A104:C104"/>
    <mergeCell ref="A106:E106"/>
    <mergeCell ref="B108:C108"/>
    <mergeCell ref="B109:C109"/>
    <mergeCell ref="A94:C94"/>
    <mergeCell ref="B96:C96"/>
    <mergeCell ref="B97:C97"/>
    <mergeCell ref="A98:C98"/>
    <mergeCell ref="B100:C100"/>
    <mergeCell ref="B101:C101"/>
    <mergeCell ref="C118:D118"/>
    <mergeCell ref="A125:B125"/>
    <mergeCell ref="A126:D126"/>
    <mergeCell ref="A128:E128"/>
    <mergeCell ref="A130:D130"/>
    <mergeCell ref="B131:D131"/>
    <mergeCell ref="B110:C110"/>
    <mergeCell ref="B111:C111"/>
    <mergeCell ref="B112:C112"/>
    <mergeCell ref="B113:C113"/>
    <mergeCell ref="A114:C114"/>
    <mergeCell ref="A116:E116"/>
    <mergeCell ref="A138:D138"/>
    <mergeCell ref="A139:D139"/>
    <mergeCell ref="A140:D140"/>
    <mergeCell ref="A141:B141"/>
    <mergeCell ref="A142:B142"/>
    <mergeCell ref="A143:B143"/>
    <mergeCell ref="B132:D132"/>
    <mergeCell ref="B133:D133"/>
    <mergeCell ref="B134:D134"/>
    <mergeCell ref="B135:D135"/>
    <mergeCell ref="B136:D136"/>
    <mergeCell ref="B137:D137"/>
    <mergeCell ref="A151:E151"/>
    <mergeCell ref="B152:D152"/>
    <mergeCell ref="B153:D153"/>
    <mergeCell ref="B154:D154"/>
    <mergeCell ref="B155:D155"/>
    <mergeCell ref="A156:D156"/>
    <mergeCell ref="A144:B144"/>
    <mergeCell ref="A145:B145"/>
    <mergeCell ref="A146:B146"/>
    <mergeCell ref="A147:B147"/>
    <mergeCell ref="A148:D148"/>
    <mergeCell ref="B150:C150"/>
  </mergeCells>
  <pageMargins left="0.39370078740157483" right="0.19685039370078741" top="0.59055118110236227" bottom="0.39370078740157483" header="0.15748031496062992" footer="0.15748031496062992"/>
  <pageSetup paperSize="9" scale="35" firstPageNumber="0" orientation="portrait" horizontalDpi="300" verticalDpi="300" r:id="rId1"/>
  <headerFooter alignWithMargins="0"/>
  <colBreaks count="1" manualBreakCount="1">
    <brk id="11" max="1048575" man="1"/>
  </colBreak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9">
    <tabColor theme="6" tint="0.79998168889431442"/>
  </sheetPr>
  <dimension ref="A1:G156"/>
  <sheetViews>
    <sheetView showGridLines="0" view="pageBreakPreview" zoomScaleNormal="100" zoomScaleSheetLayoutView="100" workbookViewId="0">
      <selection activeCell="E45" sqref="E45"/>
    </sheetView>
  </sheetViews>
  <sheetFormatPr defaultRowHeight="12.75"/>
  <cols>
    <col min="1" max="1" width="10" bestFit="1" customWidth="1"/>
    <col min="2" max="2" width="67.140625" customWidth="1"/>
    <col min="3" max="3" width="25.7109375" customWidth="1"/>
    <col min="4" max="4" width="17.85546875" customWidth="1"/>
    <col min="5" max="5" width="29.7109375" customWidth="1"/>
    <col min="6" max="6" width="11.28515625" bestFit="1" customWidth="1"/>
    <col min="7" max="7" width="19.5703125" customWidth="1"/>
  </cols>
  <sheetData>
    <row r="1" spans="1:7">
      <c r="A1" s="554" t="str">
        <f>'BASE PLANILHAS'!A1:E1</f>
        <v>ANEXO VI - PLANILHA DE COMPOSIÇÃO DE CUSTOS</v>
      </c>
      <c r="B1" s="555"/>
      <c r="C1" s="555"/>
      <c r="D1" s="555"/>
      <c r="E1" s="556"/>
    </row>
    <row r="2" spans="1:7" ht="13.5" thickBot="1">
      <c r="A2" s="159" t="s">
        <v>225</v>
      </c>
      <c r="B2" s="160" t="s">
        <v>226</v>
      </c>
      <c r="C2" s="160" t="s">
        <v>227</v>
      </c>
      <c r="D2" s="160" t="s">
        <v>228</v>
      </c>
      <c r="E2" s="161" t="s">
        <v>229</v>
      </c>
      <c r="F2" s="7"/>
    </row>
    <row r="3" spans="1:7" ht="13.5" thickBot="1">
      <c r="A3" s="557" t="str">
        <f>'BASE PLANILHAS'!A3:E3</f>
        <v>Dados para composição dos custos referentes à mão-de-obra</v>
      </c>
      <c r="B3" s="558"/>
      <c r="C3" s="558"/>
      <c r="D3" s="558"/>
      <c r="E3" s="559"/>
      <c r="F3" s="7"/>
    </row>
    <row r="4" spans="1:7">
      <c r="A4" s="249" t="str">
        <f>'BASE PLANILHAS'!A4</f>
        <v>A</v>
      </c>
      <c r="B4" s="560" t="str">
        <f>'BASE PLANILHAS'!B4:D4</f>
        <v>Localidade</v>
      </c>
      <c r="C4" s="561"/>
      <c r="D4" s="562"/>
      <c r="E4" s="283" t="str">
        <f>CCT!A92</f>
        <v>Vicosa</v>
      </c>
      <c r="F4" s="7"/>
    </row>
    <row r="5" spans="1:7">
      <c r="A5" s="288" t="str">
        <f>'BASE PLANILHAS'!A5</f>
        <v>B</v>
      </c>
      <c r="B5" s="563" t="str">
        <f>'BASE PLANILHAS'!B5:D5</f>
        <v>Tipo de serviço</v>
      </c>
      <c r="C5" s="564"/>
      <c r="D5" s="565"/>
      <c r="E5" s="330" t="str">
        <f>'BASE PLANILHAS'!E5</f>
        <v>Apoio Administrativo</v>
      </c>
      <c r="F5" s="7"/>
      <c r="G5" s="201" t="s">
        <v>326</v>
      </c>
    </row>
    <row r="6" spans="1:7" ht="12.75" customHeight="1">
      <c r="A6" s="288" t="str">
        <f>'BASE PLANILHAS'!A6</f>
        <v>C</v>
      </c>
      <c r="B6" s="551" t="str">
        <f>'BASE PLANILHAS'!B6:D6</f>
        <v>Salário Nominativo da Categoria Profissional</v>
      </c>
      <c r="C6" s="552"/>
      <c r="D6" s="553"/>
      <c r="E6" s="331">
        <f>VLOOKUP(E4&amp;E7&amp;"PGJ",CCT!D:S,5,0)</f>
        <v>2800</v>
      </c>
      <c r="F6" s="7"/>
      <c r="G6" s="284">
        <f>CCT!S92</f>
        <v>0</v>
      </c>
    </row>
    <row r="7" spans="1:7">
      <c r="A7" s="288" t="str">
        <f>'BASE PLANILHAS'!A7</f>
        <v>D</v>
      </c>
      <c r="B7" s="551" t="str">
        <f>'BASE PLANILHAS'!B7:D7</f>
        <v>Categoria profissional (vinculada à execução contratual)</v>
      </c>
      <c r="C7" s="552"/>
      <c r="D7" s="553"/>
      <c r="E7" s="275" t="str">
        <f>CCT!B92</f>
        <v>Assistente Administrativo - 200 h</v>
      </c>
    </row>
    <row r="8" spans="1:7" ht="13.5" thickBot="1">
      <c r="A8" s="120" t="str">
        <f>'BASE PLANILHAS'!A8</f>
        <v>E</v>
      </c>
      <c r="B8" s="568" t="str">
        <f>'BASE PLANILHAS'!B8:D8</f>
        <v>Data base da categoria (dia/mês/ano)</v>
      </c>
      <c r="C8" s="569"/>
      <c r="D8" s="570"/>
      <c r="E8" s="332">
        <f>VLOOKUP(E4&amp;E7&amp;"PGJ",CCT!D:S,13,0)</f>
        <v>44197</v>
      </c>
      <c r="F8" s="134"/>
    </row>
    <row r="9" spans="1:7">
      <c r="A9" s="153"/>
      <c r="B9" s="154"/>
      <c r="C9" s="154"/>
      <c r="D9" s="154"/>
      <c r="E9" s="155"/>
      <c r="F9" s="134"/>
    </row>
    <row r="10" spans="1:7">
      <c r="A10" s="571" t="str">
        <f>'BASE PLANILHAS'!A10:E10</f>
        <v>MÓDULO 1 - COMPOSIÇÃO DA REMUNERAÇÃO</v>
      </c>
      <c r="B10" s="572"/>
      <c r="C10" s="572"/>
      <c r="D10" s="572"/>
      <c r="E10" s="573"/>
      <c r="F10" s="134"/>
    </row>
    <row r="11" spans="1:7" ht="13.5" thickBot="1">
      <c r="A11" s="121"/>
      <c r="B11" s="7"/>
      <c r="C11" s="7"/>
      <c r="D11" s="7"/>
      <c r="E11" s="122"/>
    </row>
    <row r="12" spans="1:7" ht="13.5" thickBot="1">
      <c r="A12" s="115">
        <f>'BASE PLANILHAS'!A12</f>
        <v>1</v>
      </c>
      <c r="B12" s="548" t="str">
        <f>'BASE PLANILHAS'!B12:C12</f>
        <v>Composição da Remuneração</v>
      </c>
      <c r="C12" s="550"/>
      <c r="D12" s="434" t="str">
        <f>'BASE PLANILHAS'!D12</f>
        <v>Referência</v>
      </c>
      <c r="E12" s="434" t="str">
        <f>'BASE PLANILHAS'!E12</f>
        <v>Valor (R$)</v>
      </c>
    </row>
    <row r="13" spans="1:7">
      <c r="A13" s="123" t="str">
        <f>'BASE PLANILHAS'!A13</f>
        <v>A</v>
      </c>
      <c r="B13" s="578" t="str">
        <f>'BASE PLANILHAS'!B13:C13</f>
        <v>Salário Base</v>
      </c>
      <c r="C13" s="579"/>
      <c r="D13" s="330">
        <v>1</v>
      </c>
      <c r="E13" s="8">
        <f>E6*D13</f>
        <v>2800</v>
      </c>
    </row>
    <row r="14" spans="1:7">
      <c r="A14" s="288" t="str">
        <f>'BASE PLANILHAS'!A14</f>
        <v>B</v>
      </c>
      <c r="B14" s="563" t="str">
        <f>'BASE PLANILHAS'!B14:C14</f>
        <v>Adicional Periculosidade (não se aplica)</v>
      </c>
      <c r="C14" s="565"/>
      <c r="D14" s="333">
        <f>IF(E7="Eletricista - 220 h",'BASE PLANILHAS'!D14,0)</f>
        <v>0</v>
      </c>
      <c r="E14" s="292">
        <f t="shared" ref="E14:E19" si="0">D14*$E$13</f>
        <v>0</v>
      </c>
    </row>
    <row r="15" spans="1:7">
      <c r="A15" s="288" t="str">
        <f>'BASE PLANILHAS'!A15</f>
        <v>C</v>
      </c>
      <c r="B15" s="563" t="str">
        <f>'BASE PLANILHAS'!B15:C15</f>
        <v>Adicional Insalubridade (não se aplica)</v>
      </c>
      <c r="C15" s="565"/>
      <c r="D15" s="334">
        <f>IF(OR(E7="Bombeiro Hidraulico - 220 h",E7="Jardineiro - 220 h",E7="Lavador de Veiculos - 220 h",E7="Marceneiro - 220 h",E7="Pintor - 220 h"),'BASE PLANILHAS'!D15,0)</f>
        <v>0</v>
      </c>
      <c r="E15" s="14">
        <f>D15*$D$13</f>
        <v>0</v>
      </c>
    </row>
    <row r="16" spans="1:7">
      <c r="A16" s="288" t="str">
        <f>'BASE PLANILHAS'!A16</f>
        <v>D</v>
      </c>
      <c r="B16" s="566" t="str">
        <f>'BASE PLANILHAS'!B16:C16</f>
        <v>Adicional Noturno (não se aplica)</v>
      </c>
      <c r="C16" s="567"/>
      <c r="D16" s="333">
        <f>IF(AND(E7="Porteiro - 12 x 36 - Noturno",YEAR(E8)&gt;2020),1/210*0.39*7*15.5,IF(E7="Porteiro - 12 x 36 - Noturno",1/210*0.2*10.285*15.5,0))</f>
        <v>0</v>
      </c>
      <c r="E16" s="292">
        <f t="shared" si="0"/>
        <v>0</v>
      </c>
    </row>
    <row r="17" spans="1:5">
      <c r="A17" s="288" t="str">
        <f>'BASE PLANILHAS'!A17</f>
        <v>E</v>
      </c>
      <c r="B17" s="563" t="str">
        <f>'BASE PLANILHAS'!B17:C17</f>
        <v>Adicional de Hora Noturna Reduzida (não se aplica)</v>
      </c>
      <c r="C17" s="565"/>
      <c r="D17" s="333">
        <v>0</v>
      </c>
      <c r="E17" s="292">
        <f t="shared" si="0"/>
        <v>0</v>
      </c>
    </row>
    <row r="18" spans="1:5">
      <c r="A18" s="288" t="str">
        <f>'BASE PLANILHAS'!A18</f>
        <v>F</v>
      </c>
      <c r="B18" s="563" t="str">
        <f>'BASE PLANILHAS'!B18:C18</f>
        <v>Adicional de Sobreaviso (não se aplica)</v>
      </c>
      <c r="C18" s="565"/>
      <c r="D18" s="333">
        <f>IF(OR(E7="Tecnico de Manutencao Eletronica II - 220 h",E7="Tecnico de Manutencao Eletronica III - 220 h"),'BASE PLANILHAS'!D18,0)</f>
        <v>0</v>
      </c>
      <c r="E18" s="292">
        <f t="shared" si="0"/>
        <v>0</v>
      </c>
    </row>
    <row r="19" spans="1:5">
      <c r="A19" s="249" t="str">
        <f>'BASE PLANILHAS'!A19</f>
        <v>G</v>
      </c>
      <c r="B19" s="566" t="str">
        <f>'BASE PLANILHAS'!B19:C19</f>
        <v>Horas Extras Sobreaviso (não se aplica)</v>
      </c>
      <c r="C19" s="567"/>
      <c r="D19" s="333">
        <f>IF(OR(E7="Tecnico de Manutencao Eletronica II - 220 h",E7="Tecnico de Manutencao Eletronica III - 220 h"),'BASE PLANILHAS'!D19,0)</f>
        <v>0</v>
      </c>
      <c r="E19" s="292">
        <f t="shared" si="0"/>
        <v>0</v>
      </c>
    </row>
    <row r="20" spans="1:5" ht="13.5" thickBot="1">
      <c r="A20" s="120" t="str">
        <f>'BASE PLANILHAS'!A20</f>
        <v>H</v>
      </c>
      <c r="B20" s="574" t="str">
        <f>'BASE PLANILHAS'!B20:C20</f>
        <v>Adicional de Acúmulo de função (não se aplica)</v>
      </c>
      <c r="C20" s="575"/>
      <c r="D20" s="333">
        <f>IF(E7="Supervisor de Manutencao de Veiculos II - 220 h",'BASE PLANILHAS'!D20,0)</f>
        <v>0</v>
      </c>
      <c r="E20" s="42">
        <f>D20*$E$13</f>
        <v>0</v>
      </c>
    </row>
    <row r="21" spans="1:5" ht="13.5" thickBot="1">
      <c r="A21" s="548" t="str">
        <f>'BASE PLANILHAS'!A21:D21</f>
        <v>Total do Módulo 1</v>
      </c>
      <c r="B21" s="549"/>
      <c r="C21" s="549"/>
      <c r="D21" s="550"/>
      <c r="E21" s="12">
        <f>SUM(E13:E20)</f>
        <v>2800</v>
      </c>
    </row>
    <row r="22" spans="1:5">
      <c r="A22" s="435"/>
      <c r="B22" s="436"/>
      <c r="C22" s="436"/>
      <c r="D22" s="436"/>
      <c r="E22" s="124"/>
    </row>
    <row r="23" spans="1:5">
      <c r="A23" s="571" t="str">
        <f>'BASE PLANILHAS'!A23:E23</f>
        <v>MÓDULO 2 – ENCARGOS E BENEFÍCIOS MENSAIS E DIÁRIOS</v>
      </c>
      <c r="B23" s="572"/>
      <c r="C23" s="572"/>
      <c r="D23" s="572"/>
      <c r="E23" s="573"/>
    </row>
    <row r="24" spans="1:5" ht="13.5" thickBot="1">
      <c r="A24" s="427"/>
      <c r="B24" s="428"/>
      <c r="C24" s="428"/>
      <c r="D24" s="428"/>
      <c r="E24" s="429"/>
    </row>
    <row r="25" spans="1:5" ht="13.5" thickBot="1">
      <c r="A25" s="115" t="str">
        <f>'BASE PLANILHAS'!A25</f>
        <v>2.1</v>
      </c>
      <c r="B25" s="548" t="str">
        <f>'BASE PLANILHAS'!B25:C25</f>
        <v>Submódulo 2.1 - Encargos Previdenciários, FGTS e Outras Contribuições</v>
      </c>
      <c r="C25" s="550"/>
      <c r="D25" s="115" t="str">
        <f>'BASE PLANILHAS'!D25</f>
        <v>Referência</v>
      </c>
      <c r="E25" s="115" t="str">
        <f>'BASE PLANILHAS'!E25</f>
        <v>Valor (R$)</v>
      </c>
    </row>
    <row r="26" spans="1:5">
      <c r="A26" s="123" t="str">
        <f>'BASE PLANILHAS'!A26</f>
        <v>A</v>
      </c>
      <c r="B26" s="560" t="str">
        <f>'BASE PLANILHAS'!B26:C26</f>
        <v>INSS</v>
      </c>
      <c r="C26" s="562"/>
      <c r="D26" s="138">
        <f>'BASE PLANILHAS'!D26</f>
        <v>0.2</v>
      </c>
      <c r="E26" s="18">
        <f t="shared" ref="E26:E33" si="1">$E$21*D26</f>
        <v>560</v>
      </c>
    </row>
    <row r="27" spans="1:5">
      <c r="A27" s="288" t="str">
        <f>'BASE PLANILHAS'!A27</f>
        <v>B</v>
      </c>
      <c r="B27" s="566" t="str">
        <f>'BASE PLANILHAS'!B27:C27</f>
        <v>SESI OU SESC</v>
      </c>
      <c r="C27" s="567"/>
      <c r="D27" s="289">
        <f>'BASE PLANILHAS'!D27</f>
        <v>1.4999999999999999E-2</v>
      </c>
      <c r="E27" s="253">
        <f t="shared" si="1"/>
        <v>42</v>
      </c>
    </row>
    <row r="28" spans="1:5">
      <c r="A28" s="288" t="str">
        <f>'BASE PLANILHAS'!A28</f>
        <v>C</v>
      </c>
      <c r="B28" s="608" t="str">
        <f>'BASE PLANILHAS'!B28:C28</f>
        <v>SENAI OU SENAC</v>
      </c>
      <c r="C28" s="609"/>
      <c r="D28" s="289">
        <f>'BASE PLANILHAS'!D28</f>
        <v>0.01</v>
      </c>
      <c r="E28" s="253">
        <f t="shared" si="1"/>
        <v>28</v>
      </c>
    </row>
    <row r="29" spans="1:5">
      <c r="A29" s="288" t="str">
        <f>'BASE PLANILHAS'!A29</f>
        <v>D</v>
      </c>
      <c r="B29" s="563" t="str">
        <f>'BASE PLANILHAS'!B29:C29</f>
        <v>INCRA</v>
      </c>
      <c r="C29" s="565"/>
      <c r="D29" s="289">
        <f>'BASE PLANILHAS'!D29</f>
        <v>2E-3</v>
      </c>
      <c r="E29" s="253">
        <f t="shared" si="1"/>
        <v>5.6000000000000005</v>
      </c>
    </row>
    <row r="30" spans="1:5">
      <c r="A30" s="288" t="str">
        <f>'BASE PLANILHAS'!A30</f>
        <v>E</v>
      </c>
      <c r="B30" s="563" t="str">
        <f>'BASE PLANILHAS'!B30:C30</f>
        <v>Salário Educação</v>
      </c>
      <c r="C30" s="565"/>
      <c r="D30" s="289">
        <f>'BASE PLANILHAS'!D30</f>
        <v>2.5000000000000001E-2</v>
      </c>
      <c r="E30" s="253">
        <f t="shared" si="1"/>
        <v>70</v>
      </c>
    </row>
    <row r="31" spans="1:5">
      <c r="A31" s="288" t="str">
        <f>'BASE PLANILHAS'!A31</f>
        <v>F</v>
      </c>
      <c r="B31" s="563" t="str">
        <f>'BASE PLANILHAS'!B31:C31</f>
        <v>FGTS</v>
      </c>
      <c r="C31" s="565"/>
      <c r="D31" s="289">
        <f>'BASE PLANILHAS'!D31</f>
        <v>0.08</v>
      </c>
      <c r="E31" s="253">
        <f t="shared" si="1"/>
        <v>224</v>
      </c>
    </row>
    <row r="32" spans="1:5">
      <c r="A32" s="288" t="str">
        <f>'BASE PLANILHAS'!A32</f>
        <v>G</v>
      </c>
      <c r="B32" s="563" t="str">
        <f>'BASE PLANILHAS'!B32:C32</f>
        <v>RAT</v>
      </c>
      <c r="C32" s="565"/>
      <c r="D32" s="289">
        <f>'BASE PLANILHAS'!D32</f>
        <v>0.02</v>
      </c>
      <c r="E32" s="253">
        <f t="shared" si="1"/>
        <v>56</v>
      </c>
    </row>
    <row r="33" spans="1:6" ht="13.5" thickBot="1">
      <c r="A33" s="288" t="str">
        <f>'BASE PLANILHAS'!A33</f>
        <v>H</v>
      </c>
      <c r="B33" s="566" t="str">
        <f>'BASE PLANILHAS'!B33:C33</f>
        <v>SEBRAE</v>
      </c>
      <c r="C33" s="567"/>
      <c r="D33" s="289">
        <f>'BASE PLANILHAS'!D33</f>
        <v>6.0000000000000001E-3</v>
      </c>
      <c r="E33" s="253">
        <f t="shared" si="1"/>
        <v>16.8</v>
      </c>
    </row>
    <row r="34" spans="1:6" ht="13.5" thickBot="1">
      <c r="A34" s="548" t="str">
        <f>'BASE PLANILHAS'!A34:C34</f>
        <v>Total do Submódulo 2.1</v>
      </c>
      <c r="B34" s="549"/>
      <c r="C34" s="550"/>
      <c r="D34" s="127">
        <f>'BASE PLANILHAS'!D34</f>
        <v>0.3580000000000001</v>
      </c>
      <c r="E34" s="12">
        <f>SUM(E26:E33)</f>
        <v>1002.4</v>
      </c>
    </row>
    <row r="35" spans="1:6" ht="13.5" thickBot="1">
      <c r="A35" s="432"/>
      <c r="B35" s="433"/>
      <c r="C35" s="433"/>
      <c r="D35" s="142"/>
      <c r="E35" s="9"/>
    </row>
    <row r="36" spans="1:6" ht="13.5" thickBot="1">
      <c r="A36" s="115" t="str">
        <f>'BASE PLANILHAS'!A36</f>
        <v>2.2</v>
      </c>
      <c r="B36" s="548" t="str">
        <f>'BASE PLANILHAS'!B36:C36</f>
        <v>Submódulo 2.2 - 13º Salário, Férias e Adicional de Férias</v>
      </c>
      <c r="C36" s="550"/>
      <c r="D36" s="115" t="str">
        <f>'BASE PLANILHAS'!D36</f>
        <v>Referência</v>
      </c>
      <c r="E36" s="434" t="str">
        <f>'BASE PLANILHAS'!E25</f>
        <v>Valor (R$)</v>
      </c>
    </row>
    <row r="37" spans="1:6">
      <c r="A37" s="118" t="str">
        <f>'BASE PLANILHAS'!A37</f>
        <v>A</v>
      </c>
      <c r="B37" s="566" t="str">
        <f>'BASE PLANILHAS'!B37:C37</f>
        <v>13º salário (titular)</v>
      </c>
      <c r="C37" s="567"/>
      <c r="D37" s="135">
        <f>'BASE PLANILHAS'!D37</f>
        <v>8.3333333333333329E-2</v>
      </c>
      <c r="E37" s="8">
        <f>$E$21*D37</f>
        <v>233.33333333333331</v>
      </c>
    </row>
    <row r="38" spans="1:6" ht="13.5" thickBot="1">
      <c r="A38" s="120" t="str">
        <f>'BASE PLANILHAS'!A38</f>
        <v>B</v>
      </c>
      <c r="B38" s="574" t="str">
        <f>'BASE PLANILHAS'!B38:C38</f>
        <v>Férias e Adicional de Férias (titular)</v>
      </c>
      <c r="C38" s="575"/>
      <c r="D38" s="256">
        <f>'BASE PLANILHAS'!D38</f>
        <v>0.1111111111111111</v>
      </c>
      <c r="E38" s="257">
        <f>D38*$E$21</f>
        <v>311.11111111111109</v>
      </c>
    </row>
    <row r="39" spans="1:6" ht="13.5" thickBot="1">
      <c r="A39" s="136"/>
      <c r="B39" s="548" t="str">
        <f>'BASE PLANILHAS'!B39:C39</f>
        <v>Subtotal</v>
      </c>
      <c r="C39" s="550"/>
      <c r="D39" s="111">
        <f>'BASE PLANILHAS'!D39</f>
        <v>0.19444444444444442</v>
      </c>
      <c r="E39" s="9">
        <f>D39*$E$21</f>
        <v>544.44444444444434</v>
      </c>
    </row>
    <row r="40" spans="1:6" ht="13.5" thickBot="1">
      <c r="A40" s="115" t="str">
        <f>'BASE PLANILHAS'!A40</f>
        <v>C</v>
      </c>
      <c r="B40" s="576" t="str">
        <f>'BASE PLANILHAS'!B40:C40</f>
        <v>Incidência do Submódulo 2.1 sobre 13º Salário, Férias e Adicional de Férias</v>
      </c>
      <c r="C40" s="577"/>
      <c r="D40" s="125">
        <f>'BASE PLANILHAS'!D40</f>
        <v>6.9611111111111124E-2</v>
      </c>
      <c r="E40" s="10">
        <f>D40*$E$21</f>
        <v>194.91111111111115</v>
      </c>
      <c r="F40" s="3"/>
    </row>
    <row r="41" spans="1:6" ht="13.5" thickBot="1">
      <c r="A41" s="548" t="str">
        <f>'BASE PLANILHAS'!A41:C41</f>
        <v>Total do Submódulo 2.2</v>
      </c>
      <c r="B41" s="549"/>
      <c r="C41" s="550"/>
      <c r="D41" s="126">
        <f>'BASE PLANILHAS'!D41</f>
        <v>0.26405555555555554</v>
      </c>
      <c r="E41" s="11">
        <f>SUM(E39:E40)</f>
        <v>739.3555555555555</v>
      </c>
      <c r="F41" s="3"/>
    </row>
    <row r="42" spans="1:6" ht="13.5" thickBot="1">
      <c r="A42" s="147"/>
      <c r="B42" s="148"/>
      <c r="C42" s="148"/>
      <c r="D42" s="148"/>
      <c r="E42" s="149"/>
    </row>
    <row r="43" spans="1:6" ht="13.5" thickBot="1">
      <c r="A43" s="128" t="str">
        <f>'BASE PLANILHAS'!A43</f>
        <v>2.3</v>
      </c>
      <c r="B43" s="548" t="str">
        <f>'BASE PLANILHAS'!B43:C43</f>
        <v>Submódulo 2.3 - Benefícios Mensais e Diários</v>
      </c>
      <c r="C43" s="550"/>
      <c r="D43" s="434" t="str">
        <f>'BASE PLANILHAS'!D43</f>
        <v>Referência</v>
      </c>
      <c r="E43" s="434" t="str">
        <f>'BASE PLANILHAS'!E43</f>
        <v>Valor (R$)</v>
      </c>
    </row>
    <row r="44" spans="1:6">
      <c r="A44" s="118" t="str">
        <f>'BASE PLANILHAS'!A44</f>
        <v>A</v>
      </c>
      <c r="B44" s="560" t="str">
        <f>'BASE PLANILHAS'!B44:C44</f>
        <v>Vale - Transporte (Descontada parcela do empregado)</v>
      </c>
      <c r="C44" s="562"/>
      <c r="D44" s="335">
        <f>VLOOKUP(E4,VT!A:D,4,0)</f>
        <v>5</v>
      </c>
      <c r="E44" s="259">
        <f>(2*$D$44*20*$D$13)-(IF($E$13*6%&lt;=(2*$D$44*20*$D$13),$E$13*6%,(2*$D$44*20*$D$13)))</f>
        <v>32</v>
      </c>
      <c r="F44" s="113"/>
    </row>
    <row r="45" spans="1:6">
      <c r="A45" s="288" t="str">
        <f>'BASE PLANILHAS'!A45</f>
        <v>B</v>
      </c>
      <c r="B45" s="566" t="str">
        <f>'BASE PLANILHAS'!B45:C45</f>
        <v>Vale - Alimentação (Descontada parcela do empregado)</v>
      </c>
      <c r="C45" s="567"/>
      <c r="D45" s="336">
        <f>VLOOKUP(E4&amp;E7&amp;"PGJ",CCT!D:S,6,0)</f>
        <v>22.28</v>
      </c>
      <c r="E45" s="259">
        <f>IF(D45&lt;&gt;0,(D45*20-1)*D13,0)</f>
        <v>444.6</v>
      </c>
      <c r="F45" s="113"/>
    </row>
    <row r="46" spans="1:6">
      <c r="A46" s="288" t="str">
        <f>'BASE PLANILHAS'!A46</f>
        <v>C</v>
      </c>
      <c r="B46" s="563" t="str">
        <f>'BASE PLANILHAS'!B46:C46</f>
        <v>Cesta Básica</v>
      </c>
      <c r="C46" s="565"/>
      <c r="D46" s="336">
        <f>VLOOKUP(E4&amp;E7&amp;"PGJ",CCT!D:S,7,0)</f>
        <v>0</v>
      </c>
      <c r="E46" s="259">
        <f t="shared" ref="E46:E51" si="2">$D46*$D$13</f>
        <v>0</v>
      </c>
      <c r="F46" s="113"/>
    </row>
    <row r="47" spans="1:6">
      <c r="A47" s="288" t="str">
        <f>'BASE PLANILHAS'!A47</f>
        <v>D</v>
      </c>
      <c r="B47" s="566" t="str">
        <f>'BASE PLANILHAS'!B47:C47</f>
        <v>PAF</v>
      </c>
      <c r="C47" s="567"/>
      <c r="D47" s="336">
        <f>VLOOKUP(E4&amp;E7&amp;"PGJ",CCT!D:S,8,0)</f>
        <v>37.22</v>
      </c>
      <c r="E47" s="259">
        <f t="shared" si="2"/>
        <v>37.22</v>
      </c>
      <c r="F47" s="113"/>
    </row>
    <row r="48" spans="1:6">
      <c r="A48" s="288" t="str">
        <f>'BASE PLANILHAS'!A48</f>
        <v>E</v>
      </c>
      <c r="B48" s="563" t="str">
        <f>'BASE PLANILHAS'!B48:C48</f>
        <v>PQM</v>
      </c>
      <c r="C48" s="565"/>
      <c r="D48" s="337">
        <f>VLOOKUP(E4&amp;E7&amp;"PGJ",CCT!D:S,9,0)</f>
        <v>0</v>
      </c>
      <c r="E48" s="259">
        <f t="shared" si="2"/>
        <v>0</v>
      </c>
      <c r="F48" s="113"/>
    </row>
    <row r="49" spans="1:6">
      <c r="A49" s="288" t="str">
        <f>'BASE PLANILHAS'!A49</f>
        <v>F</v>
      </c>
      <c r="B49" s="566" t="str">
        <f>'BASE PLANILHAS'!B49:C49</f>
        <v>PAT</v>
      </c>
      <c r="C49" s="567"/>
      <c r="D49" s="337">
        <f>VLOOKUP(E4&amp;E7&amp;"PGJ",CCT!D:S,10,0)</f>
        <v>0</v>
      </c>
      <c r="E49" s="259">
        <f t="shared" si="2"/>
        <v>0</v>
      </c>
      <c r="F49" s="113"/>
    </row>
    <row r="50" spans="1:6">
      <c r="A50" s="288" t="str">
        <f>'BASE PLANILHAS'!A50</f>
        <v>G</v>
      </c>
      <c r="B50" s="563" t="str">
        <f>'BASE PLANILHAS'!B50:C50</f>
        <v>Seguro de Vida</v>
      </c>
      <c r="C50" s="565"/>
      <c r="D50" s="338">
        <f>VLOOKUP(E4&amp;E7&amp;"PGJ",CCT!D:S,11,0)</f>
        <v>40.369999999999997</v>
      </c>
      <c r="E50" s="259">
        <f t="shared" si="2"/>
        <v>40.369999999999997</v>
      </c>
      <c r="F50" s="113"/>
    </row>
    <row r="51" spans="1:6" ht="13.5" thickBot="1">
      <c r="A51" s="120" t="str">
        <f>'BASE PLANILHAS'!A51</f>
        <v>H</v>
      </c>
      <c r="B51" s="583" t="str">
        <f>'BASE PLANILHAS'!B51:C51</f>
        <v>Despesas de Viagem</v>
      </c>
      <c r="C51" s="584"/>
      <c r="D51" s="339">
        <f>VLOOKUP(E4&amp;E7&amp;"PGJ",CCT!D:S,12,0)</f>
        <v>98.68</v>
      </c>
      <c r="E51" s="259">
        <f t="shared" si="2"/>
        <v>98.68</v>
      </c>
    </row>
    <row r="52" spans="1:6" ht="13.5" thickBot="1">
      <c r="A52" s="610" t="str">
        <f>'BASE PLANILHAS'!A52:D52</f>
        <v>Total do Submódulo 2.3</v>
      </c>
      <c r="B52" s="611"/>
      <c r="C52" s="611"/>
      <c r="D52" s="612"/>
      <c r="E52" s="12">
        <f>SUM(E44:E51)</f>
        <v>652.87000000000012</v>
      </c>
      <c r="F52" s="3"/>
    </row>
    <row r="53" spans="1:6" ht="13.5" thickBot="1">
      <c r="A53" s="147"/>
      <c r="B53" s="148"/>
      <c r="C53" s="145"/>
      <c r="D53" s="148"/>
      <c r="E53" s="149"/>
    </row>
    <row r="54" spans="1:6" ht="13.5" thickBot="1">
      <c r="A54" s="115" t="str">
        <f>'BASE PLANILHAS'!A54</f>
        <v>2.4</v>
      </c>
      <c r="B54" s="548" t="str">
        <f>'BASE PLANILHAS'!B54:D54</f>
        <v>Quadro Resumo do Módulo 2 - Encargos e Benefícios Mensais e Diários</v>
      </c>
      <c r="C54" s="549"/>
      <c r="D54" s="550"/>
      <c r="E54" s="115" t="str">
        <f>'BASE PLANILHAS'!E54</f>
        <v>Valor (R$)</v>
      </c>
    </row>
    <row r="55" spans="1:6">
      <c r="A55" s="123" t="str">
        <f>'BASE PLANILHAS'!A55</f>
        <v>2.1</v>
      </c>
      <c r="B55" s="560" t="str">
        <f>'BASE PLANILHAS'!B55:D55</f>
        <v>Encargos Previdenciários, FGTS e Outras Contribuições</v>
      </c>
      <c r="C55" s="561"/>
      <c r="D55" s="562"/>
      <c r="E55" s="8">
        <f>E41</f>
        <v>739.3555555555555</v>
      </c>
    </row>
    <row r="56" spans="1:6">
      <c r="A56" s="288" t="str">
        <f>'BASE PLANILHAS'!A56</f>
        <v>2.2</v>
      </c>
      <c r="B56" s="566" t="str">
        <f>'BASE PLANILHAS'!B56:D56</f>
        <v>13º Salário, Férias e Adicional de Férias</v>
      </c>
      <c r="C56" s="593"/>
      <c r="D56" s="567"/>
      <c r="E56" s="253">
        <f>E34</f>
        <v>1002.4</v>
      </c>
    </row>
    <row r="57" spans="1:6" ht="13.5" thickBot="1">
      <c r="A57" s="120" t="str">
        <f>'BASE PLANILHAS'!A57</f>
        <v>2.3</v>
      </c>
      <c r="B57" s="563" t="str">
        <f>'BASE PLANILHAS'!B57:D57</f>
        <v>Benefícios Mensais e Diários</v>
      </c>
      <c r="C57" s="564"/>
      <c r="D57" s="609"/>
      <c r="E57" s="5">
        <f>E52</f>
        <v>652.87000000000012</v>
      </c>
    </row>
    <row r="58" spans="1:6" ht="13.5" thickBot="1">
      <c r="A58" s="548" t="str">
        <f>'BASE PLANILHAS'!A58:D58</f>
        <v>Total do Módulo 2</v>
      </c>
      <c r="B58" s="549"/>
      <c r="C58" s="549"/>
      <c r="D58" s="550"/>
      <c r="E58" s="11">
        <f>SUM(E55:E57)</f>
        <v>2394.6255555555554</v>
      </c>
    </row>
    <row r="59" spans="1:6">
      <c r="A59" s="144"/>
      <c r="B59" s="145"/>
      <c r="C59" s="145"/>
      <c r="D59" s="145"/>
      <c r="E59" s="146"/>
    </row>
    <row r="60" spans="1:6">
      <c r="A60" s="571" t="str">
        <f>'BASE PLANILHAS'!A60:E60</f>
        <v>MÓDULO 3 – PROVISÃO PARA RESCISÃO</v>
      </c>
      <c r="B60" s="572"/>
      <c r="C60" s="572"/>
      <c r="D60" s="572"/>
      <c r="E60" s="573"/>
    </row>
    <row r="61" spans="1:6" ht="13.5" thickBot="1">
      <c r="A61" s="7"/>
      <c r="B61" s="7"/>
      <c r="C61" s="7"/>
      <c r="D61" s="7"/>
      <c r="E61" s="7"/>
      <c r="F61" s="114"/>
    </row>
    <row r="62" spans="1:6" ht="13.5" thickBot="1">
      <c r="A62" s="115">
        <f>'BASE PLANILHAS'!A62</f>
        <v>3</v>
      </c>
      <c r="B62" s="549" t="str">
        <f>'BASE PLANILHAS'!B62:C62</f>
        <v>Provisão para Rescisão</v>
      </c>
      <c r="C62" s="550"/>
      <c r="D62" s="115" t="str">
        <f>'BASE PLANILHAS'!D62</f>
        <v>Referência</v>
      </c>
      <c r="E62" s="434" t="str">
        <f>'BASE PLANILHAS'!E62</f>
        <v>Valor (R$)</v>
      </c>
      <c r="F62" s="113"/>
    </row>
    <row r="63" spans="1:6">
      <c r="A63" s="139" t="str">
        <f>'BASE PLANILHAS'!A63</f>
        <v>A</v>
      </c>
      <c r="B63" s="607" t="str">
        <f>'BASE PLANILHAS'!B63:C63</f>
        <v>Aviso Prévio Indenizado (API) e Reflexo do Aviso Prévio Indenizado</v>
      </c>
      <c r="C63" s="595"/>
      <c r="D63" s="289">
        <f>'BASE PLANILHAS'!D63</f>
        <v>7.0256558641975308E-3</v>
      </c>
      <c r="E63" s="8">
        <f t="shared" ref="E63:E69" si="3">$E$21*D63</f>
        <v>19.671836419753085</v>
      </c>
      <c r="F63" s="143"/>
    </row>
    <row r="64" spans="1:6">
      <c r="A64" s="290" t="str">
        <f>'BASE PLANILHAS'!A64</f>
        <v>B</v>
      </c>
      <c r="B64" s="607" t="str">
        <f>'BASE PLANILHAS'!B64:C64</f>
        <v>Incidência do FGTS sobre API e Reflexo do API</v>
      </c>
      <c r="C64" s="595"/>
      <c r="D64" s="289">
        <f>'BASE PLANILHAS'!D64</f>
        <v>5.6205246913580253E-4</v>
      </c>
      <c r="E64" s="8">
        <f t="shared" si="3"/>
        <v>1.5737469135802471</v>
      </c>
      <c r="F64" s="113"/>
    </row>
    <row r="65" spans="1:6">
      <c r="A65" s="290" t="str">
        <f>'BASE PLANILHAS'!A65</f>
        <v>C</v>
      </c>
      <c r="B65" s="607" t="str">
        <f>'BASE PLANILHAS'!B65:C65</f>
        <v>Multa do FGTS sobre o Aviso Prévio Indenizado</v>
      </c>
      <c r="C65" s="595"/>
      <c r="D65" s="289">
        <f>'BASE PLANILHAS'!D65</f>
        <v>2.2482098765432102E-4</v>
      </c>
      <c r="E65" s="8">
        <f t="shared" si="3"/>
        <v>0.62949876543209882</v>
      </c>
      <c r="F65" s="113"/>
    </row>
    <row r="66" spans="1:6">
      <c r="A66" s="290" t="str">
        <f>'BASE PLANILHAS'!A66</f>
        <v>D</v>
      </c>
      <c r="B66" s="607" t="str">
        <f>'BASE PLANILHAS'!B66:C66</f>
        <v>Aviso Prévio Trabalhado - APT</v>
      </c>
      <c r="C66" s="595"/>
      <c r="D66" s="289">
        <f>'BASE PLANILHAS'!D66</f>
        <v>3.1111111111111114E-3</v>
      </c>
      <c r="E66" s="8">
        <f t="shared" si="3"/>
        <v>8.7111111111111121</v>
      </c>
      <c r="F66" s="113"/>
    </row>
    <row r="67" spans="1:6">
      <c r="A67" s="290" t="str">
        <f>'BASE PLANILHAS'!A67</f>
        <v>E</v>
      </c>
      <c r="B67" s="607" t="str">
        <f>'BASE PLANILHAS'!B67:C67</f>
        <v>Incidência dos encargos do submódulo 2.1 sobre Aviso Prévio Trabalhado</v>
      </c>
      <c r="C67" s="595"/>
      <c r="D67" s="289">
        <f>'BASE PLANILHAS'!D67</f>
        <v>1.1137777777777782E-3</v>
      </c>
      <c r="E67" s="8">
        <f t="shared" si="3"/>
        <v>3.1185777777777788</v>
      </c>
      <c r="F67" s="15"/>
    </row>
    <row r="68" spans="1:6">
      <c r="A68" s="290" t="str">
        <f>'BASE PLANILHAS'!A68</f>
        <v>F</v>
      </c>
      <c r="B68" s="607" t="str">
        <f>'BASE PLANILHAS'!B68:C68</f>
        <v>Multa do FGTS - Rescisão sem Justa Causa</v>
      </c>
      <c r="C68" s="595"/>
      <c r="D68" s="289">
        <f>'BASE PLANILHAS'!D68</f>
        <v>3.0577777777777773E-2</v>
      </c>
      <c r="E68" s="8">
        <f t="shared" si="3"/>
        <v>85.617777777777761</v>
      </c>
      <c r="F68" s="113"/>
    </row>
    <row r="69" spans="1:6" ht="13.5" thickBot="1">
      <c r="A69" s="263" t="str">
        <f>'BASE PLANILHAS'!A69</f>
        <v>G</v>
      </c>
      <c r="B69" s="566" t="str">
        <f>'BASE PLANILHAS'!B69:C69</f>
        <v>Indenização Adicional (Art. 9º da Lei nº 7.238/84)</v>
      </c>
      <c r="C69" s="567"/>
      <c r="D69" s="140">
        <f>'BASE PLANILHAS'!D69</f>
        <v>8.3333333333333339E-4</v>
      </c>
      <c r="E69" s="14">
        <f t="shared" si="3"/>
        <v>2.3333333333333335</v>
      </c>
      <c r="F69" s="113"/>
    </row>
    <row r="70" spans="1:6" ht="13.5" thickBot="1">
      <c r="A70" s="548" t="str">
        <f>'BASE PLANILHAS'!A70:C70</f>
        <v>Total do Módulo 3</v>
      </c>
      <c r="B70" s="549"/>
      <c r="C70" s="550"/>
      <c r="D70" s="129">
        <f>'BASE PLANILHAS'!D70</f>
        <v>4.3448529320987646E-2</v>
      </c>
      <c r="E70" s="12">
        <f>SUM(E63:E69)</f>
        <v>121.65588209876542</v>
      </c>
      <c r="F70" s="3"/>
    </row>
    <row r="71" spans="1:6">
      <c r="A71" s="150"/>
      <c r="B71" s="151"/>
      <c r="C71" s="151"/>
      <c r="D71" s="151"/>
      <c r="E71" s="152"/>
    </row>
    <row r="72" spans="1:6">
      <c r="A72" s="571" t="str">
        <f>'BASE PLANILHAS'!A72:E72</f>
        <v>MÓDULO 4 – CUSTO DE REPOSIÇÃO DO PROFISSIONAL AUSENTE</v>
      </c>
      <c r="B72" s="572"/>
      <c r="C72" s="572"/>
      <c r="D72" s="572"/>
      <c r="E72" s="573"/>
    </row>
    <row r="73" spans="1:6" ht="13.5" thickBot="1">
      <c r="A73" s="7"/>
      <c r="B73" s="7"/>
      <c r="C73" s="7"/>
      <c r="D73" s="7"/>
      <c r="E73" s="7"/>
      <c r="F73" s="114"/>
    </row>
    <row r="74" spans="1:6" ht="13.5" thickBot="1">
      <c r="A74" s="115" t="str">
        <f>'BASE PLANILHAS'!A74</f>
        <v>4.1</v>
      </c>
      <c r="B74" s="548" t="str">
        <f>'BASE PLANILHAS'!B74:C74</f>
        <v>Submódulo 4.1 - Ausências Legais</v>
      </c>
      <c r="C74" s="550"/>
      <c r="D74" s="434" t="str">
        <f>'BASE PLANILHAS'!D74</f>
        <v>Referência</v>
      </c>
      <c r="E74" s="434" t="str">
        <f>'BASE PLANILHAS'!E74</f>
        <v>Valor (R$)</v>
      </c>
    </row>
    <row r="75" spans="1:6">
      <c r="A75" s="288" t="str">
        <f>'BASE PLANILHAS'!A75</f>
        <v>A</v>
      </c>
      <c r="B75" s="560" t="str">
        <f>'BASE PLANILHAS'!B75:C75</f>
        <v>Ausência por Doença</v>
      </c>
      <c r="C75" s="562"/>
      <c r="D75" s="277">
        <f>'BASE PLANILHAS'!D75</f>
        <v>8.4444444444444437E-3</v>
      </c>
      <c r="E75" s="253">
        <f t="shared" ref="E75:E80" si="4">$E$21*D75</f>
        <v>23.644444444444442</v>
      </c>
      <c r="F75" s="113"/>
    </row>
    <row r="76" spans="1:6">
      <c r="A76" s="288" t="str">
        <f>'BASE PLANILHAS'!A76</f>
        <v>B</v>
      </c>
      <c r="B76" s="563" t="str">
        <f>'BASE PLANILHAS'!B76:C76</f>
        <v>Ausências Legais</v>
      </c>
      <c r="C76" s="565"/>
      <c r="D76" s="277">
        <f>'BASE PLANILHAS'!D76</f>
        <v>2.0277777777777777E-3</v>
      </c>
      <c r="E76" s="253">
        <f t="shared" si="4"/>
        <v>5.6777777777777771</v>
      </c>
      <c r="F76" s="113"/>
    </row>
    <row r="77" spans="1:6">
      <c r="A77" s="288" t="str">
        <f>'BASE PLANILHAS'!A77</f>
        <v>C</v>
      </c>
      <c r="B77" s="563" t="str">
        <f>'BASE PLANILHAS'!B77:C77</f>
        <v>Licença Paternidade</v>
      </c>
      <c r="C77" s="565"/>
      <c r="D77" s="278">
        <f>'BASE PLANILHAS'!D77</f>
        <v>1.7083333333333333E-4</v>
      </c>
      <c r="E77" s="253">
        <f t="shared" si="4"/>
        <v>0.47833333333333333</v>
      </c>
      <c r="F77" s="113"/>
    </row>
    <row r="78" spans="1:6">
      <c r="A78" s="288" t="str">
        <f>'BASE PLANILHAS'!A78</f>
        <v>D</v>
      </c>
      <c r="B78" s="563" t="str">
        <f>'BASE PLANILHAS'!B78:C78</f>
        <v>Ausência por Acidente de Trabalho</v>
      </c>
      <c r="C78" s="565"/>
      <c r="D78" s="277">
        <f>'BASE PLANILHAS'!D78</f>
        <v>2.0833333333333335E-4</v>
      </c>
      <c r="E78" s="253">
        <f t="shared" si="4"/>
        <v>0.58333333333333337</v>
      </c>
      <c r="F78" s="113"/>
    </row>
    <row r="79" spans="1:6">
      <c r="A79" s="249" t="str">
        <f>'BASE PLANILHAS'!A79</f>
        <v>E</v>
      </c>
      <c r="B79" s="563" t="str">
        <f>'BASE PLANILHAS'!B79:C79</f>
        <v>Férias, Adicional de Férias e 13º  com empregada em gozo de Licença Maternidade</v>
      </c>
      <c r="C79" s="565"/>
      <c r="D79" s="264">
        <f>'BASE PLANILHAS'!D79</f>
        <v>1.2962962962962963E-3</v>
      </c>
      <c r="E79" s="253">
        <f t="shared" si="4"/>
        <v>3.6296296296296293</v>
      </c>
      <c r="F79" s="113"/>
    </row>
    <row r="80" spans="1:6" ht="13.5" thickBot="1">
      <c r="A80" s="120" t="str">
        <f>'BASE PLANILHAS'!A80</f>
        <v>F</v>
      </c>
      <c r="B80" s="574" t="str">
        <f>'BASE PLANILHAS'!B80:C80</f>
        <v>Incidência do Submódulo 2.1 sobre Ausências Legais</v>
      </c>
      <c r="C80" s="575"/>
      <c r="D80" s="140">
        <f>'BASE PLANILHAS'!D80</f>
        <v>4.3488712962962972E-3</v>
      </c>
      <c r="E80" s="257">
        <f t="shared" si="4"/>
        <v>12.176839629629633</v>
      </c>
    </row>
    <row r="81" spans="1:6" ht="13.5" thickBot="1">
      <c r="A81" s="548" t="str">
        <f>'BASE PLANILHAS'!A81:C81</f>
        <v>Total do Submódulo 4.1</v>
      </c>
      <c r="B81" s="549"/>
      <c r="C81" s="550"/>
      <c r="D81" s="126">
        <f>'BASE PLANILHAS'!D81</f>
        <v>1.6496556481481482E-2</v>
      </c>
      <c r="E81" s="12">
        <f>SUM(E75:E80)</f>
        <v>46.190358148148142</v>
      </c>
      <c r="F81" s="3"/>
    </row>
    <row r="82" spans="1:6" ht="13.5" thickBot="1">
      <c r="A82" s="144"/>
      <c r="B82" s="145"/>
      <c r="C82" s="145"/>
      <c r="D82" s="145"/>
      <c r="E82" s="146"/>
    </row>
    <row r="83" spans="1:6" ht="13.5" thickBot="1">
      <c r="A83" s="115" t="str">
        <f>'BASE PLANILHAS'!A83</f>
        <v>4.2</v>
      </c>
      <c r="B83" s="548" t="str">
        <f>'BASE PLANILHAS'!B83:C83</f>
        <v>Submódulo 4.2 - Intrajornada</v>
      </c>
      <c r="C83" s="549"/>
      <c r="D83" s="125" t="str">
        <f>'BASE PLANILHAS'!D83</f>
        <v>Referência</v>
      </c>
      <c r="E83" s="115" t="str">
        <f>'BASE PLANILHAS'!E83</f>
        <v>Valor (R$)</v>
      </c>
      <c r="F83" s="3"/>
    </row>
    <row r="84" spans="1:6" ht="13.5" thickBot="1">
      <c r="A84" s="123" t="str">
        <f>'BASE PLANILHAS'!A84</f>
        <v>A</v>
      </c>
      <c r="B84" s="576" t="str">
        <f>'BASE PLANILHAS'!B84:C84</f>
        <v>Intervalo para Repouso ou Alimentação</v>
      </c>
      <c r="C84" s="577"/>
      <c r="D84" s="88">
        <f>IF(E7="Porteiro - 220 h",1/220*20*1.5,IF(E7="Porteiro - 12 x 36 - Diurno",1/210*15.5*1.5,IF(E7="Porteiro - 12 x 36 - Noturno",1/210*15.5*1.5,0)))</f>
        <v>0</v>
      </c>
      <c r="E84" s="89">
        <f>D84*E21</f>
        <v>0</v>
      </c>
      <c r="F84" s="3"/>
    </row>
    <row r="85" spans="1:6" ht="13.5" thickBot="1">
      <c r="A85" s="548" t="str">
        <f>'BASE PLANILHAS'!A85:C85</f>
        <v>Total do Submódulo 4.2</v>
      </c>
      <c r="B85" s="549"/>
      <c r="C85" s="550"/>
      <c r="D85" s="126">
        <f>'BASE PLANILHAS'!D85</f>
        <v>0</v>
      </c>
      <c r="E85" s="71">
        <f>SUM(E84)</f>
        <v>0</v>
      </c>
      <c r="F85" s="3"/>
    </row>
    <row r="86" spans="1:6" ht="13.5" thickBot="1">
      <c r="A86" s="144"/>
      <c r="B86" s="145"/>
      <c r="C86" s="145"/>
      <c r="D86" s="145"/>
      <c r="E86" s="146"/>
    </row>
    <row r="87" spans="1:6" ht="13.5" thickBot="1">
      <c r="A87" s="115" t="str">
        <f>'BASE PLANILHAS'!A87</f>
        <v>4.3</v>
      </c>
      <c r="B87" s="548" t="str">
        <f>'BASE PLANILHAS'!B87:C87</f>
        <v>Submódulo 4.3 - Suspensão Contratual</v>
      </c>
      <c r="C87" s="549"/>
      <c r="D87" s="125" t="str">
        <f>'BASE PLANILHAS'!D87</f>
        <v>Referência</v>
      </c>
      <c r="E87" s="115" t="str">
        <f>'BASE PLANILHAS'!E87</f>
        <v>Valor (R$)</v>
      </c>
      <c r="F87" s="3"/>
    </row>
    <row r="88" spans="1:6" ht="13.5" thickBot="1">
      <c r="A88" s="123" t="str">
        <f>'BASE PLANILHAS'!A88</f>
        <v>A</v>
      </c>
      <c r="B88" s="576" t="str">
        <f>'BASE PLANILHAS'!B88:C88</f>
        <v>Suspensão Temporária do Contrato de Trabalho</v>
      </c>
      <c r="C88" s="577"/>
      <c r="D88" s="88">
        <f>'BASE PLANILHAS'!D88</f>
        <v>0</v>
      </c>
      <c r="E88" s="89">
        <f>IF(G6&gt;0,(E21*30%+SUM(E45:E50)),0)</f>
        <v>0</v>
      </c>
      <c r="F88" s="3"/>
    </row>
    <row r="89" spans="1:6" ht="13.5" thickBot="1">
      <c r="A89" s="548" t="str">
        <f>'BASE PLANILHAS'!A89:C89</f>
        <v>Total do Submódulo 4.3</v>
      </c>
      <c r="B89" s="549"/>
      <c r="C89" s="550"/>
      <c r="D89" s="126">
        <f>'BASE PLANILHAS'!D89</f>
        <v>0</v>
      </c>
      <c r="E89" s="71">
        <f>SUM(E88)</f>
        <v>0</v>
      </c>
      <c r="F89" s="3"/>
    </row>
    <row r="90" spans="1:6" ht="13.5" thickBot="1">
      <c r="A90" s="144"/>
      <c r="B90" s="145"/>
      <c r="C90" s="145"/>
      <c r="D90" s="145"/>
      <c r="E90" s="146"/>
    </row>
    <row r="91" spans="1:6" ht="13.5" thickBot="1">
      <c r="A91" s="115" t="str">
        <f>'BASE PLANILHAS'!A91</f>
        <v>4.4</v>
      </c>
      <c r="B91" s="548" t="str">
        <f>'BASE PLANILHAS'!B91:C91</f>
        <v>Quadro Resumo do Módulo 4 - Custo de Reposição do Profissional Ausente</v>
      </c>
      <c r="C91" s="549"/>
      <c r="D91" s="125" t="str">
        <f>'BASE PLANILHAS'!D91</f>
        <v>Referência</v>
      </c>
      <c r="E91" s="115" t="str">
        <f>'BASE PLANILHAS'!E91</f>
        <v>Valor (R$)</v>
      </c>
    </row>
    <row r="92" spans="1:6">
      <c r="A92" s="123" t="str">
        <f>'BASE PLANILHAS'!A92</f>
        <v>4.1</v>
      </c>
      <c r="B92" s="578" t="str">
        <f>'BASE PLANILHAS'!B92:C92</f>
        <v>Ausências Legais</v>
      </c>
      <c r="C92" s="579"/>
      <c r="D92" s="138">
        <f>'BASE PLANILHAS'!D92</f>
        <v>1.6496556481481482E-2</v>
      </c>
      <c r="E92" s="257">
        <f>E81</f>
        <v>46.190358148148142</v>
      </c>
    </row>
    <row r="93" spans="1:6">
      <c r="A93" s="288" t="str">
        <f>'BASE PLANILHAS'!A93</f>
        <v>4.2</v>
      </c>
      <c r="B93" s="563" t="str">
        <f>'BASE PLANILHAS'!B93:C93</f>
        <v>Intrajornada</v>
      </c>
      <c r="C93" s="565"/>
      <c r="D93" s="291">
        <f>'BASE PLANILHAS'!D93</f>
        <v>0</v>
      </c>
      <c r="E93" s="292">
        <f>E85</f>
        <v>0</v>
      </c>
    </row>
    <row r="94" spans="1:6" ht="13.5" thickBot="1">
      <c r="A94" s="123" t="str">
        <f>'BASE PLANILHAS'!A94</f>
        <v>4.3</v>
      </c>
      <c r="B94" s="583" t="str">
        <f>'BASE PLANILHAS'!B94:C94</f>
        <v>Suspensão Contratual</v>
      </c>
      <c r="C94" s="584"/>
      <c r="D94" s="129">
        <f>'BASE PLANILHAS'!D94</f>
        <v>0</v>
      </c>
      <c r="E94" s="162">
        <f>E89</f>
        <v>0</v>
      </c>
    </row>
    <row r="95" spans="1:6" ht="13.5" thickBot="1">
      <c r="A95" s="548" t="str">
        <f>'BASE PLANILHAS'!A95:C95</f>
        <v>Total do Módulo 4</v>
      </c>
      <c r="B95" s="549"/>
      <c r="C95" s="550"/>
      <c r="D95" s="126">
        <f>'BASE PLANILHAS'!D95</f>
        <v>1.6496556481481482E-2</v>
      </c>
      <c r="E95" s="71">
        <f>SUM(E92:E94)</f>
        <v>46.190358148148142</v>
      </c>
    </row>
    <row r="96" spans="1:6">
      <c r="A96" s="144"/>
      <c r="B96" s="145"/>
      <c r="C96" s="145"/>
      <c r="D96" s="145"/>
      <c r="E96" s="146"/>
    </row>
    <row r="97" spans="1:6">
      <c r="A97" s="571" t="str">
        <f>'BASE PLANILHAS'!A97:E97</f>
        <v>MÓDULO 5 – INSUMOS DIVERSOS</v>
      </c>
      <c r="B97" s="572"/>
      <c r="C97" s="572"/>
      <c r="D97" s="572"/>
      <c r="E97" s="573"/>
    </row>
    <row r="98" spans="1:6" ht="13.5" thickBot="1">
      <c r="A98" s="7"/>
      <c r="B98" s="7"/>
      <c r="C98" s="7"/>
      <c r="D98" s="7"/>
      <c r="E98" s="130"/>
    </row>
    <row r="99" spans="1:6" ht="13.5" thickBot="1">
      <c r="A99" s="115">
        <f>'BASE PLANILHAS'!A99</f>
        <v>5</v>
      </c>
      <c r="B99" s="548" t="str">
        <f>'BASE PLANILHAS'!B99:C99</f>
        <v>Insumos Diversos</v>
      </c>
      <c r="C99" s="550"/>
      <c r="D99" s="115" t="str">
        <f>'BASE PLANILHAS'!D99</f>
        <v>Referência</v>
      </c>
      <c r="E99" s="434" t="str">
        <f>'BASE PLANILHAS'!E99</f>
        <v>Valor (R$)</v>
      </c>
    </row>
    <row r="100" spans="1:6">
      <c r="A100" s="118" t="str">
        <f>'BASE PLANILHAS'!A100</f>
        <v>A</v>
      </c>
      <c r="B100" s="561" t="str">
        <f>'BASE PLANILHAS'!B100:C100</f>
        <v>Uniformes e EPIs</v>
      </c>
      <c r="C100" s="562"/>
      <c r="D100" s="335">
        <f>VLOOKUP(E7,Uniforme!A:L,12,0)</f>
        <v>87.95416666666668</v>
      </c>
      <c r="E100" s="8">
        <f>D100*$D$13</f>
        <v>87.95416666666668</v>
      </c>
      <c r="F100" s="113"/>
    </row>
    <row r="101" spans="1:6">
      <c r="A101" s="288" t="str">
        <f>'BASE PLANILHAS'!A101</f>
        <v>B</v>
      </c>
      <c r="B101" s="593" t="str">
        <f>'BASE PLANILHAS'!B101:C101</f>
        <v>Materiais de Consumo</v>
      </c>
      <c r="C101" s="567"/>
      <c r="D101" s="19">
        <f>IF(E7="Jardineiro - 220 h",#REF!,IF($E7="Lavador de Veiculos - 220 h",#REF!,0))</f>
        <v>0</v>
      </c>
      <c r="E101" s="253">
        <f>D101*$D$13</f>
        <v>0</v>
      </c>
      <c r="F101" s="113"/>
    </row>
    <row r="102" spans="1:6">
      <c r="A102" s="293" t="str">
        <f>'BASE PLANILHAS'!A102</f>
        <v>C</v>
      </c>
      <c r="B102" s="564" t="str">
        <f>'BASE PLANILHAS'!B102:C102</f>
        <v>Máquinas e Equipamentos (depreciação)</v>
      </c>
      <c r="C102" s="565"/>
      <c r="D102" s="19">
        <f>IF(E7="Jardineiro - 220 h",#REF!,IF($E7="Lavador de Veiculos - 220 h",#REF!,0))</f>
        <v>0</v>
      </c>
      <c r="E102" s="253">
        <f>D102*$D$13</f>
        <v>0</v>
      </c>
      <c r="F102" s="113"/>
    </row>
    <row r="103" spans="1:6">
      <c r="A103" s="293" t="str">
        <f>'BASE PLANILHAS'!A103</f>
        <v>D</v>
      </c>
      <c r="B103" s="564" t="str">
        <f>'BASE PLANILHAS'!B103:C103</f>
        <v>Produtos de Limpeza e Materiais de Higiene Pessoal</v>
      </c>
      <c r="C103" s="565"/>
      <c r="D103" s="19">
        <f>IF($E7="Lavador de Veiculos - 220 h",#REF!,0)</f>
        <v>0</v>
      </c>
      <c r="E103" s="292">
        <f>D103*$D$13</f>
        <v>0</v>
      </c>
      <c r="F103" s="113"/>
    </row>
    <row r="104" spans="1:6" ht="13.5" thickBot="1">
      <c r="A104" s="157" t="str">
        <f>'BASE PLANILHAS'!A104</f>
        <v>E</v>
      </c>
      <c r="B104" s="594" t="str">
        <f>'BASE PLANILHAS'!B104:C104</f>
        <v>Outros (especificar)</v>
      </c>
      <c r="C104" s="595"/>
      <c r="D104" s="19">
        <v>0</v>
      </c>
      <c r="E104" s="42">
        <f>D104*$D$13</f>
        <v>0</v>
      </c>
      <c r="F104" s="113"/>
    </row>
    <row r="105" spans="1:6" ht="13.5" customHeight="1" thickBot="1">
      <c r="A105" s="596" t="str">
        <f>'BASE PLANILHAS'!A105:C105</f>
        <v>Total do Módulo 5</v>
      </c>
      <c r="B105" s="597"/>
      <c r="C105" s="597"/>
      <c r="D105" s="156"/>
      <c r="E105" s="11">
        <f>SUM(E100:E104)</f>
        <v>87.95416666666668</v>
      </c>
    </row>
    <row r="106" spans="1:6">
      <c r="A106" s="144"/>
      <c r="B106" s="145"/>
      <c r="C106" s="145"/>
      <c r="D106" s="145"/>
      <c r="E106" s="146"/>
    </row>
    <row r="107" spans="1:6">
      <c r="A107" s="571" t="str">
        <f>'BASE PLANILHAS'!A107:E107</f>
        <v>MÓDULO 6 – CUSTOS INDIRETOS, TRIBUTOS E LUCRO</v>
      </c>
      <c r="B107" s="572"/>
      <c r="C107" s="572"/>
      <c r="D107" s="572"/>
      <c r="E107" s="573"/>
    </row>
    <row r="108" spans="1:6" ht="13.5" thickBot="1">
      <c r="A108" s="7"/>
      <c r="B108" s="7"/>
      <c r="C108" s="7"/>
      <c r="D108" s="7"/>
      <c r="E108" s="122"/>
    </row>
    <row r="109" spans="1:6" ht="13.5" thickBot="1">
      <c r="A109" s="115">
        <f>'BASE PLANILHAS'!A109</f>
        <v>6</v>
      </c>
      <c r="B109" s="115" t="str">
        <f>'BASE PLANILHAS'!B109</f>
        <v>Custos Indiretos, Tributos e Lucro</v>
      </c>
      <c r="C109" s="549" t="str">
        <f>'BASE PLANILHAS'!C109:D109</f>
        <v>Referência</v>
      </c>
      <c r="D109" s="550"/>
      <c r="E109" s="434" t="s">
        <v>473</v>
      </c>
    </row>
    <row r="110" spans="1:6">
      <c r="A110" s="118" t="str">
        <f>'BASE PLANILHAS'!A110</f>
        <v>A</v>
      </c>
      <c r="B110" s="158" t="str">
        <f>'BASE PLANILHAS'!B110</f>
        <v>Custos Indiretos</v>
      </c>
      <c r="C110" s="52">
        <f>'BASE PLANILHAS'!C110</f>
        <v>330.3010188862354</v>
      </c>
      <c r="D110" s="141"/>
      <c r="E110" s="50">
        <f>$C110*$D$13</f>
        <v>330.3010188862354</v>
      </c>
      <c r="F110" s="15"/>
    </row>
    <row r="111" spans="1:6">
      <c r="A111" s="288" t="str">
        <f>'BASE PLANILHAS'!A111</f>
        <v>B</v>
      </c>
      <c r="B111" s="294" t="str">
        <f>'BASE PLANILHAS'!B111</f>
        <v>Lucro</v>
      </c>
      <c r="C111" s="276">
        <f>'BASE PLANILHAS'!C111</f>
        <v>233.41272001293967</v>
      </c>
      <c r="D111" s="266"/>
      <c r="E111" s="267">
        <f>$C111*$D$13</f>
        <v>233.41272001293967</v>
      </c>
    </row>
    <row r="112" spans="1:6">
      <c r="A112" s="288" t="str">
        <f>'BASE PLANILHAS'!A112</f>
        <v>C</v>
      </c>
      <c r="B112" s="288" t="str">
        <f>'BASE PLANILHAS'!B112</f>
        <v>TRIBUTOS</v>
      </c>
      <c r="C112" s="295" t="str">
        <f>'BASE PLANILHAS'!C112</f>
        <v>%</v>
      </c>
      <c r="D112" s="296" t="str">
        <f>'BASE PLANILHAS'!D112</f>
        <v>%</v>
      </c>
      <c r="E112" s="265"/>
    </row>
    <row r="113" spans="1:6">
      <c r="A113" s="288" t="str">
        <f>'BASE PLANILHAS'!A113</f>
        <v>C.1</v>
      </c>
      <c r="B113" s="294" t="str">
        <f>'BASE PLANILHAS'!B113</f>
        <v>COFINS</v>
      </c>
      <c r="C113" s="268">
        <f>'BASE PLANILHAS'!C113</f>
        <v>7.6</v>
      </c>
      <c r="D113" s="268">
        <f>((100/((100-($C$116))%)-100)*$C113)/($C$116)</f>
        <v>8.6609686609686669</v>
      </c>
      <c r="E113" s="267">
        <v>0</v>
      </c>
    </row>
    <row r="114" spans="1:6">
      <c r="A114" s="288" t="str">
        <f>'BASE PLANILHAS'!A114</f>
        <v>C.2</v>
      </c>
      <c r="B114" s="294" t="str">
        <f>'BASE PLANILHAS'!B114</f>
        <v>PIS</v>
      </c>
      <c r="C114" s="268">
        <f>'BASE PLANILHAS'!C114</f>
        <v>1.65</v>
      </c>
      <c r="D114" s="268">
        <f>((100/((100-($C$116))%)-100)*$C114)/($C$116)</f>
        <v>1.8803418803418819</v>
      </c>
      <c r="E114" s="267">
        <v>0</v>
      </c>
    </row>
    <row r="115" spans="1:6">
      <c r="A115" s="288" t="str">
        <f>'BASE PLANILHAS'!A115</f>
        <v>C.3</v>
      </c>
      <c r="B115" s="294" t="str">
        <f>'BASE PLANILHAS'!B115</f>
        <v>ISS</v>
      </c>
      <c r="C115" s="340">
        <f>VLOOKUP(E4,ISS!A:C,2,0)*100</f>
        <v>3</v>
      </c>
      <c r="D115" s="268">
        <f>((100/((100-($C$116))%)-100)*$C115)/($C$116)</f>
        <v>3.4188034188034218</v>
      </c>
      <c r="E115" s="270">
        <v>0</v>
      </c>
    </row>
    <row r="116" spans="1:6" ht="13.5" thickBot="1">
      <c r="A116" s="605" t="str">
        <f>'BASE PLANILHAS'!A116:B116</f>
        <v>Total Tributos</v>
      </c>
      <c r="B116" s="606">
        <v>0</v>
      </c>
      <c r="C116" s="279">
        <f>SUM(C113:C115)</f>
        <v>12.25</v>
      </c>
      <c r="D116" s="279">
        <f>SUM(D113:D115)</f>
        <v>13.960113960113972</v>
      </c>
      <c r="E116" s="272">
        <f>((E110+E111+E105+E95+E70+E58+E21)*D116)%</f>
        <v>839.58075603147427</v>
      </c>
    </row>
    <row r="117" spans="1:6" ht="13.5" thickBot="1">
      <c r="A117" s="548" t="str">
        <f>'BASE PLANILHAS'!A117:D117</f>
        <v>Total do Módulo 6</v>
      </c>
      <c r="B117" s="549"/>
      <c r="C117" s="549"/>
      <c r="D117" s="550"/>
      <c r="E117" s="12">
        <f>SUM(E110:E116)</f>
        <v>1403.2944949306493</v>
      </c>
    </row>
    <row r="118" spans="1:6">
      <c r="A118" s="131"/>
      <c r="B118" s="132"/>
      <c r="C118" s="132"/>
      <c r="D118" s="132"/>
      <c r="E118" s="133"/>
    </row>
    <row r="119" spans="1:6">
      <c r="A119" s="598" t="str">
        <f>'BASE PLANILHAS'!A119:E119</f>
        <v>QUADRO RESUMO DO CUSTO POR EMPREGADO</v>
      </c>
      <c r="B119" s="599"/>
      <c r="C119" s="599"/>
      <c r="D119" s="599"/>
      <c r="E119" s="600"/>
    </row>
    <row r="120" spans="1:6" ht="13.5" thickBot="1">
      <c r="A120" s="435"/>
      <c r="B120" s="430"/>
      <c r="C120" s="430"/>
      <c r="D120" s="430"/>
      <c r="E120" s="431"/>
    </row>
    <row r="121" spans="1:6" ht="13.5" thickBot="1">
      <c r="A121" s="548" t="str">
        <f>'BASE PLANILHAS'!A121:D121</f>
        <v>Mão-de-Obra vinculada à execução contratual</v>
      </c>
      <c r="B121" s="549"/>
      <c r="C121" s="549"/>
      <c r="D121" s="550"/>
      <c r="E121" s="115" t="str">
        <f>'BASE PLANILHAS'!E121</f>
        <v>VALOR (R$)</v>
      </c>
    </row>
    <row r="122" spans="1:6">
      <c r="A122" s="118" t="str">
        <f>'BASE PLANILHAS'!A122</f>
        <v>A</v>
      </c>
      <c r="B122" s="601" t="str">
        <f>'BASE PLANILHAS'!B122:D122</f>
        <v>MÓDULO 1 - COMPOSIÇÃO DA REMUNERAÇÃO</v>
      </c>
      <c r="C122" s="602"/>
      <c r="D122" s="603"/>
      <c r="E122" s="50">
        <f>E21</f>
        <v>2800</v>
      </c>
    </row>
    <row r="123" spans="1:6">
      <c r="A123" s="288" t="str">
        <f>'BASE PLANILHAS'!A123</f>
        <v>B</v>
      </c>
      <c r="B123" s="604" t="str">
        <f>'BASE PLANILHAS'!B123:D123</f>
        <v>MÓDULO 2 – ENCARGOS E BENEFÍCIOS MENSAIS E DIÁRIOS</v>
      </c>
      <c r="C123" s="591"/>
      <c r="D123" s="592"/>
      <c r="E123" s="267">
        <f>E58</f>
        <v>2394.6255555555554</v>
      </c>
    </row>
    <row r="124" spans="1:6">
      <c r="A124" s="288" t="str">
        <f>'BASE PLANILHAS'!A124</f>
        <v>C</v>
      </c>
      <c r="B124" s="551" t="str">
        <f>'BASE PLANILHAS'!B124:D124</f>
        <v>MÓDULO 3 – PROVISÃO PARA RESCISÃO</v>
      </c>
      <c r="C124" s="552"/>
      <c r="D124" s="553"/>
      <c r="E124" s="267">
        <f>E70</f>
        <v>121.65588209876542</v>
      </c>
    </row>
    <row r="125" spans="1:6">
      <c r="A125" s="288" t="str">
        <f>'BASE PLANILHAS'!A125</f>
        <v>D</v>
      </c>
      <c r="B125" s="604" t="str">
        <f>'BASE PLANILHAS'!B125:D125</f>
        <v>MÓDULO 4 – CUSTO DE REPOSIÇÃO DO PROFISSIONAL AUSENTE</v>
      </c>
      <c r="C125" s="591"/>
      <c r="D125" s="592"/>
      <c r="E125" s="267">
        <f>E95</f>
        <v>46.190358148148142</v>
      </c>
    </row>
    <row r="126" spans="1:6">
      <c r="A126" s="288" t="str">
        <f>'BASE PLANILHAS'!A126</f>
        <v>E</v>
      </c>
      <c r="B126" s="588" t="str">
        <f>'BASE PLANILHAS'!B126:D126</f>
        <v>MÓDULO 5 – INSUMOS DIVERSOS</v>
      </c>
      <c r="C126" s="589"/>
      <c r="D126" s="590"/>
      <c r="E126" s="267">
        <f>E105</f>
        <v>87.95416666666668</v>
      </c>
    </row>
    <row r="127" spans="1:6">
      <c r="A127" s="288" t="str">
        <f>'BASE PLANILHAS'!A127</f>
        <v>-</v>
      </c>
      <c r="B127" s="580" t="str">
        <f>'BASE PLANILHAS'!B127:D127</f>
        <v>Subtotal (A + B + C + D + E)</v>
      </c>
      <c r="C127" s="581"/>
      <c r="D127" s="582"/>
      <c r="E127" s="273">
        <f>SUM(E122:E126)</f>
        <v>5450.4259624691358</v>
      </c>
      <c r="F127" s="3"/>
    </row>
    <row r="128" spans="1:6" ht="13.5" thickBot="1">
      <c r="A128" s="120" t="str">
        <f>'BASE PLANILHAS'!A128</f>
        <v>F</v>
      </c>
      <c r="B128" s="585" t="str">
        <f>'BASE PLANILHAS'!B128:D128</f>
        <v>MÓDULO 6 – CUSTOS INDIRETOS, TRIBUTOS E LUCRO</v>
      </c>
      <c r="C128" s="586"/>
      <c r="D128" s="587"/>
      <c r="E128" s="5">
        <f>E117</f>
        <v>1403.2944949306493</v>
      </c>
    </row>
    <row r="129" spans="1:6" ht="13.5" thickBot="1">
      <c r="A129" s="548" t="str">
        <f>'BASE PLANILHAS'!A129:D129</f>
        <v>Custo Total</v>
      </c>
      <c r="B129" s="549"/>
      <c r="C129" s="549"/>
      <c r="D129" s="550"/>
      <c r="E129" s="11">
        <f>SUM(E127:E128)</f>
        <v>6853.7204573997851</v>
      </c>
      <c r="F129" s="3"/>
    </row>
    <row r="130" spans="1:6" ht="13.5" thickBot="1">
      <c r="A130" s="548" t="str">
        <f>'BASE PLANILHAS'!A130:D130</f>
        <v>Custo Total Anual</v>
      </c>
      <c r="B130" s="549"/>
      <c r="C130" s="549"/>
      <c r="D130" s="550"/>
      <c r="E130" s="12">
        <f>E129*12</f>
        <v>82244.645488797425</v>
      </c>
      <c r="F130" s="3"/>
    </row>
    <row r="131" spans="1:6" ht="13.5" thickBot="1">
      <c r="A131" s="548" t="str">
        <f>'BASE PLANILHAS'!A131:D131</f>
        <v>Custo Unitário Suspensão</v>
      </c>
      <c r="B131" s="549"/>
      <c r="C131" s="549"/>
      <c r="D131" s="550"/>
      <c r="E131" s="12">
        <f>((E94*D116)%)+E94</f>
        <v>0</v>
      </c>
    </row>
    <row r="132" spans="1:6" ht="40.5" hidden="1" customHeight="1" thickBot="1">
      <c r="A132" s="655"/>
      <c r="B132" s="660"/>
      <c r="C132" s="116"/>
      <c r="D132" s="99"/>
      <c r="E132" s="112"/>
    </row>
    <row r="133" spans="1:6" ht="12.75" hidden="1" customHeight="1">
      <c r="A133" s="661"/>
      <c r="B133" s="662"/>
      <c r="C133" s="100"/>
      <c r="D133" s="101"/>
      <c r="E133" s="102"/>
    </row>
    <row r="134" spans="1:6" ht="12.75" hidden="1" customHeight="1">
      <c r="A134" s="692"/>
      <c r="B134" s="693"/>
      <c r="C134" s="280"/>
      <c r="D134" s="302"/>
      <c r="E134" s="281"/>
    </row>
    <row r="135" spans="1:6" ht="12.75" hidden="1" customHeight="1">
      <c r="A135" s="692"/>
      <c r="B135" s="693"/>
      <c r="C135" s="280"/>
      <c r="D135" s="302"/>
      <c r="E135" s="281"/>
    </row>
    <row r="136" spans="1:6" ht="12.75" hidden="1" customHeight="1">
      <c r="A136" s="692"/>
      <c r="B136" s="693"/>
      <c r="C136" s="280"/>
      <c r="D136" s="302"/>
      <c r="E136" s="281"/>
    </row>
    <row r="137" spans="1:6" ht="12.75" hidden="1" customHeight="1">
      <c r="A137" s="694"/>
      <c r="B137" s="695"/>
      <c r="C137" s="282"/>
      <c r="D137" s="303"/>
      <c r="E137" s="281"/>
    </row>
    <row r="138" spans="1:6" ht="13.5" hidden="1" customHeight="1" thickBot="1">
      <c r="A138" s="696"/>
      <c r="B138" s="697"/>
      <c r="C138" s="103"/>
      <c r="D138" s="104"/>
      <c r="E138" s="105"/>
    </row>
    <row r="139" spans="1:6" ht="13.5" hidden="1" thickBot="1">
      <c r="A139" s="647"/>
      <c r="B139" s="648"/>
      <c r="C139" s="648"/>
      <c r="D139" s="698"/>
      <c r="E139" s="106"/>
    </row>
    <row r="140" spans="1:6" hidden="1">
      <c r="A140" s="98"/>
      <c r="B140" s="98"/>
      <c r="C140" s="98"/>
      <c r="D140" s="98"/>
      <c r="E140" s="98"/>
    </row>
    <row r="141" spans="1:6" hidden="1">
      <c r="A141" s="437"/>
      <c r="B141" s="681"/>
      <c r="C141" s="681"/>
      <c r="D141" s="93"/>
      <c r="E141" s="93"/>
    </row>
    <row r="142" spans="1:6" ht="13.5" hidden="1" thickBot="1">
      <c r="A142" s="616"/>
      <c r="B142" s="617"/>
      <c r="C142" s="617"/>
      <c r="D142" s="617"/>
      <c r="E142" s="618"/>
    </row>
    <row r="143" spans="1:6" ht="13.5" hidden="1" thickBot="1">
      <c r="A143" s="107"/>
      <c r="B143" s="682"/>
      <c r="C143" s="683"/>
      <c r="D143" s="684"/>
      <c r="E143" s="112"/>
    </row>
    <row r="144" spans="1:6" hidden="1">
      <c r="A144" s="108"/>
      <c r="B144" s="685"/>
      <c r="C144" s="664"/>
      <c r="D144" s="686"/>
      <c r="E144" s="109"/>
    </row>
    <row r="145" spans="1:6" hidden="1">
      <c r="A145" s="304"/>
      <c r="B145" s="687"/>
      <c r="C145" s="670"/>
      <c r="D145" s="688"/>
      <c r="E145" s="305"/>
    </row>
    <row r="146" spans="1:6" ht="13.5" hidden="1" thickBot="1">
      <c r="A146" s="304"/>
      <c r="B146" s="689"/>
      <c r="C146" s="690"/>
      <c r="D146" s="691"/>
      <c r="E146" s="305"/>
    </row>
    <row r="147" spans="1:6" ht="13.5" hidden="1" thickBot="1">
      <c r="A147" s="678"/>
      <c r="B147" s="679"/>
      <c r="C147" s="679"/>
      <c r="D147" s="680"/>
      <c r="E147" s="106"/>
    </row>
    <row r="148" spans="1:6" hidden="1">
      <c r="A148" s="437"/>
      <c r="B148" s="98"/>
      <c r="C148" s="98"/>
      <c r="D148" s="98"/>
      <c r="E148" s="98"/>
    </row>
    <row r="149" spans="1:6" hidden="1">
      <c r="A149" s="98"/>
      <c r="B149" s="98"/>
      <c r="C149" s="98"/>
      <c r="D149" s="98"/>
      <c r="E149" s="98"/>
    </row>
    <row r="150" spans="1:6" hidden="1">
      <c r="A150" s="98"/>
      <c r="B150" s="98"/>
      <c r="C150" s="98"/>
      <c r="D150" s="98"/>
      <c r="E150" s="98"/>
    </row>
    <row r="151" spans="1:6" ht="13.5" hidden="1" thickBot="1">
      <c r="A151" s="548" t="s">
        <v>347</v>
      </c>
      <c r="B151" s="549"/>
      <c r="C151" s="549"/>
      <c r="D151" s="550"/>
      <c r="E151" s="12">
        <f>((E94*D116)%)</f>
        <v>0</v>
      </c>
      <c r="F151" s="3"/>
    </row>
    <row r="152" spans="1:6">
      <c r="A152" s="110"/>
      <c r="B152" s="92"/>
      <c r="C152" s="98"/>
      <c r="D152" s="98"/>
      <c r="E152" s="137"/>
      <c r="F152" s="3"/>
    </row>
    <row r="153" spans="1:6">
      <c r="A153" s="98"/>
      <c r="B153" s="98"/>
      <c r="C153" s="98"/>
      <c r="D153" s="98"/>
      <c r="E153" s="4"/>
    </row>
    <row r="154" spans="1:6">
      <c r="A154" s="98"/>
      <c r="B154" s="98"/>
      <c r="C154" s="98"/>
      <c r="D154" s="98"/>
      <c r="E154" s="4"/>
    </row>
    <row r="155" spans="1:6">
      <c r="A155" s="3"/>
      <c r="E155" s="3"/>
    </row>
    <row r="156" spans="1:6">
      <c r="A156" s="3"/>
    </row>
  </sheetData>
  <mergeCells count="120">
    <mergeCell ref="B8:D8"/>
    <mergeCell ref="A10:E10"/>
    <mergeCell ref="B12:C12"/>
    <mergeCell ref="B13:C13"/>
    <mergeCell ref="B14:C14"/>
    <mergeCell ref="B15:C15"/>
    <mergeCell ref="A1:E1"/>
    <mergeCell ref="A3:E3"/>
    <mergeCell ref="B4:D4"/>
    <mergeCell ref="B5:D5"/>
    <mergeCell ref="B6:D6"/>
    <mergeCell ref="B7:D7"/>
    <mergeCell ref="A23:E23"/>
    <mergeCell ref="B25:C25"/>
    <mergeCell ref="B26:C26"/>
    <mergeCell ref="B27:C27"/>
    <mergeCell ref="B28:C28"/>
    <mergeCell ref="B29:C29"/>
    <mergeCell ref="B16:C16"/>
    <mergeCell ref="B17:C17"/>
    <mergeCell ref="B18:C18"/>
    <mergeCell ref="B19:C19"/>
    <mergeCell ref="B20:C20"/>
    <mergeCell ref="A21:D21"/>
    <mergeCell ref="B37:C37"/>
    <mergeCell ref="B38:C38"/>
    <mergeCell ref="B39:C39"/>
    <mergeCell ref="B40:C40"/>
    <mergeCell ref="A41:C41"/>
    <mergeCell ref="B43:C43"/>
    <mergeCell ref="B30:C30"/>
    <mergeCell ref="B31:C31"/>
    <mergeCell ref="B32:C32"/>
    <mergeCell ref="B33:C33"/>
    <mergeCell ref="A34:C34"/>
    <mergeCell ref="B36:C36"/>
    <mergeCell ref="B50:C50"/>
    <mergeCell ref="B51:C51"/>
    <mergeCell ref="A52:D52"/>
    <mergeCell ref="B54:D54"/>
    <mergeCell ref="B55:D55"/>
    <mergeCell ref="B56:D56"/>
    <mergeCell ref="B44:C44"/>
    <mergeCell ref="B45:C45"/>
    <mergeCell ref="B46:C46"/>
    <mergeCell ref="B47:C47"/>
    <mergeCell ref="B48:C48"/>
    <mergeCell ref="B49:C49"/>
    <mergeCell ref="B65:C65"/>
    <mergeCell ref="B66:C66"/>
    <mergeCell ref="B67:C67"/>
    <mergeCell ref="B68:C68"/>
    <mergeCell ref="B69:C69"/>
    <mergeCell ref="A70:C70"/>
    <mergeCell ref="B57:D57"/>
    <mergeCell ref="A58:D58"/>
    <mergeCell ref="A60:E60"/>
    <mergeCell ref="B62:C62"/>
    <mergeCell ref="B63:C63"/>
    <mergeCell ref="B64:C64"/>
    <mergeCell ref="B79:C79"/>
    <mergeCell ref="B80:C80"/>
    <mergeCell ref="A81:C81"/>
    <mergeCell ref="B83:C83"/>
    <mergeCell ref="B84:C84"/>
    <mergeCell ref="A85:C85"/>
    <mergeCell ref="A72:E72"/>
    <mergeCell ref="B74:C74"/>
    <mergeCell ref="B75:C75"/>
    <mergeCell ref="B76:C76"/>
    <mergeCell ref="B77:C77"/>
    <mergeCell ref="B78:C78"/>
    <mergeCell ref="B94:C94"/>
    <mergeCell ref="A95:C95"/>
    <mergeCell ref="A97:E97"/>
    <mergeCell ref="B99:C99"/>
    <mergeCell ref="B100:C100"/>
    <mergeCell ref="B101:C101"/>
    <mergeCell ref="B87:C87"/>
    <mergeCell ref="B88:C88"/>
    <mergeCell ref="A89:C89"/>
    <mergeCell ref="B91:C91"/>
    <mergeCell ref="B92:C92"/>
    <mergeCell ref="B93:C93"/>
    <mergeCell ref="A116:B116"/>
    <mergeCell ref="A117:D117"/>
    <mergeCell ref="A119:E119"/>
    <mergeCell ref="A121:D121"/>
    <mergeCell ref="B122:D122"/>
    <mergeCell ref="B123:D123"/>
    <mergeCell ref="B102:C102"/>
    <mergeCell ref="B103:C103"/>
    <mergeCell ref="B104:C104"/>
    <mergeCell ref="A105:C105"/>
    <mergeCell ref="A107:E107"/>
    <mergeCell ref="C109:D109"/>
    <mergeCell ref="A130:D130"/>
    <mergeCell ref="A131:D131"/>
    <mergeCell ref="A132:B132"/>
    <mergeCell ref="A133:B133"/>
    <mergeCell ref="A134:B134"/>
    <mergeCell ref="A135:B135"/>
    <mergeCell ref="B124:D124"/>
    <mergeCell ref="B125:D125"/>
    <mergeCell ref="B126:D126"/>
    <mergeCell ref="B127:D127"/>
    <mergeCell ref="B128:D128"/>
    <mergeCell ref="A129:D129"/>
    <mergeCell ref="B143:D143"/>
    <mergeCell ref="B144:D144"/>
    <mergeCell ref="B145:D145"/>
    <mergeCell ref="B146:D146"/>
    <mergeCell ref="A147:D147"/>
    <mergeCell ref="A151:D151"/>
    <mergeCell ref="A136:B136"/>
    <mergeCell ref="A137:B137"/>
    <mergeCell ref="A138:B138"/>
    <mergeCell ref="A139:D139"/>
    <mergeCell ref="B141:C141"/>
    <mergeCell ref="A142:E142"/>
  </mergeCells>
  <hyperlinks>
    <hyperlink ref="A2" location="CCT!A1" display="CCT"/>
    <hyperlink ref="B2" location="'RESUMO CATEGORIA'!A1" display="RESUMO CATEGORIA"/>
    <hyperlink ref="C2" location="'RESUMO GERAL APOIO'!A1" display="RESUMO GERAL"/>
    <hyperlink ref="D2" location="PARAMETROS!A1" display="PARAMETROS"/>
    <hyperlink ref="E2" location="Uniforme!A1" display="UNIFORME"/>
  </hyperlinks>
  <pageMargins left="0.39370078740157483" right="0.19685039370078741" top="0.59055118110236227" bottom="0.39370078740157483" header="0.15748031496062992" footer="0.15748031496062992"/>
  <pageSetup paperSize="9" scale="4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186</vt:i4>
      </vt:variant>
    </vt:vector>
  </HeadingPairs>
  <TitlesOfParts>
    <vt:vector size="186" baseType="lpstr">
      <vt:lpstr>ORIENTAÇÕES PARA O LICITANTE</vt:lpstr>
      <vt:lpstr>Uniforme</vt:lpstr>
      <vt:lpstr>ISS</vt:lpstr>
      <vt:lpstr>VT</vt:lpstr>
      <vt:lpstr>PARAMETROS</vt:lpstr>
      <vt:lpstr>CCT</vt:lpstr>
      <vt:lpstr>RESUMO CATEGORIA</vt:lpstr>
      <vt:lpstr>RESUMO GERAL APOIO</vt:lpstr>
      <vt:lpstr>BASE PLANILHAS</vt:lpstr>
      <vt:lpstr>RESUMO ABAETE</vt:lpstr>
      <vt:lpstr>Abaete - Assist. Adm 200h</vt:lpstr>
      <vt:lpstr>RESUMO ALEM PARAIBA</vt:lpstr>
      <vt:lpstr>Alem Paraiba - Assist. Adm 200h</vt:lpstr>
      <vt:lpstr>RESUMO ANDRADAS</vt:lpstr>
      <vt:lpstr>Andradas - Assist. Adm 200h</vt:lpstr>
      <vt:lpstr>RESUMO ARAGUARI</vt:lpstr>
      <vt:lpstr>Araguari - Assist. Adm 200h</vt:lpstr>
      <vt:lpstr>RESUMO ARAXA</vt:lpstr>
      <vt:lpstr>Araxa - Assist. Adm 200h</vt:lpstr>
      <vt:lpstr>RESUMO BAEPENDI</vt:lpstr>
      <vt:lpstr>Baependi - Assist. Adm 200h</vt:lpstr>
      <vt:lpstr>RESUMO BELO HORIZONTE</vt:lpstr>
      <vt:lpstr>BH - Assist. Adm 150h</vt:lpstr>
      <vt:lpstr>BH - Assist. Adm 200h</vt:lpstr>
      <vt:lpstr>RESUMO BELO VALE</vt:lpstr>
      <vt:lpstr>Belo Vale - Assist. Adm 200h</vt:lpstr>
      <vt:lpstr>RESUMO BOM DESPACHO</vt:lpstr>
      <vt:lpstr>Bom Despacho - Assist. Adm 200h</vt:lpstr>
      <vt:lpstr>RESUMO BOM SUCESSO</vt:lpstr>
      <vt:lpstr>Bom Sucesso - Assist. Adm 200h</vt:lpstr>
      <vt:lpstr>RESUMO BONFIM</vt:lpstr>
      <vt:lpstr>Bonfim - Assist. Adm 200h</vt:lpstr>
      <vt:lpstr>RESUMO BRASILIA DE MINAS</vt:lpstr>
      <vt:lpstr>Bras. Minas - Assist. Adm 200h</vt:lpstr>
      <vt:lpstr>RESUMO BRUMADINHO</vt:lpstr>
      <vt:lpstr>Brumadinho - Assist. Adm 200h</vt:lpstr>
      <vt:lpstr>RESUMO BUENO BRANDAO</vt:lpstr>
      <vt:lpstr>Bueno Brandao- Assist. Adm 200h</vt:lpstr>
      <vt:lpstr>RESUMO BUENOPOLIS</vt:lpstr>
      <vt:lpstr>Buenopolis - Assist. Adm 200h</vt:lpstr>
      <vt:lpstr>RESUMO CACHOEIRA DE MINAS</vt:lpstr>
      <vt:lpstr>Cach. Minas - Assist. Adm 200h</vt:lpstr>
      <vt:lpstr>RESUMO CAETE</vt:lpstr>
      <vt:lpstr>Caete - Assist. Adm 200h</vt:lpstr>
      <vt:lpstr>RESUMO CAMBUI</vt:lpstr>
      <vt:lpstr>Cambui - Assist. Adm 200h</vt:lpstr>
      <vt:lpstr>RESUMO CAMPO BELO</vt:lpstr>
      <vt:lpstr>Campo Belo - Assist. Adm 200h</vt:lpstr>
      <vt:lpstr>RESUMO CANDEIAS</vt:lpstr>
      <vt:lpstr>Candeias - Assist. Adm 200h</vt:lpstr>
      <vt:lpstr>RESUMO CARANDAI</vt:lpstr>
      <vt:lpstr>Carandai - Assist. Adm 200h</vt:lpstr>
      <vt:lpstr>RESUMO CARANGOLA</vt:lpstr>
      <vt:lpstr>Carangola - Assist. Adm 200h</vt:lpstr>
      <vt:lpstr>RESUMO CARATINGA</vt:lpstr>
      <vt:lpstr>Caratinga - Assist. Adm 200h</vt:lpstr>
      <vt:lpstr>RESUMO CARMO DO CAJURU</vt:lpstr>
      <vt:lpstr>Carmo Cajuru - Assist. Adm 200h</vt:lpstr>
      <vt:lpstr>RESUMO CARMO DO PARANAIBA</vt:lpstr>
      <vt:lpstr>C. Paranaiba - Assist. Adm 200h</vt:lpstr>
      <vt:lpstr>RESUMO CARMO DO RIO CLARO</vt:lpstr>
      <vt:lpstr>C. Rio Claro - Assist. Adm 200h</vt:lpstr>
      <vt:lpstr>RESUMO CONCEICAO DO MATO DENTRO</vt:lpstr>
      <vt:lpstr>C. M. Dentro - Assist. Adm 200h</vt:lpstr>
      <vt:lpstr>RESUMO CONSELHEIRO LAFAIETE</vt:lpstr>
      <vt:lpstr>Co. Lafaiete - Assist. Adm 200h</vt:lpstr>
      <vt:lpstr>RESUMO CONSELHEIRO PENA</vt:lpstr>
      <vt:lpstr>Cons. Pena - Assist. Adm 200h</vt:lpstr>
      <vt:lpstr>RESUMO CONTAGEM</vt:lpstr>
      <vt:lpstr>Contagem - Assist. Adm 200h</vt:lpstr>
      <vt:lpstr>RESUMO CORACAO DE JESUS</vt:lpstr>
      <vt:lpstr>Cor. Jesus - Assist. Adm 200h</vt:lpstr>
      <vt:lpstr>RESUMO CORONEL FABRICIANO</vt:lpstr>
      <vt:lpstr>C. Fabriciano- Assist. Adm 200h</vt:lpstr>
      <vt:lpstr>RESUMO CURVELO</vt:lpstr>
      <vt:lpstr>Curvelo - Assist. Adm 200h</vt:lpstr>
      <vt:lpstr>RESUMO DIAMANTINA</vt:lpstr>
      <vt:lpstr>Diamantina - Assist. Adm 200h</vt:lpstr>
      <vt:lpstr>RESUMO DORES DO INDAIA</vt:lpstr>
      <vt:lpstr>Dor. Indaia - Assist. Adm 200h</vt:lpstr>
      <vt:lpstr>RESUMO ERVALIA</vt:lpstr>
      <vt:lpstr>Ervalia - Assist. Adm 200h</vt:lpstr>
      <vt:lpstr>RESUMO ESPERA FELIZ</vt:lpstr>
      <vt:lpstr>Espera Feliz - Assist. Adm 200h</vt:lpstr>
      <vt:lpstr>RESUMO ESTRELA DO SUL</vt:lpstr>
      <vt:lpstr>Estrela Sul - Assist. Adm 200h</vt:lpstr>
      <vt:lpstr>RESUMO EXTREMA</vt:lpstr>
      <vt:lpstr>Extrema - Assist. Adm 200h</vt:lpstr>
      <vt:lpstr>RESUMO FORMIGA</vt:lpstr>
      <vt:lpstr>Formiga - Assist. Adm 200h</vt:lpstr>
      <vt:lpstr>RESUMO FRANCISCO SA</vt:lpstr>
      <vt:lpstr>Francisco Sa - Assist. Adm 200h</vt:lpstr>
      <vt:lpstr>RESUMO FRUTAL</vt:lpstr>
      <vt:lpstr>Frutal - Assist. Adm 200h</vt:lpstr>
      <vt:lpstr>RESUMO GALILEIA</vt:lpstr>
      <vt:lpstr>Galileia - Assist. Adm 200h</vt:lpstr>
      <vt:lpstr>RESUMO GUANHAES</vt:lpstr>
      <vt:lpstr>Guanhaes - Assist. Adm 200h</vt:lpstr>
      <vt:lpstr>RESUMO GUARANESIA</vt:lpstr>
      <vt:lpstr>Guaranesia - Assist. Adm 200h</vt:lpstr>
      <vt:lpstr>RESUMO IGARAPE</vt:lpstr>
      <vt:lpstr>Igarape - Assist. Adm 200h</vt:lpstr>
      <vt:lpstr>RESUMO INHAPIM</vt:lpstr>
      <vt:lpstr>Inhapim - Assist. Adm 200h</vt:lpstr>
      <vt:lpstr>RESUMO IPANEMA</vt:lpstr>
      <vt:lpstr>Ipanema - Assist. Adm 200h</vt:lpstr>
      <vt:lpstr>RESUMO IPATINGA</vt:lpstr>
      <vt:lpstr>Ipatinga - Assist. Adm 200h</vt:lpstr>
      <vt:lpstr>RESUMO ITABIRA</vt:lpstr>
      <vt:lpstr>Itabira - Assist. Adm 200h</vt:lpstr>
      <vt:lpstr>RESUMO ITABIRITO</vt:lpstr>
      <vt:lpstr>Itabirito - Assist. Adm 200h</vt:lpstr>
      <vt:lpstr>RESUMO ITAMARANDIBA</vt:lpstr>
      <vt:lpstr>Itamarandiba - Assist. Adm 200h</vt:lpstr>
      <vt:lpstr>RESUMO ITAMBACURI</vt:lpstr>
      <vt:lpstr>Itambacuri - Assist. Adm 200h</vt:lpstr>
      <vt:lpstr>RESUMO ITAMONTE</vt:lpstr>
      <vt:lpstr>Itamonte - Assist. Adm 200h</vt:lpstr>
      <vt:lpstr>RESUMO ITANHANDU</vt:lpstr>
      <vt:lpstr>Itanhandu - Assist. Adm 200h</vt:lpstr>
      <vt:lpstr>RESUMO JEQUITINHONHA</vt:lpstr>
      <vt:lpstr>Jequitinhonha- Assist. Adm 200h</vt:lpstr>
      <vt:lpstr>RESUMO JUIZ DE FORA</vt:lpstr>
      <vt:lpstr>Juiz de Fora - Assist. Adm 200h</vt:lpstr>
      <vt:lpstr>RESUMO MACHADO</vt:lpstr>
      <vt:lpstr>Machado - Assist. Adm 200h</vt:lpstr>
      <vt:lpstr>RESUMO MARIANA</vt:lpstr>
      <vt:lpstr>Mariana - Assist. Adm 200h</vt:lpstr>
      <vt:lpstr>RESUMO MATEUS LEME</vt:lpstr>
      <vt:lpstr>Mateus Leme - Assist. Adm 200h</vt:lpstr>
      <vt:lpstr>RESUMO MIRADOURO</vt:lpstr>
      <vt:lpstr>Miradouro - Assist. Adm 200h</vt:lpstr>
      <vt:lpstr>RESUMO MONTE SANTO DE MINAS</vt:lpstr>
      <vt:lpstr>M. S. Minas - Assist. Adm 200h</vt:lpstr>
      <vt:lpstr>RESUMO MONTES CLAROS</vt:lpstr>
      <vt:lpstr>Montes Claros- Assist. Adm 200h</vt:lpstr>
      <vt:lpstr>RESUMO MURIAE</vt:lpstr>
      <vt:lpstr>Muriae - Assist. Adm 200h</vt:lpstr>
      <vt:lpstr>RESUMO MUTUM</vt:lpstr>
      <vt:lpstr>Mutum - Assist. Adm 200h</vt:lpstr>
      <vt:lpstr>RESUMO NATERCIA</vt:lpstr>
      <vt:lpstr>Natercia - Assist. Adm 200h</vt:lpstr>
      <vt:lpstr>RESUMO NEPOMUCENO</vt:lpstr>
      <vt:lpstr>Nepomuceno - Assist. Adm 200h</vt:lpstr>
      <vt:lpstr>RESUMO OURO FINO</vt:lpstr>
      <vt:lpstr>Ouro Fino - Assist. Adm 200h</vt:lpstr>
      <vt:lpstr>RESUMO PARACATU</vt:lpstr>
      <vt:lpstr>Paracatu - Assist. Adm 200h</vt:lpstr>
      <vt:lpstr>RESUMO PARAISOPOLIS</vt:lpstr>
      <vt:lpstr>Paraisopolis - Assist. Adm 200h</vt:lpstr>
      <vt:lpstr>RESUMO PATOS DE MINAS</vt:lpstr>
      <vt:lpstr>Pat. de Minas- Assist. Adm 200h</vt:lpstr>
      <vt:lpstr>RESUMO PATROCINIO</vt:lpstr>
      <vt:lpstr>Patrocinio - Assist. Adm 200h</vt:lpstr>
      <vt:lpstr>RESUMO PEDRO LEOPOLDO</vt:lpstr>
      <vt:lpstr>P. Leopoldo - Assist. Adm 200h</vt:lpstr>
      <vt:lpstr>RESUMO PIUMHI</vt:lpstr>
      <vt:lpstr>Piumhi - Assist. Adm 200h</vt:lpstr>
      <vt:lpstr>RESUMO POMPEU</vt:lpstr>
      <vt:lpstr>Pompeu - Assist. Adm 200h</vt:lpstr>
      <vt:lpstr>RESUMO PONTE NOVA</vt:lpstr>
      <vt:lpstr>Ponte Nova - Assist. Adm 200h</vt:lpstr>
      <vt:lpstr>RESUMO POUSO ALEGRE</vt:lpstr>
      <vt:lpstr>Pouso Alegre - Assist. Adm 200h</vt:lpstr>
      <vt:lpstr>RESUMO PRATAPOLIS</vt:lpstr>
      <vt:lpstr>Pratapolis - Assist. Adm 200h</vt:lpstr>
      <vt:lpstr>RESUMO SANTA MARIA DO SUACUI</vt:lpstr>
      <vt:lpstr>S. M. Suacui - Assist. Adm 200h</vt:lpstr>
      <vt:lpstr>RESUMO SAO JOAO DEL REI</vt:lpstr>
      <vt:lpstr>S. J. Del Rei- Assist. Adm 200h</vt:lpstr>
      <vt:lpstr>RESUMO SAO JOAO EVANGELISTA</vt:lpstr>
      <vt:lpstr>S. J. Evange - Assist. Adm 200h</vt:lpstr>
      <vt:lpstr>RESUMO SAO SEBASTIAO DO PARAISO</vt:lpstr>
      <vt:lpstr>S. S Paraiso - Assist. Adm 200h</vt:lpstr>
      <vt:lpstr>RESUMO TEIXEIRAS</vt:lpstr>
      <vt:lpstr>Teixeiras - Assist. Adm 200h</vt:lpstr>
      <vt:lpstr>RESUMO TIMOTEO</vt:lpstr>
      <vt:lpstr>Timoteo - Assist. Adm 200h</vt:lpstr>
      <vt:lpstr>RESUMO UNAI</vt:lpstr>
      <vt:lpstr>Unai - Assist. Adm 200h</vt:lpstr>
      <vt:lpstr>RESUMO VARGINHA</vt:lpstr>
      <vt:lpstr>Varginha - Assist. Adm 200h</vt:lpstr>
      <vt:lpstr>RESUMO VARZEA DA PALMA</vt:lpstr>
      <vt:lpstr>Varz. Palma - Assist. Adm 200h</vt:lpstr>
      <vt:lpstr>RESUMO VICOSA</vt:lpstr>
      <vt:lpstr>Vicosa - Assist. Adm 200h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dc:creator>
  <cp:keywords/>
  <dc:description/>
  <cp:lastModifiedBy>Amarilis Assis Simao Curcio</cp:lastModifiedBy>
  <cp:revision/>
  <dcterms:created xsi:type="dcterms:W3CDTF">2010-12-08T17:56:29Z</dcterms:created>
  <dcterms:modified xsi:type="dcterms:W3CDTF">2022-06-22T18:49:42Z</dcterms:modified>
  <cp:category/>
  <cp:contentStatus/>
</cp:coreProperties>
</file>