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L_10_2023_ferramentas\"/>
    </mc:Choice>
  </mc:AlternateContent>
  <bookViews>
    <workbookView xWindow="7335" yWindow="645" windowWidth="14700" windowHeight="11265" tabRatio="310"/>
  </bookViews>
  <sheets>
    <sheet name="LOTE 4" sheetId="1" r:id="rId1"/>
    <sheet name="LOTE 9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" i="1" l="1"/>
  <c r="S13" i="1"/>
  <c r="T13" i="1"/>
  <c r="U13" i="1"/>
  <c r="V13" i="1" s="1"/>
  <c r="W13" i="1" s="1"/>
  <c r="W15" i="1" s="1"/>
  <c r="R14" i="1"/>
  <c r="S14" i="1"/>
  <c r="T14" i="1"/>
  <c r="U14" i="1"/>
  <c r="V14" i="1" s="1"/>
  <c r="W14" i="1" s="1"/>
  <c r="R9" i="2" l="1"/>
  <c r="S9" i="2"/>
  <c r="T9" i="2"/>
  <c r="U9" i="2"/>
  <c r="V9" i="2" s="1"/>
  <c r="W9" i="2" s="1"/>
  <c r="R10" i="2"/>
  <c r="S10" i="2"/>
  <c r="T10" i="2"/>
  <c r="U10" i="2"/>
  <c r="V10" i="2" s="1"/>
  <c r="W10" i="2" s="1"/>
  <c r="R11" i="2"/>
  <c r="S11" i="2"/>
  <c r="T11" i="2"/>
  <c r="U11" i="2"/>
  <c r="R12" i="2"/>
  <c r="S12" i="2"/>
  <c r="T12" i="2"/>
  <c r="U12" i="2"/>
  <c r="V12" i="2" s="1"/>
  <c r="W12" i="2" s="1"/>
  <c r="R13" i="2"/>
  <c r="S13" i="2"/>
  <c r="T13" i="2"/>
  <c r="U13" i="2"/>
  <c r="V13" i="2" s="1"/>
  <c r="W13" i="2" s="1"/>
  <c r="R14" i="2"/>
  <c r="S14" i="2"/>
  <c r="T14" i="2"/>
  <c r="U14" i="2"/>
  <c r="R15" i="2"/>
  <c r="S15" i="2"/>
  <c r="T15" i="2"/>
  <c r="U15" i="2"/>
  <c r="V15" i="2" s="1"/>
  <c r="W15" i="2" s="1"/>
  <c r="R16" i="2"/>
  <c r="S16" i="2"/>
  <c r="T16" i="2"/>
  <c r="U16" i="2"/>
  <c r="V16" i="2" s="1"/>
  <c r="W16" i="2" s="1"/>
  <c r="V14" i="2" l="1"/>
  <c r="W14" i="2" s="1"/>
  <c r="V11" i="2"/>
  <c r="W11" i="2" s="1"/>
  <c r="W17" i="2"/>
</calcChain>
</file>

<file path=xl/sharedStrings.xml><?xml version="1.0" encoding="utf-8"?>
<sst xmlns="http://schemas.openxmlformats.org/spreadsheetml/2006/main" count="87" uniqueCount="45">
  <si>
    <t>ITEM</t>
  </si>
  <si>
    <t>QUANT.</t>
  </si>
  <si>
    <t>UNIDADE</t>
  </si>
  <si>
    <t>DESCRIÇÃO RESUMIDA DO ITEM</t>
  </si>
  <si>
    <t>CÓDIGO SIAD</t>
  </si>
  <si>
    <t xml:space="preserve"> ORÇAMENTOS DE FORNECEDORES</t>
  </si>
  <si>
    <t>PREÇOS DE INTERNET</t>
  </si>
  <si>
    <t>PREÇOS PÚBLICOS</t>
  </si>
  <si>
    <t>PREÇO UNITÁRIO</t>
  </si>
  <si>
    <t>COEFICIENTE DE VARIAÇÃO</t>
  </si>
  <si>
    <t>PREÇO DE REFERÊNCIA (ITEM)</t>
  </si>
  <si>
    <t>ÓRGÃO - Nº DO CT</t>
  </si>
  <si>
    <t>ÓRGÃO - Nº DO PREGÃO</t>
  </si>
  <si>
    <t>MENOR</t>
  </si>
  <si>
    <t>MÉDIA</t>
  </si>
  <si>
    <t>MEDIANA</t>
  </si>
  <si>
    <t xml:space="preserve">UNITÁRIO </t>
  </si>
  <si>
    <t>TOTAL</t>
  </si>
  <si>
    <t xml:space="preserve">MÉDIA </t>
  </si>
  <si>
    <t>UNITÁRIO</t>
  </si>
  <si>
    <t>PROCESSO SEI: 19.16.3900.0114023/2022-41</t>
  </si>
  <si>
    <t>OBJETO: AQUISIÇÃO DE FERRAMENTAS MANUAIS E ACESSÓRIOS</t>
  </si>
  <si>
    <t>LOTE 4</t>
  </si>
  <si>
    <t>ESTILETE USO ESCRITORIO - CORPO: METAL; LÂMINA: ACO TEMPERADO; TIPO: LARGA; -ESTILETE COM CORPO DE METAL INOXIDÁVEL PARA ACONDICIONAR A LÂMINA LARGA DE 18MM.</t>
  </si>
  <si>
    <t>LÂMINA ESTILETE - MATERIA-PRIMA: ACO; TAMANHO: LARGA; MEDIDA: 18MM DE LARGURA;</t>
  </si>
  <si>
    <t>PREÇO DE REFERÊNCIA TOTAL LOTE 4:</t>
  </si>
  <si>
    <t>LOTE 9</t>
  </si>
  <si>
    <t>PREÇO DE REFERÊNCIA TOTAL LOTE 9:</t>
  </si>
  <si>
    <t>CHAVE FIXA - MATERIA-PRIMA: ACO CROMO VANADIO; MEDIDA: 8MM X 9MM.</t>
  </si>
  <si>
    <t xml:space="preserve">CHAVE FIXA - MATERIA-PRIMA: ACO; MEDIDA: 12 X 13MM; Especificações Adicionais do MPMG: AÇO CROMO VANADIO. </t>
  </si>
  <si>
    <t xml:space="preserve">CHAVE FIXA - MATERIA-PRIMA: ACO; MEDIDA: 6 X 7MM;  AÇO CROMO VANADIO. </t>
  </si>
  <si>
    <t>CHAVE FIXA - MATERIA-PRIMA: ACO; MEDIDA: 10 X 11MM; : AÇO CROMO VANADIO.</t>
  </si>
  <si>
    <t>CHAVE FIXA - MATERIA-PRIMA: ACO; MEDIDA: 14 X 15MM; : AÇO CROMO VANADIO.</t>
  </si>
  <si>
    <t>CHAVE FIXA - MATERIA-PRIMA: ACO; MEDIDA: 16 X 17MM;  AÇO CROMO VANADIO.</t>
  </si>
  <si>
    <t>CHAVE FIXA - MATERIA-PRIMA: ACO; MEDIDA: 18 X 19MM; AÇO CROMO VANADIO.</t>
  </si>
  <si>
    <t>CHAVE FIXA - MATERIA-PRIMA: ACO CROMADO VANADIO; MEDIDA: 3/8 X 7/16; AÇO CROMO VANADIO.</t>
  </si>
  <si>
    <t>un</t>
  </si>
  <si>
    <t>COFERMETA</t>
  </si>
  <si>
    <t>MINAS FERRAMENTA</t>
  </si>
  <si>
    <t>não cotou</t>
  </si>
  <si>
    <t>FERRAMINAS</t>
  </si>
  <si>
    <t>LOJA DO MECÂNICO</t>
  </si>
  <si>
    <t>ANHANGUERA FERRAMENTAS</t>
  </si>
  <si>
    <t>-</t>
  </si>
  <si>
    <t xml:space="preserve">MAPA COMPARATIVO DE PREÇOS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</si>
</sst>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R$&quot;\ #,##0.00"/>
    <numFmt numFmtId="165" formatCode="#,##0.00;[Red]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2" fillId="3" borderId="0" xfId="2" applyFill="1"/>
    <xf numFmtId="39" fontId="5" fillId="6" borderId="8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5" fillId="4" borderId="11" xfId="0" applyFont="1" applyFill="1" applyBorder="1" applyAlignment="1" applyProtection="1">
      <alignment horizontal="center" vertical="center" wrapText="1"/>
      <protection locked="0"/>
    </xf>
    <xf numFmtId="39" fontId="5" fillId="7" borderId="8" xfId="1" applyNumberFormat="1" applyFont="1" applyFill="1" applyBorder="1" applyAlignment="1" applyProtection="1">
      <alignment horizontal="center" vertical="center" wrapText="1"/>
      <protection locked="0"/>
    </xf>
    <xf numFmtId="39" fontId="5" fillId="8" borderId="8" xfId="1" applyNumberFormat="1" applyFont="1" applyFill="1" applyBorder="1" applyAlignment="1" applyProtection="1">
      <alignment horizontal="center" vertical="center" wrapText="1"/>
      <protection locked="0"/>
    </xf>
    <xf numFmtId="49" fontId="7" fillId="0" borderId="8" xfId="0" applyNumberFormat="1" applyFont="1" applyBorder="1" applyAlignment="1" applyProtection="1">
      <alignment horizontal="center" vertical="center"/>
      <protection locked="0"/>
    </xf>
    <xf numFmtId="164" fontId="7" fillId="0" borderId="8" xfId="1" applyNumberFormat="1" applyFont="1" applyFill="1" applyBorder="1" applyAlignment="1" applyProtection="1">
      <alignment horizontal="right" vertical="center"/>
    </xf>
    <xf numFmtId="164" fontId="7" fillId="0" borderId="8" xfId="1" applyNumberFormat="1" applyFont="1" applyFill="1" applyBorder="1" applyAlignment="1" applyProtection="1">
      <alignment horizontal="center" vertical="center"/>
    </xf>
    <xf numFmtId="164" fontId="7" fillId="6" borderId="8" xfId="1" applyNumberFormat="1" applyFont="1" applyFill="1" applyBorder="1" applyAlignment="1" applyProtection="1">
      <alignment vertical="center"/>
    </xf>
    <xf numFmtId="164" fontId="7" fillId="9" borderId="8" xfId="1" applyNumberFormat="1" applyFont="1" applyFill="1" applyBorder="1" applyAlignment="1" applyProtection="1">
      <alignment vertical="center"/>
    </xf>
    <xf numFmtId="164" fontId="7" fillId="0" borderId="8" xfId="1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>
      <alignment vertical="center"/>
    </xf>
    <xf numFmtId="164" fontId="5" fillId="8" borderId="8" xfId="1" applyNumberFormat="1" applyFont="1" applyFill="1" applyBorder="1" applyAlignment="1" applyProtection="1">
      <alignment horizontal="center" vertical="center" wrapText="1"/>
      <protection locked="0"/>
    </xf>
    <xf numFmtId="9" fontId="7" fillId="6" borderId="8" xfId="3" applyFont="1" applyFill="1" applyBorder="1" applyAlignment="1" applyProtection="1">
      <alignment vertical="center"/>
    </xf>
    <xf numFmtId="10" fontId="7" fillId="6" borderId="8" xfId="3" applyNumberFormat="1" applyFont="1" applyFill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justify" vertical="center" wrapText="1"/>
      <protection locked="0"/>
    </xf>
    <xf numFmtId="0" fontId="5" fillId="0" borderId="5" xfId="0" applyFont="1" applyFill="1" applyBorder="1" applyAlignment="1">
      <alignment horizontal="center" vertical="center"/>
    </xf>
    <xf numFmtId="39" fontId="5" fillId="3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7" fillId="0" borderId="13" xfId="0" applyNumberFormat="1" applyFont="1" applyBorder="1" applyAlignment="1" applyProtection="1">
      <alignment horizontal="center" vertical="center"/>
      <protection locked="0"/>
    </xf>
    <xf numFmtId="165" fontId="7" fillId="3" borderId="8" xfId="1" applyNumberFormat="1" applyFont="1" applyFill="1" applyBorder="1" applyAlignment="1" applyProtection="1">
      <alignment horizontal="right" vertical="center" wrapText="1"/>
      <protection locked="0"/>
    </xf>
    <xf numFmtId="39" fontId="7" fillId="3" borderId="8" xfId="1" applyNumberFormat="1" applyFont="1" applyFill="1" applyBorder="1" applyAlignment="1" applyProtection="1">
      <alignment vertical="center" wrapText="1"/>
      <protection locked="0"/>
    </xf>
    <xf numFmtId="164" fontId="7" fillId="0" borderId="8" xfId="0" applyNumberFormat="1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5" fillId="3" borderId="11" xfId="2" applyFont="1" applyFill="1" applyBorder="1" applyAlignment="1">
      <alignment horizontal="center"/>
    </xf>
    <xf numFmtId="0" fontId="5" fillId="3" borderId="12" xfId="2" applyFont="1" applyFill="1" applyBorder="1" applyAlignment="1">
      <alignment horizontal="center"/>
    </xf>
    <xf numFmtId="0" fontId="5" fillId="3" borderId="13" xfId="2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39" fontId="5" fillId="8" borderId="11" xfId="1" applyNumberFormat="1" applyFont="1" applyFill="1" applyBorder="1" applyAlignment="1" applyProtection="1">
      <alignment horizontal="right" vertical="center" wrapText="1"/>
      <protection locked="0"/>
    </xf>
    <xf numFmtId="39" fontId="5" fillId="8" borderId="12" xfId="1" applyNumberFormat="1" applyFont="1" applyFill="1" applyBorder="1" applyAlignment="1" applyProtection="1">
      <alignment horizontal="right" vertical="center" wrapText="1"/>
      <protection locked="0"/>
    </xf>
    <xf numFmtId="39" fontId="5" fillId="8" borderId="13" xfId="1" applyNumberFormat="1" applyFont="1" applyFill="1" applyBorder="1" applyAlignment="1" applyProtection="1">
      <alignment horizontal="right" vertical="center" wrapText="1"/>
      <protection locked="0"/>
    </xf>
    <xf numFmtId="0" fontId="5" fillId="7" borderId="1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5" fillId="8" borderId="11" xfId="0" applyFont="1" applyFill="1" applyBorder="1" applyAlignment="1">
      <alignment horizontal="right" vertical="center" wrapText="1"/>
    </xf>
    <xf numFmtId="0" fontId="5" fillId="8" borderId="12" xfId="0" applyFont="1" applyFill="1" applyBorder="1" applyAlignment="1">
      <alignment horizontal="right" vertical="center" wrapText="1"/>
    </xf>
    <xf numFmtId="0" fontId="5" fillId="8" borderId="13" xfId="0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left"/>
    </xf>
    <xf numFmtId="0" fontId="5" fillId="5" borderId="3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8" borderId="2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7" fillId="0" borderId="11" xfId="0" applyFont="1" applyBorder="1" applyAlignment="1" applyProtection="1">
      <alignment horizontal="justify" vertical="center" wrapText="1"/>
      <protection locked="0"/>
    </xf>
    <xf numFmtId="0" fontId="7" fillId="0" borderId="12" xfId="0" applyFont="1" applyBorder="1" applyAlignment="1" applyProtection="1">
      <alignment horizontal="justify" vertical="center" wrapText="1"/>
      <protection locked="0"/>
    </xf>
    <xf numFmtId="0" fontId="7" fillId="0" borderId="13" xfId="0" applyFont="1" applyBorder="1" applyAlignment="1" applyProtection="1">
      <alignment horizontal="justify" vertical="center" wrapText="1"/>
      <protection locked="0"/>
    </xf>
  </cellXfs>
  <cellStyles count="4">
    <cellStyle name="Neutra" xfId="2" builtinId="28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66675</xdr:rowOff>
    </xdr:from>
    <xdr:to>
      <xdr:col>2</xdr:col>
      <xdr:colOff>0</xdr:colOff>
      <xdr:row>0</xdr:row>
      <xdr:rowOff>809625</xdr:rowOff>
    </xdr:to>
    <xdr:sp macro="" textlink="">
      <xdr:nvSpPr>
        <xdr:cNvPr id="2" name="Freeform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3124200" y="66675"/>
          <a:ext cx="400050" cy="742950"/>
        </a:xfrm>
        <a:custGeom>
          <a:avLst/>
          <a:gdLst>
            <a:gd name="T0" fmla="*/ 0 w 817"/>
            <a:gd name="T1" fmla="*/ 2147483646 h 1175"/>
            <a:gd name="T2" fmla="*/ 2147483646 w 817"/>
            <a:gd name="T3" fmla="*/ 0 h 1175"/>
            <a:gd name="T4" fmla="*/ 2147483646 w 817"/>
            <a:gd name="T5" fmla="*/ 2147483646 h 1175"/>
            <a:gd name="T6" fmla="*/ 0 w 817"/>
            <a:gd name="T7" fmla="*/ 2147483646 h 1175"/>
            <a:gd name="T8" fmla="*/ 0 60000 65536"/>
            <a:gd name="T9" fmla="*/ 0 60000 65536"/>
            <a:gd name="T10" fmla="*/ 0 60000 65536"/>
            <a:gd name="T11" fmla="*/ 0 60000 65536"/>
            <a:gd name="T12" fmla="*/ 0 w 817"/>
            <a:gd name="T13" fmla="*/ 0 h 1175"/>
            <a:gd name="T14" fmla="*/ 817 w 817"/>
            <a:gd name="T15" fmla="*/ 1175 h 117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17" h="1175">
              <a:moveTo>
                <a:pt x="0" y="1175"/>
              </a:moveTo>
              <a:lnTo>
                <a:pt x="817" y="0"/>
              </a:lnTo>
              <a:lnTo>
                <a:pt x="817" y="1173"/>
              </a:lnTo>
              <a:lnTo>
                <a:pt x="0" y="117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</xdr:colOff>
      <xdr:row>0</xdr:row>
      <xdr:rowOff>95250</xdr:rowOff>
    </xdr:from>
    <xdr:to>
      <xdr:col>5</xdr:col>
      <xdr:colOff>590311</xdr:colOff>
      <xdr:row>0</xdr:row>
      <xdr:rowOff>771440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6025" y="95250"/>
          <a:ext cx="1914286" cy="6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66675</xdr:rowOff>
    </xdr:from>
    <xdr:to>
      <xdr:col>2</xdr:col>
      <xdr:colOff>0</xdr:colOff>
      <xdr:row>0</xdr:row>
      <xdr:rowOff>809625</xdr:rowOff>
    </xdr:to>
    <xdr:sp macro="" textlink="">
      <xdr:nvSpPr>
        <xdr:cNvPr id="2" name="Freeform 4">
          <a:extLst>
            <a:ext uri="{FF2B5EF4-FFF2-40B4-BE49-F238E27FC236}">
              <a16:creationId xmlns:a16="http://schemas.microsoft.com/office/drawing/2014/main" id="{D5A6D84B-EAA6-4EDB-90C8-52D4D8595F92}"/>
            </a:ext>
          </a:extLst>
        </xdr:cNvPr>
        <xdr:cNvSpPr>
          <a:spLocks noChangeArrowheads="1"/>
        </xdr:cNvSpPr>
      </xdr:nvSpPr>
      <xdr:spPr bwMode="auto">
        <a:xfrm>
          <a:off x="323850" y="66675"/>
          <a:ext cx="104775" cy="742950"/>
        </a:xfrm>
        <a:custGeom>
          <a:avLst/>
          <a:gdLst>
            <a:gd name="T0" fmla="*/ 0 w 817"/>
            <a:gd name="T1" fmla="*/ 2147483646 h 1175"/>
            <a:gd name="T2" fmla="*/ 2147483646 w 817"/>
            <a:gd name="T3" fmla="*/ 0 h 1175"/>
            <a:gd name="T4" fmla="*/ 2147483646 w 817"/>
            <a:gd name="T5" fmla="*/ 2147483646 h 1175"/>
            <a:gd name="T6" fmla="*/ 0 w 817"/>
            <a:gd name="T7" fmla="*/ 2147483646 h 1175"/>
            <a:gd name="T8" fmla="*/ 0 60000 65536"/>
            <a:gd name="T9" fmla="*/ 0 60000 65536"/>
            <a:gd name="T10" fmla="*/ 0 60000 65536"/>
            <a:gd name="T11" fmla="*/ 0 60000 65536"/>
            <a:gd name="T12" fmla="*/ 0 w 817"/>
            <a:gd name="T13" fmla="*/ 0 h 1175"/>
            <a:gd name="T14" fmla="*/ 817 w 817"/>
            <a:gd name="T15" fmla="*/ 1175 h 117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17" h="1175">
              <a:moveTo>
                <a:pt x="0" y="1175"/>
              </a:moveTo>
              <a:lnTo>
                <a:pt x="817" y="0"/>
              </a:lnTo>
              <a:lnTo>
                <a:pt x="817" y="1173"/>
              </a:lnTo>
              <a:lnTo>
                <a:pt x="0" y="117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</xdr:colOff>
      <xdr:row>0</xdr:row>
      <xdr:rowOff>95250</xdr:rowOff>
    </xdr:from>
    <xdr:to>
      <xdr:col>5</xdr:col>
      <xdr:colOff>590311</xdr:colOff>
      <xdr:row>0</xdr:row>
      <xdr:rowOff>771440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0DFA77D-8CFE-47BF-9BFF-03A71D37F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95250"/>
          <a:ext cx="1914286" cy="6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15"/>
  <sheetViews>
    <sheetView tabSelected="1" topLeftCell="A2" workbookViewId="0">
      <selection activeCell="B5" sqref="B5:W5"/>
    </sheetView>
  </sheetViews>
  <sheetFormatPr defaultColWidth="9.140625" defaultRowHeight="15" x14ac:dyDescent="0.25"/>
  <cols>
    <col min="1" max="1" width="3.7109375" style="1" customWidth="1"/>
    <col min="2" max="3" width="2.7109375" customWidth="1"/>
    <col min="4" max="4" width="7.42578125" customWidth="1"/>
    <col min="5" max="5" width="7.42578125" bestFit="1" customWidth="1"/>
    <col min="6" max="8" width="8.85546875"/>
    <col min="9" max="9" width="8" customWidth="1"/>
    <col min="10" max="10" width="7.85546875" customWidth="1"/>
    <col min="11" max="12" width="15.85546875" hidden="1" customWidth="1"/>
    <col min="13" max="15" width="18" hidden="1" customWidth="1"/>
    <col min="16" max="16" width="14.85546875" hidden="1" customWidth="1"/>
    <col min="17" max="17" width="19.140625" hidden="1" customWidth="1"/>
    <col min="18" max="20" width="10.140625" hidden="1" customWidth="1"/>
    <col min="21" max="21" width="12.85546875" hidden="1" customWidth="1"/>
    <col min="22" max="22" width="10.140625" customWidth="1"/>
    <col min="23" max="23" width="11.28515625" customWidth="1"/>
    <col min="24" max="16384" width="9.140625" style="1"/>
  </cols>
  <sheetData>
    <row r="1" spans="2:23" ht="67.5" customHeight="1" x14ac:dyDescent="0.25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2:23" ht="15.75" x14ac:dyDescent="0.25">
      <c r="B2" s="34" t="s">
        <v>44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2:23" ht="15.75" x14ac:dyDescent="0.25">
      <c r="B3" s="32" t="s">
        <v>20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2:23" ht="15.75" x14ac:dyDescent="0.25">
      <c r="B4" s="32" t="s">
        <v>21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2:23" ht="15.75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2:23" ht="15.75" x14ac:dyDescent="0.25">
      <c r="B6" s="32"/>
      <c r="C6" s="32"/>
      <c r="D6" s="32"/>
      <c r="E6" s="32"/>
      <c r="F6" s="32"/>
      <c r="G6" s="32"/>
      <c r="H6" s="32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</row>
    <row r="7" spans="2:23" ht="15" customHeight="1" x14ac:dyDescent="0.25"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</row>
    <row r="8" spans="2:23" ht="5.25" customHeight="1" x14ac:dyDescent="0.25"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</row>
    <row r="9" spans="2:23" x14ac:dyDescent="0.25">
      <c r="B9" s="41" t="s">
        <v>22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3"/>
    </row>
    <row r="10" spans="2:23" ht="15" customHeight="1" x14ac:dyDescent="0.25">
      <c r="B10" s="52" t="s">
        <v>0</v>
      </c>
      <c r="C10" s="53"/>
      <c r="D10" s="70" t="s">
        <v>1</v>
      </c>
      <c r="E10" s="73" t="s">
        <v>2</v>
      </c>
      <c r="F10" s="52" t="s">
        <v>3</v>
      </c>
      <c r="G10" s="77"/>
      <c r="H10" s="77"/>
      <c r="I10" s="53"/>
      <c r="J10" s="73" t="s">
        <v>4</v>
      </c>
      <c r="K10" s="38" t="s">
        <v>5</v>
      </c>
      <c r="L10" s="39"/>
      <c r="M10" s="40"/>
      <c r="N10" s="38" t="s">
        <v>6</v>
      </c>
      <c r="O10" s="40"/>
      <c r="P10" s="38" t="s">
        <v>7</v>
      </c>
      <c r="Q10" s="40"/>
      <c r="R10" s="58" t="s">
        <v>8</v>
      </c>
      <c r="S10" s="59"/>
      <c r="T10" s="60"/>
      <c r="U10" s="47" t="s">
        <v>9</v>
      </c>
      <c r="V10" s="81" t="s">
        <v>10</v>
      </c>
      <c r="W10" s="82"/>
    </row>
    <row r="11" spans="2:23" ht="22.5" x14ac:dyDescent="0.25">
      <c r="B11" s="54"/>
      <c r="C11" s="55"/>
      <c r="D11" s="71"/>
      <c r="E11" s="74"/>
      <c r="F11" s="54"/>
      <c r="G11" s="78"/>
      <c r="H11" s="78"/>
      <c r="I11" s="55"/>
      <c r="J11" s="74"/>
      <c r="K11" s="3" t="s">
        <v>37</v>
      </c>
      <c r="L11" s="3" t="s">
        <v>38</v>
      </c>
      <c r="M11" s="4" t="s">
        <v>40</v>
      </c>
      <c r="N11" s="4" t="s">
        <v>41</v>
      </c>
      <c r="O11" s="4"/>
      <c r="P11" s="4" t="s">
        <v>11</v>
      </c>
      <c r="Q11" s="3" t="s">
        <v>11</v>
      </c>
      <c r="R11" s="61"/>
      <c r="S11" s="62"/>
      <c r="T11" s="63"/>
      <c r="U11" s="48"/>
      <c r="V11" s="83"/>
      <c r="W11" s="84"/>
    </row>
    <row r="12" spans="2:23" x14ac:dyDescent="0.25">
      <c r="B12" s="56"/>
      <c r="C12" s="57"/>
      <c r="D12" s="72"/>
      <c r="E12" s="75"/>
      <c r="F12" s="56"/>
      <c r="G12" s="79"/>
      <c r="H12" s="79"/>
      <c r="I12" s="57"/>
      <c r="J12" s="75"/>
      <c r="K12" s="2" t="s">
        <v>8</v>
      </c>
      <c r="L12" s="2" t="s">
        <v>8</v>
      </c>
      <c r="M12" s="2" t="s">
        <v>8</v>
      </c>
      <c r="N12" s="2" t="s">
        <v>8</v>
      </c>
      <c r="O12" s="2"/>
      <c r="P12" s="2" t="s">
        <v>8</v>
      </c>
      <c r="Q12" s="2" t="s">
        <v>8</v>
      </c>
      <c r="R12" s="5" t="s">
        <v>13</v>
      </c>
      <c r="S12" s="5" t="s">
        <v>18</v>
      </c>
      <c r="T12" s="5" t="s">
        <v>15</v>
      </c>
      <c r="U12" s="49"/>
      <c r="V12" s="6" t="s">
        <v>19</v>
      </c>
      <c r="W12" s="6" t="s">
        <v>17</v>
      </c>
    </row>
    <row r="13" spans="2:23" ht="32.25" customHeight="1" x14ac:dyDescent="0.25">
      <c r="B13" s="30">
        <v>1</v>
      </c>
      <c r="C13" s="31"/>
      <c r="D13" s="19">
        <v>60</v>
      </c>
      <c r="E13" s="21" t="s">
        <v>36</v>
      </c>
      <c r="F13" s="27" t="s">
        <v>23</v>
      </c>
      <c r="G13" s="28"/>
      <c r="H13" s="28"/>
      <c r="I13" s="29"/>
      <c r="J13" s="21">
        <v>1030523</v>
      </c>
      <c r="K13" s="24">
        <v>23.1</v>
      </c>
      <c r="L13" s="25">
        <v>17.36</v>
      </c>
      <c r="M13" s="25">
        <v>31.5</v>
      </c>
      <c r="N13" s="25">
        <v>24.89</v>
      </c>
      <c r="O13" s="20"/>
      <c r="P13" s="20"/>
      <c r="Q13" s="20"/>
      <c r="R13" s="10">
        <f>MIN(K13:Q13)</f>
        <v>17.36</v>
      </c>
      <c r="S13" s="10">
        <f>ROUND(AVERAGE(K13:Q13),2)</f>
        <v>24.21</v>
      </c>
      <c r="T13" s="10">
        <f>ROUND(MEDIAN(K13:Q13),2)</f>
        <v>24</v>
      </c>
      <c r="U13" s="15">
        <f>_xlfn.STDEV.S(K13:Q13)/AVERAGE(K13:Q13)</f>
        <v>0.24054181412023212</v>
      </c>
      <c r="V13" s="11">
        <f>IF(U13&lt;25%,S13,T13)</f>
        <v>24.21</v>
      </c>
      <c r="W13" s="11">
        <f>V13*D13</f>
        <v>1452.6000000000001</v>
      </c>
    </row>
    <row r="14" spans="2:23" ht="32.25" customHeight="1" x14ac:dyDescent="0.25">
      <c r="B14" s="50">
        <v>2</v>
      </c>
      <c r="C14" s="51"/>
      <c r="D14" s="17">
        <v>200</v>
      </c>
      <c r="E14" s="7" t="s">
        <v>36</v>
      </c>
      <c r="F14" s="64" t="s">
        <v>24</v>
      </c>
      <c r="G14" s="65"/>
      <c r="H14" s="65"/>
      <c r="I14" s="66"/>
      <c r="J14" s="18">
        <v>1350331</v>
      </c>
      <c r="K14" s="13">
        <v>12.24</v>
      </c>
      <c r="L14" s="13">
        <v>8.56</v>
      </c>
      <c r="M14" s="13">
        <v>17</v>
      </c>
      <c r="N14" s="13">
        <v>11</v>
      </c>
      <c r="O14" s="13"/>
      <c r="P14" s="13"/>
      <c r="Q14" s="13"/>
      <c r="R14" s="10">
        <f>MIN(K14:Q14)</f>
        <v>8.56</v>
      </c>
      <c r="S14" s="10">
        <f>ROUND(AVERAGE(K14:Q14),2)</f>
        <v>12.2</v>
      </c>
      <c r="T14" s="10">
        <f>ROUND(MEDIAN(K14:Q14),2)</f>
        <v>11.62</v>
      </c>
      <c r="U14" s="15">
        <f>_xlfn.STDEV.S(K14:Q14)/AVERAGE(K14:Q14)</f>
        <v>0.29068983862658376</v>
      </c>
      <c r="V14" s="11">
        <f>IF(U14&lt;25%,S14,T14)</f>
        <v>11.62</v>
      </c>
      <c r="W14" s="11">
        <f>V14*D14</f>
        <v>2324</v>
      </c>
    </row>
    <row r="15" spans="2:23" ht="15" customHeight="1" x14ac:dyDescent="0.25">
      <c r="B15" s="44" t="s">
        <v>25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6"/>
      <c r="W15" s="14">
        <f>SUM(W13:W14)</f>
        <v>3776.6000000000004</v>
      </c>
    </row>
  </sheetData>
  <mergeCells count="25">
    <mergeCell ref="B13:C13"/>
    <mergeCell ref="F13:I13"/>
    <mergeCell ref="B14:C14"/>
    <mergeCell ref="F14:I14"/>
    <mergeCell ref="B15:V15"/>
    <mergeCell ref="B9:W9"/>
    <mergeCell ref="B10:C12"/>
    <mergeCell ref="D10:D12"/>
    <mergeCell ref="E10:E12"/>
    <mergeCell ref="F10:I12"/>
    <mergeCell ref="J10:J12"/>
    <mergeCell ref="K10:M10"/>
    <mergeCell ref="N10:O10"/>
    <mergeCell ref="P10:Q10"/>
    <mergeCell ref="R10:T11"/>
    <mergeCell ref="U10:U12"/>
    <mergeCell ref="V10:W11"/>
    <mergeCell ref="B6:H6"/>
    <mergeCell ref="I6:W6"/>
    <mergeCell ref="B7:W8"/>
    <mergeCell ref="B5:W5"/>
    <mergeCell ref="B1:W1"/>
    <mergeCell ref="B2:W2"/>
    <mergeCell ref="B3:W3"/>
    <mergeCell ref="B4:W4"/>
  </mergeCells>
  <pageMargins left="0.511811024" right="0.511811024" top="0.78740157499999996" bottom="0.78740157499999996" header="0.31496062000000002" footer="0.31496062000000002"/>
  <pageSetup paperSize="9" scale="36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17"/>
  <sheetViews>
    <sheetView workbookViewId="0">
      <selection activeCell="AF9" sqref="AF9"/>
    </sheetView>
  </sheetViews>
  <sheetFormatPr defaultColWidth="9.140625" defaultRowHeight="15" x14ac:dyDescent="0.25"/>
  <cols>
    <col min="1" max="1" width="3.7109375" style="1" customWidth="1"/>
    <col min="2" max="3" width="2.7109375" customWidth="1"/>
    <col min="4" max="4" width="7.42578125" customWidth="1"/>
    <col min="5" max="5" width="7.42578125" bestFit="1" customWidth="1"/>
    <col min="6" max="8" width="8.85546875"/>
    <col min="9" max="9" width="8" customWidth="1"/>
    <col min="10" max="10" width="7.85546875" customWidth="1"/>
    <col min="11" max="12" width="15.85546875" hidden="1" customWidth="1"/>
    <col min="13" max="15" width="18" hidden="1" customWidth="1"/>
    <col min="16" max="16" width="14.85546875" hidden="1" customWidth="1"/>
    <col min="17" max="17" width="19.140625" hidden="1" customWidth="1"/>
    <col min="18" max="20" width="10.140625" hidden="1" customWidth="1"/>
    <col min="21" max="21" width="12.85546875" hidden="1" customWidth="1"/>
    <col min="22" max="23" width="10.140625" customWidth="1"/>
    <col min="24" max="16384" width="9.140625" style="1"/>
  </cols>
  <sheetData>
    <row r="1" spans="2:23" ht="67.5" customHeight="1" x14ac:dyDescent="0.25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2:23" ht="15.75" x14ac:dyDescent="0.25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2:23" ht="15" customHeight="1" x14ac:dyDescent="0.25"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</row>
    <row r="4" spans="2:23" ht="2.25" customHeight="1" x14ac:dyDescent="0.25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</row>
    <row r="5" spans="2:23" x14ac:dyDescent="0.25">
      <c r="B5" s="35" t="s">
        <v>26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7"/>
    </row>
    <row r="6" spans="2:23" ht="15" customHeight="1" x14ac:dyDescent="0.25">
      <c r="B6" s="52" t="s">
        <v>0</v>
      </c>
      <c r="C6" s="53"/>
      <c r="D6" s="73" t="s">
        <v>1</v>
      </c>
      <c r="E6" s="73" t="s">
        <v>2</v>
      </c>
      <c r="F6" s="52" t="s">
        <v>3</v>
      </c>
      <c r="G6" s="77"/>
      <c r="H6" s="77"/>
      <c r="I6" s="53"/>
      <c r="J6" s="73" t="s">
        <v>4</v>
      </c>
      <c r="K6" s="38" t="s">
        <v>5</v>
      </c>
      <c r="L6" s="39"/>
      <c r="M6" s="40"/>
      <c r="N6" s="38" t="s">
        <v>6</v>
      </c>
      <c r="O6" s="40"/>
      <c r="P6" s="38" t="s">
        <v>7</v>
      </c>
      <c r="Q6" s="40"/>
      <c r="R6" s="58" t="s">
        <v>8</v>
      </c>
      <c r="S6" s="59"/>
      <c r="T6" s="60"/>
      <c r="U6" s="47" t="s">
        <v>9</v>
      </c>
      <c r="V6" s="81" t="s">
        <v>10</v>
      </c>
      <c r="W6" s="82"/>
    </row>
    <row r="7" spans="2:23" ht="24.75" customHeight="1" x14ac:dyDescent="0.25">
      <c r="B7" s="54"/>
      <c r="C7" s="55"/>
      <c r="D7" s="74"/>
      <c r="E7" s="74"/>
      <c r="F7" s="54"/>
      <c r="G7" s="78"/>
      <c r="H7" s="78"/>
      <c r="I7" s="55"/>
      <c r="J7" s="74"/>
      <c r="K7" s="3" t="s">
        <v>37</v>
      </c>
      <c r="L7" s="3" t="s">
        <v>38</v>
      </c>
      <c r="M7" s="4" t="s">
        <v>40</v>
      </c>
      <c r="N7" s="4" t="s">
        <v>41</v>
      </c>
      <c r="O7" s="4" t="s">
        <v>42</v>
      </c>
      <c r="P7" s="3" t="s">
        <v>11</v>
      </c>
      <c r="Q7" s="3" t="s">
        <v>12</v>
      </c>
      <c r="R7" s="61"/>
      <c r="S7" s="62"/>
      <c r="T7" s="63"/>
      <c r="U7" s="48"/>
      <c r="V7" s="83"/>
      <c r="W7" s="84"/>
    </row>
    <row r="8" spans="2:23" ht="22.5" customHeight="1" x14ac:dyDescent="0.25">
      <c r="B8" s="56"/>
      <c r="C8" s="57"/>
      <c r="D8" s="75"/>
      <c r="E8" s="75"/>
      <c r="F8" s="56"/>
      <c r="G8" s="79"/>
      <c r="H8" s="79"/>
      <c r="I8" s="57"/>
      <c r="J8" s="75"/>
      <c r="K8" s="2" t="s">
        <v>8</v>
      </c>
      <c r="L8" s="2" t="s">
        <v>8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5" t="s">
        <v>13</v>
      </c>
      <c r="S8" s="5" t="s">
        <v>14</v>
      </c>
      <c r="T8" s="5" t="s">
        <v>15</v>
      </c>
      <c r="U8" s="49"/>
      <c r="V8" s="6" t="s">
        <v>16</v>
      </c>
      <c r="W8" s="6" t="s">
        <v>17</v>
      </c>
    </row>
    <row r="9" spans="2:23" ht="27" customHeight="1" x14ac:dyDescent="0.25">
      <c r="B9" s="50">
        <v>1</v>
      </c>
      <c r="C9" s="51"/>
      <c r="D9" s="22">
        <v>2</v>
      </c>
      <c r="E9" s="23" t="s">
        <v>36</v>
      </c>
      <c r="F9" s="64" t="s">
        <v>30</v>
      </c>
      <c r="G9" s="65"/>
      <c r="H9" s="65"/>
      <c r="I9" s="66"/>
      <c r="J9" s="22">
        <v>325961</v>
      </c>
      <c r="K9" s="8">
        <v>13.78</v>
      </c>
      <c r="L9" s="8">
        <v>8.4</v>
      </c>
      <c r="M9" s="8">
        <v>11</v>
      </c>
      <c r="N9" s="8">
        <v>11</v>
      </c>
      <c r="O9" s="9"/>
      <c r="P9" s="9"/>
      <c r="Q9" s="9"/>
      <c r="R9" s="10">
        <f t="shared" ref="R9:R16" si="0">MIN(K9:Q9)</f>
        <v>8.4</v>
      </c>
      <c r="S9" s="10">
        <f t="shared" ref="S9:S16" si="1">ROUND(AVERAGE(K9:Q9),2)</f>
        <v>11.05</v>
      </c>
      <c r="T9" s="10">
        <f t="shared" ref="T9:T16" si="2">ROUND(MEDIAN(K9:Q9),2)</f>
        <v>11</v>
      </c>
      <c r="U9" s="16">
        <f t="shared" ref="U9:U16" si="3">_xlfn.STDEV.S(K9:Q9)/AVERAGE(K9:Q9)</f>
        <v>0.19891266325296555</v>
      </c>
      <c r="V9" s="11">
        <f>IF(U9&lt;=25%,S9,T9)</f>
        <v>11.05</v>
      </c>
      <c r="W9" s="11">
        <f t="shared" ref="W9:W16" si="4">V9*D9</f>
        <v>22.1</v>
      </c>
    </row>
    <row r="10" spans="2:23" ht="27" customHeight="1" x14ac:dyDescent="0.25">
      <c r="B10" s="50">
        <v>2</v>
      </c>
      <c r="C10" s="51"/>
      <c r="D10" s="22">
        <v>10</v>
      </c>
      <c r="E10" s="23" t="s">
        <v>36</v>
      </c>
      <c r="F10" s="64" t="s">
        <v>28</v>
      </c>
      <c r="G10" s="65"/>
      <c r="H10" s="65"/>
      <c r="I10" s="66"/>
      <c r="J10" s="22">
        <v>1191454</v>
      </c>
      <c r="K10" s="8">
        <v>15</v>
      </c>
      <c r="L10" s="8">
        <v>9.1300000000000008</v>
      </c>
      <c r="M10" s="8">
        <v>11.65</v>
      </c>
      <c r="N10" s="8">
        <v>15.88</v>
      </c>
      <c r="O10" s="9"/>
      <c r="P10" s="9"/>
      <c r="Q10" s="9"/>
      <c r="R10" s="10">
        <f t="shared" si="0"/>
        <v>9.1300000000000008</v>
      </c>
      <c r="S10" s="10">
        <f t="shared" si="1"/>
        <v>12.92</v>
      </c>
      <c r="T10" s="10">
        <f t="shared" si="2"/>
        <v>13.33</v>
      </c>
      <c r="U10" s="16">
        <f t="shared" si="3"/>
        <v>0.24100684567841221</v>
      </c>
      <c r="V10" s="11">
        <f t="shared" ref="V10:V16" si="5">IF(U10&lt;=25%,S10,T10)</f>
        <v>12.92</v>
      </c>
      <c r="W10" s="11">
        <f t="shared" si="4"/>
        <v>129.19999999999999</v>
      </c>
    </row>
    <row r="11" spans="2:23" ht="21.75" customHeight="1" x14ac:dyDescent="0.25">
      <c r="B11" s="50">
        <v>3</v>
      </c>
      <c r="C11" s="51"/>
      <c r="D11" s="22">
        <v>25</v>
      </c>
      <c r="E11" s="23" t="s">
        <v>36</v>
      </c>
      <c r="F11" s="64" t="s">
        <v>31</v>
      </c>
      <c r="G11" s="65"/>
      <c r="H11" s="65"/>
      <c r="I11" s="66"/>
      <c r="J11" s="22">
        <v>325902</v>
      </c>
      <c r="K11" s="8">
        <v>16.22</v>
      </c>
      <c r="L11" s="8">
        <v>9.58</v>
      </c>
      <c r="M11" s="8">
        <v>12.1</v>
      </c>
      <c r="N11" s="8">
        <v>15.88</v>
      </c>
      <c r="O11" s="9"/>
      <c r="P11" s="9"/>
      <c r="Q11" s="9"/>
      <c r="R11" s="10">
        <f t="shared" si="0"/>
        <v>9.58</v>
      </c>
      <c r="S11" s="10">
        <f t="shared" si="1"/>
        <v>13.45</v>
      </c>
      <c r="T11" s="10">
        <f t="shared" si="2"/>
        <v>13.99</v>
      </c>
      <c r="U11" s="16">
        <f t="shared" si="3"/>
        <v>0.23667463799379493</v>
      </c>
      <c r="V11" s="11">
        <f t="shared" si="5"/>
        <v>13.45</v>
      </c>
      <c r="W11" s="11">
        <f t="shared" si="4"/>
        <v>336.25</v>
      </c>
    </row>
    <row r="12" spans="2:23" ht="30.75" customHeight="1" x14ac:dyDescent="0.25">
      <c r="B12" s="50">
        <v>4</v>
      </c>
      <c r="C12" s="51"/>
      <c r="D12" s="22">
        <v>10</v>
      </c>
      <c r="E12" s="23" t="s">
        <v>36</v>
      </c>
      <c r="F12" s="64" t="s">
        <v>29</v>
      </c>
      <c r="G12" s="65"/>
      <c r="H12" s="65"/>
      <c r="I12" s="66"/>
      <c r="J12" s="22">
        <v>326011</v>
      </c>
      <c r="K12" s="8">
        <v>17.62</v>
      </c>
      <c r="L12" s="8" t="s">
        <v>39</v>
      </c>
      <c r="M12" s="8">
        <v>13.3</v>
      </c>
      <c r="N12" s="8">
        <v>17.87</v>
      </c>
      <c r="O12" s="9"/>
      <c r="P12" s="9"/>
      <c r="Q12" s="9"/>
      <c r="R12" s="10">
        <f t="shared" si="0"/>
        <v>13.3</v>
      </c>
      <c r="S12" s="10">
        <f t="shared" si="1"/>
        <v>16.260000000000002</v>
      </c>
      <c r="T12" s="10">
        <f t="shared" si="2"/>
        <v>17.62</v>
      </c>
      <c r="U12" s="16">
        <f t="shared" si="3"/>
        <v>0.15798510246794772</v>
      </c>
      <c r="V12" s="11">
        <f t="shared" si="5"/>
        <v>16.260000000000002</v>
      </c>
      <c r="W12" s="11">
        <f t="shared" si="4"/>
        <v>162.60000000000002</v>
      </c>
    </row>
    <row r="13" spans="2:23" ht="30" customHeight="1" x14ac:dyDescent="0.25">
      <c r="B13" s="50">
        <v>5</v>
      </c>
      <c r="C13" s="51"/>
      <c r="D13" s="22">
        <v>2</v>
      </c>
      <c r="E13" s="23" t="s">
        <v>36</v>
      </c>
      <c r="F13" s="64" t="s">
        <v>32</v>
      </c>
      <c r="G13" s="65"/>
      <c r="H13" s="65"/>
      <c r="I13" s="66"/>
      <c r="J13" s="22">
        <v>326046</v>
      </c>
      <c r="K13" s="8">
        <v>19.600000000000001</v>
      </c>
      <c r="L13" s="8">
        <v>11.58</v>
      </c>
      <c r="M13" s="8">
        <v>15</v>
      </c>
      <c r="N13" s="8">
        <v>27.79</v>
      </c>
      <c r="O13" s="9"/>
      <c r="P13" s="9"/>
      <c r="Q13" s="9"/>
      <c r="R13" s="10">
        <f t="shared" si="0"/>
        <v>11.58</v>
      </c>
      <c r="S13" s="10">
        <f t="shared" si="1"/>
        <v>18.489999999999998</v>
      </c>
      <c r="T13" s="10">
        <f t="shared" si="2"/>
        <v>17.3</v>
      </c>
      <c r="U13" s="16">
        <f t="shared" si="3"/>
        <v>0.37936815754224629</v>
      </c>
      <c r="V13" s="11">
        <f t="shared" si="5"/>
        <v>17.3</v>
      </c>
      <c r="W13" s="11">
        <f t="shared" si="4"/>
        <v>34.6</v>
      </c>
    </row>
    <row r="14" spans="2:23" ht="26.25" customHeight="1" x14ac:dyDescent="0.25">
      <c r="B14" s="50">
        <v>6</v>
      </c>
      <c r="C14" s="51"/>
      <c r="D14" s="22">
        <v>2</v>
      </c>
      <c r="E14" s="23" t="s">
        <v>36</v>
      </c>
      <c r="F14" s="64" t="s">
        <v>33</v>
      </c>
      <c r="G14" s="65"/>
      <c r="H14" s="65"/>
      <c r="I14" s="66"/>
      <c r="J14" s="22">
        <v>326089</v>
      </c>
      <c r="K14" s="8">
        <v>22.21</v>
      </c>
      <c r="L14" s="8">
        <v>13.13</v>
      </c>
      <c r="M14" s="8">
        <v>16</v>
      </c>
      <c r="N14" s="8">
        <v>17.850000000000001</v>
      </c>
      <c r="O14" s="9"/>
      <c r="P14" s="9"/>
      <c r="Q14" s="9"/>
      <c r="R14" s="10">
        <f t="shared" si="0"/>
        <v>13.13</v>
      </c>
      <c r="S14" s="10">
        <f t="shared" si="1"/>
        <v>17.3</v>
      </c>
      <c r="T14" s="10">
        <f t="shared" si="2"/>
        <v>16.93</v>
      </c>
      <c r="U14" s="16">
        <f t="shared" si="3"/>
        <v>0.22011422797099356</v>
      </c>
      <c r="V14" s="11">
        <f t="shared" si="5"/>
        <v>17.3</v>
      </c>
      <c r="W14" s="11">
        <f t="shared" si="4"/>
        <v>34.6</v>
      </c>
    </row>
    <row r="15" spans="2:23" ht="30" customHeight="1" x14ac:dyDescent="0.25">
      <c r="B15" s="50">
        <v>7</v>
      </c>
      <c r="C15" s="51"/>
      <c r="D15" s="22">
        <v>2</v>
      </c>
      <c r="E15" s="23" t="s">
        <v>36</v>
      </c>
      <c r="F15" s="64" t="s">
        <v>34</v>
      </c>
      <c r="G15" s="65"/>
      <c r="H15" s="65"/>
      <c r="I15" s="66"/>
      <c r="J15" s="22">
        <v>326097</v>
      </c>
      <c r="K15" s="12">
        <v>26.45</v>
      </c>
      <c r="L15" s="12">
        <v>15.64</v>
      </c>
      <c r="M15" s="12">
        <v>22</v>
      </c>
      <c r="N15" s="12">
        <v>22.05</v>
      </c>
      <c r="O15" s="12"/>
      <c r="P15" s="12"/>
      <c r="Q15" s="12"/>
      <c r="R15" s="10">
        <f t="shared" si="0"/>
        <v>15.64</v>
      </c>
      <c r="S15" s="10">
        <f t="shared" si="1"/>
        <v>21.54</v>
      </c>
      <c r="T15" s="10">
        <f t="shared" si="2"/>
        <v>22.03</v>
      </c>
      <c r="U15" s="16">
        <f t="shared" si="3"/>
        <v>0.20660939323836872</v>
      </c>
      <c r="V15" s="11">
        <f t="shared" si="5"/>
        <v>21.54</v>
      </c>
      <c r="W15" s="11">
        <f t="shared" si="4"/>
        <v>43.08</v>
      </c>
    </row>
    <row r="16" spans="2:23" ht="23.25" customHeight="1" x14ac:dyDescent="0.25">
      <c r="B16" s="50">
        <v>8</v>
      </c>
      <c r="C16" s="51"/>
      <c r="D16" s="22">
        <v>10</v>
      </c>
      <c r="E16" s="23" t="s">
        <v>36</v>
      </c>
      <c r="F16" s="86" t="s">
        <v>35</v>
      </c>
      <c r="G16" s="87"/>
      <c r="H16" s="87"/>
      <c r="I16" s="88"/>
      <c r="J16" s="22">
        <v>1191373</v>
      </c>
      <c r="K16" s="13">
        <v>18.739999999999998</v>
      </c>
      <c r="L16" s="13">
        <v>11.42</v>
      </c>
      <c r="M16" s="13">
        <v>12</v>
      </c>
      <c r="N16" s="26" t="s">
        <v>43</v>
      </c>
      <c r="O16" s="13">
        <v>15.56</v>
      </c>
      <c r="P16" s="13"/>
      <c r="Q16" s="13"/>
      <c r="R16" s="10">
        <f t="shared" si="0"/>
        <v>11.42</v>
      </c>
      <c r="S16" s="10">
        <f t="shared" si="1"/>
        <v>14.43</v>
      </c>
      <c r="T16" s="10">
        <f t="shared" si="2"/>
        <v>13.78</v>
      </c>
      <c r="U16" s="16">
        <f t="shared" si="3"/>
        <v>0.23608856477086107</v>
      </c>
      <c r="V16" s="11">
        <f t="shared" si="5"/>
        <v>14.43</v>
      </c>
      <c r="W16" s="11">
        <f t="shared" si="4"/>
        <v>144.30000000000001</v>
      </c>
    </row>
    <row r="17" spans="2:23" ht="15" customHeight="1" x14ac:dyDescent="0.25">
      <c r="B17" s="67" t="s">
        <v>27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9"/>
      <c r="W17" s="14">
        <f>SUM(W9:W16)</f>
        <v>906.73</v>
      </c>
    </row>
  </sheetData>
  <mergeCells count="32">
    <mergeCell ref="B12:C12"/>
    <mergeCell ref="F12:I12"/>
    <mergeCell ref="B13:C13"/>
    <mergeCell ref="F13:I13"/>
    <mergeCell ref="B14:C14"/>
    <mergeCell ref="F14:I14"/>
    <mergeCell ref="B15:C15"/>
    <mergeCell ref="F15:I15"/>
    <mergeCell ref="B16:C16"/>
    <mergeCell ref="F16:I16"/>
    <mergeCell ref="B17:V17"/>
    <mergeCell ref="B10:C10"/>
    <mergeCell ref="F10:I10"/>
    <mergeCell ref="B11:C11"/>
    <mergeCell ref="F11:I11"/>
    <mergeCell ref="B5:W5"/>
    <mergeCell ref="B6:C8"/>
    <mergeCell ref="D6:D8"/>
    <mergeCell ref="E6:E8"/>
    <mergeCell ref="F6:I8"/>
    <mergeCell ref="J6:J8"/>
    <mergeCell ref="K6:M6"/>
    <mergeCell ref="N6:O6"/>
    <mergeCell ref="P6:Q6"/>
    <mergeCell ref="R6:T7"/>
    <mergeCell ref="U6:U8"/>
    <mergeCell ref="V6:W7"/>
    <mergeCell ref="B3:W4"/>
    <mergeCell ref="B1:W1"/>
    <mergeCell ref="B2:W2"/>
    <mergeCell ref="B9:C9"/>
    <mergeCell ref="F9:I9"/>
  </mergeCells>
  <pageMargins left="0.511811024" right="0.511811024" top="0.78740157499999996" bottom="0.78740157499999996" header="0.31496062000000002" footer="0.31496062000000002"/>
  <pageSetup paperSize="9" scale="36" fitToHeight="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1eb315a1-fd1d-4c46-bc29-5324cfd31550" xsi:nil="true"/>
    <lcf76f155ced4ddcb4097134ff3c332f xmlns="1eb315a1-fd1d-4c46-bc29-5324cfd31550">
      <Terms xmlns="http://schemas.microsoft.com/office/infopath/2007/PartnerControls"/>
    </lcf76f155ced4ddcb4097134ff3c332f>
    <TaxCatchAll xmlns="040f40de-0951-4de2-aa99-b1ea904a966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766810F3571A045AFE15E5668B16395" ma:contentTypeVersion="15" ma:contentTypeDescription="Crie um novo documento." ma:contentTypeScope="" ma:versionID="165e3be7e68e31343e9ec819c6fabc2e">
  <xsd:schema xmlns:xsd="http://www.w3.org/2001/XMLSchema" xmlns:xs="http://www.w3.org/2001/XMLSchema" xmlns:p="http://schemas.microsoft.com/office/2006/metadata/properties" xmlns:ns2="1eb315a1-fd1d-4c46-bc29-5324cfd31550" xmlns:ns3="040f40de-0951-4de2-aa99-b1ea904a966c" targetNamespace="http://schemas.microsoft.com/office/2006/metadata/properties" ma:root="true" ma:fieldsID="64ea8a45d9230794d888ce492a6e508e" ns2:_="" ns3:_="">
    <xsd:import namespace="1eb315a1-fd1d-4c46-bc29-5324cfd31550"/>
    <xsd:import namespace="040f40de-0951-4de2-aa99-b1ea904a96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b315a1-fd1d-4c46-bc29-5324cfd315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905f465-c0dd-4870-bbe2-ba24a410d0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f40de-0951-4de2-aa99-b1ea904a966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b441b97-112f-42a4-9487-746d41916657}" ma:internalName="TaxCatchAll" ma:showField="CatchAllData" ma:web="040f40de-0951-4de2-aa99-b1ea904a96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9A6100-6B42-44A0-9EBB-BEE98F3FBE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CBAFDF-1564-4C74-90E1-FD7F2B807210}">
  <ds:schemaRefs>
    <ds:schemaRef ds:uri="1eb315a1-fd1d-4c46-bc29-5324cfd31550"/>
    <ds:schemaRef ds:uri="http://schemas.openxmlformats.org/package/2006/metadata/core-properties"/>
    <ds:schemaRef ds:uri="040f40de-0951-4de2-aa99-b1ea904a966c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16B2B22-0C62-42E1-AE1E-8277B1D639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b315a1-fd1d-4c46-bc29-5324cfd31550"/>
    <ds:schemaRef ds:uri="040f40de-0951-4de2-aa99-b1ea904a96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LOTE 4</vt:lpstr>
      <vt:lpstr>LOTE 9</vt:lpstr>
    </vt:vector>
  </TitlesOfParts>
  <Manager/>
  <Company>Ministério Público do Estado de Minas Gerais - MPMG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Dari Ruiz</dc:creator>
  <cp:keywords/>
  <dc:description/>
  <cp:lastModifiedBy>Simone de Oliveira Capanema</cp:lastModifiedBy>
  <cp:revision/>
  <dcterms:created xsi:type="dcterms:W3CDTF">2018-05-03T15:00:37Z</dcterms:created>
  <dcterms:modified xsi:type="dcterms:W3CDTF">2023-05-11T18:14:45Z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0x0101005766810F3571A045AFE15E5668B16395</vt:lpwstr>
  </property>
  <property fmtid="{D5CDD505-2E9C-101B-9397-08002B2CF9AE}" pid="3" name="MediaServiceImageTags">
    <vt:lpwstr/>
  </property>
</Properties>
</file>