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tabRatio="310" activeTab="0"/>
  </bookViews>
  <sheets>
    <sheet name="Lote Ún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<sst xmlns="http://schemas.openxmlformats.org/spreadsheetml/2006/main" count="90" uniqueCount="57">
  <si>
    <t>MAPA COMPARATIVO DE PREÇOS</t>
  </si>
  <si>
    <t>TOTAL ESTIMADO DO PROCESSO:</t>
  </si>
  <si>
    <t>ITEM</t>
  </si>
  <si>
    <t>QUANT.</t>
  </si>
  <si>
    <t>UNIDADE</t>
  </si>
  <si>
    <t>DESCRIÇÃO RESUMIDA DO ITEM</t>
  </si>
  <si>
    <t>CÓDIGO SIAD</t>
  </si>
  <si>
    <t xml:space="preserve"> ORÇAMENTOS DE FORNECEDORES</t>
  </si>
  <si>
    <t>PREÇOS PÚBLICOS</t>
  </si>
  <si>
    <t>PREÇO UNITÁRIO</t>
  </si>
  <si>
    <t>COEFICIENTE DE VARIAÇÃO</t>
  </si>
  <si>
    <t>PREÇO DE REFERÊNCIA (ITEM)</t>
  </si>
  <si>
    <t>ÓRGÃO - Nº DO CT</t>
  </si>
  <si>
    <t>MENOR</t>
  </si>
  <si>
    <t>MÉDIA</t>
  </si>
  <si>
    <t>MEDIANA</t>
  </si>
  <si>
    <t>PREÇO DE REFERÊNCIA TOTAL:</t>
  </si>
  <si>
    <t>LOTE ÚNICO</t>
  </si>
  <si>
    <t>kit controle de acesso de pessoas com duas vias de passagem tipo Flap, conforme especificado no item 2 do Caderno de Especificações Técnicas.</t>
  </si>
  <si>
    <t>Kit controle de acesso de pessoas catraca tipo balcão, conforme especificado no item 2 do Caderno de Especificações Técnicas.</t>
  </si>
  <si>
    <t>Kit controle de acesso de pessoas catraca tipo pedestal, conforme especificado no item 2 do Caderno de Especificações Técnicas.</t>
  </si>
  <si>
    <t>Kit controle de acesso para portarias, conforme especificado no item 2 do Caderno de Especificações Técnicas.</t>
  </si>
  <si>
    <t>Kit controle de acesso de veículo, conforme especificado no item 2 do Caderno de Especificações Técnicas.</t>
  </si>
  <si>
    <t>Kit controle de acesso para portas, conforme especificado no item 2 do Caderno de Especificações Técnicas.</t>
  </si>
  <si>
    <t>Kit controle de acesso gerenciadora para sistemas, conforme especificado no item 2 do Caderno de Especificações Técnicas.</t>
  </si>
  <si>
    <t>Kit controle de acesso portal detector de metais, conforme especificado no item 2 do Caderno de Especificações Técnicas.</t>
  </si>
  <si>
    <t>Detector de metais portátil, conforme especificado no item 2 do Caderno de Especificações Técnicas.</t>
  </si>
  <si>
    <t>Protetor para crachás, conforme especificado no item 2 do Caderno de Especificações Técnicas.</t>
  </si>
  <si>
    <t>Licenças para atualização do software de controle de acesso</t>
  </si>
  <si>
    <t>Serviço de serralheira, conforme especificado no item 2 do Caderno de Especificações Técnicas.</t>
  </si>
  <si>
    <t>Kit controle de acesso de veículos com cancelas motorizadas, conforme especificado no item 2 do Caderno de Especificações Técnicas.</t>
  </si>
  <si>
    <t>Serviço de fornecimento de até 5.000 (cinco mil) crachás, conforme especificado no Caderno de Especificações Técnicas.</t>
  </si>
  <si>
    <t>Unidade</t>
  </si>
  <si>
    <t xml:space="preserve">1562207
</t>
  </si>
  <si>
    <t>MÉTODO SYSTEM (GRANDE PORTE)</t>
  </si>
  <si>
    <t>DATA DA CONCLUSÃO: 17/11/2022</t>
  </si>
  <si>
    <t>PROTECH (GRANDE PORTE)</t>
  </si>
  <si>
    <t>ROCKET-TEC SISTEMAS (GRANDE PORTE)</t>
  </si>
  <si>
    <t>PROCESSO SEI: 19.16.3900.0106895/2022-49</t>
  </si>
  <si>
    <t>OBJETO: AQUISIÇÃO E INSTALAÇÃO DE SISTEMA DE CONTROLE DE ACESSO VEICULAR E DE PESSOAS PARA USO EM SEDES DIVERSAS DO MPMG, CONTEMPLANDO A MANUTENÇÃO PREVENTIVA E CORRETIVA DO SISTEMA (ITENS DE SOFTWARE E HARDWARE), COM COBERTURA TOTAL DE PEÇAS, PELO PERÍODO DE 36 (TRINTA E SEIS) MESES.</t>
  </si>
  <si>
    <t>UNITÁRIO / MENSAL TOTAL</t>
  </si>
  <si>
    <t>TOTAL / TOTAL 36 MESES</t>
  </si>
  <si>
    <t>OBSERVAÇÕES:
1) Dos orçamentos enviados pelos fornecedores foram considerados apenas os valores unitários neste Mapa Comparativo de Preços, ressalvando assim quaisquer equívocos no cálculo dos totalizadores. Para os itens 14 a 23, o valor unitário é referente ao valor mensal total. 
2) Dos fornecedores consultados, verifica-se que NENHUMA são ME/EPP, após verificação em suas propostas ou consulta ao portal da Receita Federal.
3) Outros fornecedores consultados mas que até o momento não responderam ou responderam que não irão apresentar proposta: DIMEP SISTEMAS - Adriano Ferrari - 31 3274-2766 - adriano.ferrari@dimep.com.br - vendas@dimep.com.br – respondeu que a soçução que comercializam não são compatíveis com o sistema da PGJ; CFTVA - mario@cftva.com.br - 31 3362-6134 –  suporte@cftva.com.br contato@cftva.com.br; INTELBRAS - AUTOMATIZA milton.junior@intelbras.com.br - jefferson.resende@intelbras.com.br; MAXIS INFORMÁTICA- 31 3064-5656 -financeiro@maxis.com.br - maxis@maxis.com.br - guilhermegavino@maxis.com.br; A PONTO RÁPIDO - 31 3213-4931 - comercial@apontorapido.com.br; FERREIRA COM E MANUTENÇÕES - ferreiraps.ssa@gmail.com – alex; SOMITEC - osanches@somitec.com; COMMANDO SEGURANÇA ELETRÔNICA - contratos@commando.com.br - 3457-2295; atendimento@commando.com.br; TÉCNICA BENELLI - 312526-5155 – Vanísia - vanisia@benelli.com.br; MICROPOINT - mktmicro@micropointmg.com.br - 31 3334-9846 - 31 99499-8786 - 55 11 4674-8009 |  11 4674-8013; orcamento.seguranca@wolpac.com.br; ALVO SEGURANCA - alvoseg@grupoalvo.com.br - Renato ; luis.cardoso@ccaautomacao.com.br  - CCA AUTOMACAO PREDIAL – respondeu que não tem interesse; SISPONTO SISTEMAS INTELIGENTES - diretoria@sisponto.com.br; - (35) 999554429 - (35)38510400  3851-0410. 
4) Não foi possível localizar preços públicos similares para esta contratação devido à complexidade e ao detalhamento do objeto, incluindo instalação e manutenção, para atender inúmeras sedes do MP em Minas Gerais, conforme especificações contidas no Termo de Referência e seus Apensos. 
5) Aguarda-se orientação institucional (em tramitação no processo SEI 19.16.3719.0003818/2019-12), com fito de estabelecer o melhor critério objetivo para a definição do preço de referência. Isso posto, neste Mapa de Preços foi utilizado como parâmetro para utilização do preço médio ou mediana para itens com três ou mais amostras: a aplicação da média para os itens cujo coeficiente de variação é igual ou inferior a 25%, e da mediana apenas para os itens que porventura apresentem coeficiente de variação superior a 25%.</t>
  </si>
  <si>
    <r>
      <rPr>
        <b/>
        <u val="single"/>
        <sz val="8"/>
        <rFont val="Arial"/>
        <family val="2"/>
      </rPr>
      <t>PREÇO UNITÁRIO</t>
    </r>
    <r>
      <rPr>
        <b/>
        <sz val="8"/>
        <rFont val="Arial"/>
        <family val="2"/>
      </rPr>
      <t xml:space="preserve"> (ITENS 1 A 13, 24 E 25)    </t>
    </r>
    <r>
      <rPr>
        <b/>
        <u val="single"/>
        <sz val="8"/>
        <rFont val="Arial"/>
        <family val="2"/>
      </rPr>
      <t>PREÇO MENSAL TOTAL</t>
    </r>
    <r>
      <rPr>
        <b/>
        <sz val="8"/>
        <rFont val="Arial"/>
        <family val="2"/>
      </rPr>
      <t xml:space="preserve">                  (ITENS 14 A 23)</t>
    </r>
  </si>
  <si>
    <r>
      <rPr>
        <b/>
        <u val="single"/>
        <sz val="8"/>
        <rFont val="Arial"/>
        <family val="2"/>
      </rPr>
      <t>PREÇO UNITÁRIO</t>
    </r>
    <r>
      <rPr>
        <b/>
        <sz val="8"/>
        <rFont val="Arial"/>
        <family val="2"/>
      </rPr>
      <t xml:space="preserve"> (ITENS 1 A 13, 24 E 25)    </t>
    </r>
    <r>
      <rPr>
        <b/>
        <u val="single"/>
        <sz val="8"/>
        <rFont val="Arial"/>
        <family val="2"/>
      </rPr>
      <t>PREÇO MENSAL TOTAL</t>
    </r>
    <r>
      <rPr>
        <b/>
        <sz val="8"/>
        <rFont val="Arial"/>
        <family val="2"/>
      </rPr>
      <t xml:space="preserve">                      (ITENS 14 A 23)</t>
    </r>
  </si>
  <si>
    <t>meses</t>
  </si>
  <si>
    <t>Serviço de manutenção e reparo em equipamentos de controle de acesso KITs 1.</t>
  </si>
  <si>
    <t xml:space="preserve">Serviço de manutenção e reparo em equipamentos de controle de acesso KITs 2. </t>
  </si>
  <si>
    <t>Serviço de manutenção e reparo em equipamentos de controle de acesso KITs 3.</t>
  </si>
  <si>
    <t>Serviço de manutenção e reparo em equipamentos de controle de acesso KITs 4.</t>
  </si>
  <si>
    <t xml:space="preserve">Serviço de manutenção e reparo em equipamentos de controle de acesso KITs 5. </t>
  </si>
  <si>
    <t xml:space="preserve">Serviço de manutenção e reparo em equipamentos de controle de acesso KITs 6 </t>
  </si>
  <si>
    <t xml:space="preserve">Serviço de manutenção e reparo em equipamentos de controle de acesso KITs 7. </t>
  </si>
  <si>
    <t>Serviço de manutenção e reparo em equipamentos de controle de acesso KITs 8.</t>
  </si>
  <si>
    <t xml:space="preserve">Serviço de manutenção e reparo em equipamentos de controle de acesso KITs 9. </t>
  </si>
  <si>
    <t>Serviço de manutenção e reparo em equipamentos de controle de acesso KITs 24.</t>
  </si>
  <si>
    <t>Responsável pela cotação de preços e pelo mapa comparativo: servidora Érica Viana Giardini de Oliveira - MAMP 2608.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</si>
</sst>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rgb="FF9C65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2" fillId="3" borderId="0" xfId="21" applyFill="1"/>
    <xf numFmtId="39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39" fontId="6" fillId="6" borderId="1" xfId="20" applyNumberFormat="1" applyFont="1" applyFill="1" applyBorder="1" applyAlignment="1" applyProtection="1">
      <alignment horizontal="center" vertical="center" wrapText="1"/>
      <protection locked="0"/>
    </xf>
    <xf numFmtId="39" fontId="6" fillId="7" borderId="1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20" applyNumberFormat="1" applyFont="1" applyFill="1" applyBorder="1" applyAlignment="1" applyProtection="1">
      <alignment horizontal="right" vertical="center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vertical="center"/>
      <protection/>
    </xf>
    <xf numFmtId="164" fontId="9" fillId="8" borderId="1" xfId="20" applyNumberFormat="1" applyFont="1" applyFill="1" applyBorder="1" applyAlignment="1" applyProtection="1">
      <alignment vertical="center"/>
      <protection/>
    </xf>
    <xf numFmtId="164" fontId="9" fillId="0" borderId="1" xfId="20" applyNumberFormat="1" applyFont="1" applyFill="1" applyBorder="1" applyAlignment="1" applyProtection="1">
      <alignment vertical="center"/>
      <protection/>
    </xf>
    <xf numFmtId="164" fontId="9" fillId="0" borderId="1" xfId="0" applyNumberFormat="1" applyFont="1" applyBorder="1" applyAlignment="1">
      <alignment vertical="center"/>
    </xf>
    <xf numFmtId="164" fontId="6" fillId="7" borderId="1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1" xfId="22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justify" vertical="center" wrapText="1"/>
      <protection locked="0"/>
    </xf>
    <xf numFmtId="0" fontId="9" fillId="3" borderId="1" xfId="0" applyFont="1" applyFill="1" applyBorder="1" applyAlignment="1" applyProtection="1">
      <alignment horizontal="justify" vertical="center" wrapText="1"/>
      <protection locked="0"/>
    </xf>
    <xf numFmtId="0" fontId="9" fillId="3" borderId="2" xfId="0" applyFont="1" applyFill="1" applyBorder="1" applyAlignment="1" applyProtection="1">
      <alignment horizontal="justify" vertical="center" wrapText="1"/>
      <protection locked="0"/>
    </xf>
    <xf numFmtId="0" fontId="9" fillId="0" borderId="4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3" borderId="1" xfId="21" applyFont="1" applyFill="1" applyBorder="1" applyAlignment="1">
      <alignment horizontal="center"/>
    </xf>
    <xf numFmtId="0" fontId="8" fillId="3" borderId="1" xfId="21" applyFont="1" applyFill="1" applyBorder="1" applyAlignment="1">
      <alignment horizontal="center"/>
    </xf>
    <xf numFmtId="0" fontId="11" fillId="3" borderId="4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o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323850" y="66675"/>
          <a:ext cx="104775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6</xdr:col>
      <xdr:colOff>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189547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7"/>
  <sheetViews>
    <sheetView tabSelected="1" workbookViewId="0" topLeftCell="A1">
      <selection activeCell="A39" sqref="A39:XFD47"/>
    </sheetView>
  </sheetViews>
  <sheetFormatPr defaultColWidth="9.140625" defaultRowHeight="15"/>
  <cols>
    <col min="1" max="1" width="3.7109375" style="1" customWidth="1"/>
    <col min="2" max="3" width="2.7109375" style="0" customWidth="1"/>
    <col min="4" max="4" width="7.421875" style="0" customWidth="1"/>
    <col min="5" max="5" width="7.421875" style="0" bestFit="1" customWidth="1"/>
    <col min="6" max="8" width="8.8515625" style="0" customWidth="1"/>
    <col min="9" max="9" width="8.00390625" style="0" customWidth="1"/>
    <col min="10" max="10" width="7.8515625" style="0" customWidth="1"/>
    <col min="11" max="12" width="17.28125" style="0" hidden="1" customWidth="1"/>
    <col min="13" max="13" width="17.421875" style="0" hidden="1" customWidth="1"/>
    <col min="14" max="14" width="14.8515625" style="0" hidden="1" customWidth="1"/>
    <col min="15" max="15" width="11.421875" style="0" hidden="1" customWidth="1"/>
    <col min="16" max="16" width="11.8515625" style="0" hidden="1" customWidth="1"/>
    <col min="17" max="17" width="11.57421875" style="0" hidden="1" customWidth="1"/>
    <col min="18" max="18" width="12.8515625" style="0" hidden="1" customWidth="1"/>
    <col min="19" max="19" width="10.8515625" style="0" customWidth="1"/>
    <col min="20" max="20" width="13.7109375" style="0" customWidth="1"/>
    <col min="21" max="16384" width="9.140625" style="1" customWidth="1"/>
  </cols>
  <sheetData>
    <row r="1" spans="2:20" ht="67.5" customHeight="1"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15.7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5.75">
      <c r="B3" s="46" t="s">
        <v>38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31.15" customHeight="1"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ht="15.75">
      <c r="B5" s="46" t="s">
        <v>35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ht="15.75">
      <c r="B6" s="46" t="s">
        <v>1</v>
      </c>
      <c r="C6" s="46"/>
      <c r="D6" s="46"/>
      <c r="E6" s="46"/>
      <c r="F6" s="46"/>
      <c r="G6" s="46"/>
      <c r="H6" s="46"/>
      <c r="I6" s="47">
        <f>T38</f>
        <v>15063054.56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ht="1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2:20" ht="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20" ht="15">
      <c r="B9" s="69" t="s">
        <v>17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2:20" ht="22.9" customHeight="1">
      <c r="B10" s="56" t="s">
        <v>2</v>
      </c>
      <c r="C10" s="57"/>
      <c r="D10" s="49" t="s">
        <v>3</v>
      </c>
      <c r="E10" s="49" t="s">
        <v>4</v>
      </c>
      <c r="F10" s="51" t="s">
        <v>5</v>
      </c>
      <c r="G10" s="51"/>
      <c r="H10" s="51"/>
      <c r="I10" s="51"/>
      <c r="J10" s="49" t="s">
        <v>6</v>
      </c>
      <c r="K10" s="24" t="s">
        <v>7</v>
      </c>
      <c r="L10" s="25"/>
      <c r="M10" s="26"/>
      <c r="N10" s="16" t="s">
        <v>8</v>
      </c>
      <c r="O10" s="38" t="s">
        <v>9</v>
      </c>
      <c r="P10" s="39"/>
      <c r="Q10" s="39"/>
      <c r="R10" s="62" t="s">
        <v>10</v>
      </c>
      <c r="S10" s="52" t="s">
        <v>11</v>
      </c>
      <c r="T10" s="53"/>
    </row>
    <row r="11" spans="2:20" ht="34.15" customHeight="1">
      <c r="B11" s="58"/>
      <c r="C11" s="59"/>
      <c r="D11" s="49"/>
      <c r="E11" s="49"/>
      <c r="F11" s="51"/>
      <c r="G11" s="51"/>
      <c r="H11" s="51"/>
      <c r="I11" s="51"/>
      <c r="J11" s="49"/>
      <c r="K11" s="3" t="s">
        <v>37</v>
      </c>
      <c r="L11" s="3" t="s">
        <v>34</v>
      </c>
      <c r="M11" s="4" t="s">
        <v>36</v>
      </c>
      <c r="N11" s="3" t="s">
        <v>12</v>
      </c>
      <c r="O11" s="40"/>
      <c r="P11" s="41"/>
      <c r="Q11" s="41"/>
      <c r="R11" s="63"/>
      <c r="S11" s="54"/>
      <c r="T11" s="55"/>
    </row>
    <row r="12" spans="2:20" ht="58.5" customHeight="1">
      <c r="B12" s="60"/>
      <c r="C12" s="61"/>
      <c r="D12" s="50"/>
      <c r="E12" s="50"/>
      <c r="F12" s="51"/>
      <c r="G12" s="51"/>
      <c r="H12" s="51"/>
      <c r="I12" s="51"/>
      <c r="J12" s="50"/>
      <c r="K12" s="2" t="s">
        <v>43</v>
      </c>
      <c r="L12" s="2" t="s">
        <v>44</v>
      </c>
      <c r="M12" s="2" t="s">
        <v>43</v>
      </c>
      <c r="N12" s="2"/>
      <c r="O12" s="5" t="s">
        <v>13</v>
      </c>
      <c r="P12" s="5" t="s">
        <v>14</v>
      </c>
      <c r="Q12" s="5" t="s">
        <v>15</v>
      </c>
      <c r="R12" s="64"/>
      <c r="S12" s="6" t="s">
        <v>40</v>
      </c>
      <c r="T12" s="6" t="s">
        <v>41</v>
      </c>
    </row>
    <row r="13" spans="2:20" ht="30" customHeight="1">
      <c r="B13" s="74">
        <v>1</v>
      </c>
      <c r="C13" s="75"/>
      <c r="D13" s="17">
        <v>5</v>
      </c>
      <c r="E13" s="17" t="s">
        <v>32</v>
      </c>
      <c r="F13" s="30" t="s">
        <v>18</v>
      </c>
      <c r="G13" s="31"/>
      <c r="H13" s="31"/>
      <c r="I13" s="32"/>
      <c r="J13" s="17" t="s">
        <v>33</v>
      </c>
      <c r="K13" s="7">
        <v>356337.37</v>
      </c>
      <c r="L13" s="7">
        <v>400000</v>
      </c>
      <c r="M13" s="7">
        <v>433883.65</v>
      </c>
      <c r="N13" s="8"/>
      <c r="O13" s="9">
        <f>MIN(K13:N13)</f>
        <v>356337.37</v>
      </c>
      <c r="P13" s="9">
        <f>ROUND(AVERAGE(K13:N13),2)</f>
        <v>396740.34</v>
      </c>
      <c r="Q13" s="9">
        <f>ROUND(MEDIAN(K13:N13),2)</f>
        <v>400000</v>
      </c>
      <c r="R13" s="14">
        <f>STDEV(K13:N13)/AVERAGE(K13:N13)</f>
        <v>0.09798794117535614</v>
      </c>
      <c r="S13" s="10">
        <f>IF(R13&lt;25%,P13,Q13)</f>
        <v>396740.34</v>
      </c>
      <c r="T13" s="10">
        <f>S13*D13</f>
        <v>1983701.7000000002</v>
      </c>
    </row>
    <row r="14" spans="2:20" ht="30" customHeight="1">
      <c r="B14" s="74">
        <v>2</v>
      </c>
      <c r="C14" s="75"/>
      <c r="D14" s="17">
        <v>10</v>
      </c>
      <c r="E14" s="17" t="s">
        <v>32</v>
      </c>
      <c r="F14" s="35" t="s">
        <v>18</v>
      </c>
      <c r="G14" s="36"/>
      <c r="H14" s="36"/>
      <c r="I14" s="37"/>
      <c r="J14" s="17" t="s">
        <v>33</v>
      </c>
      <c r="K14" s="7">
        <v>228858.48</v>
      </c>
      <c r="L14" s="7">
        <v>230000</v>
      </c>
      <c r="M14" s="7">
        <v>275959.01</v>
      </c>
      <c r="N14" s="8"/>
      <c r="O14" s="9">
        <f aca="true" t="shared" si="0" ref="O14:O37">MIN(K14:N14)</f>
        <v>228858.48</v>
      </c>
      <c r="P14" s="9">
        <f aca="true" t="shared" si="1" ref="P14:P37">ROUND(AVERAGE(K14:N14),2)</f>
        <v>244939.16</v>
      </c>
      <c r="Q14" s="9">
        <f aca="true" t="shared" si="2" ref="Q14:Q37">ROUND(MEDIAN(K14:N14),2)</f>
        <v>230000</v>
      </c>
      <c r="R14" s="14">
        <f aca="true" t="shared" si="3" ref="R14:R37">STDEV(K14:N14)/AVERAGE(K14:N14)</f>
        <v>0.10970086389348394</v>
      </c>
      <c r="S14" s="10">
        <f aca="true" t="shared" si="4" ref="S14:S37">IF(R14&lt;25%,P14,Q14)</f>
        <v>244939.16</v>
      </c>
      <c r="T14" s="10">
        <f aca="true" t="shared" si="5" ref="T14:T37">S14*D14</f>
        <v>2449391.6</v>
      </c>
    </row>
    <row r="15" spans="2:20" ht="30" customHeight="1">
      <c r="B15" s="74">
        <v>3</v>
      </c>
      <c r="C15" s="75"/>
      <c r="D15" s="17">
        <v>4</v>
      </c>
      <c r="E15" s="17" t="s">
        <v>32</v>
      </c>
      <c r="F15" s="35" t="s">
        <v>19</v>
      </c>
      <c r="G15" s="36"/>
      <c r="H15" s="36"/>
      <c r="I15" s="37"/>
      <c r="J15" s="17" t="s">
        <v>33</v>
      </c>
      <c r="K15" s="7">
        <v>62318.47</v>
      </c>
      <c r="L15" s="7">
        <v>63500</v>
      </c>
      <c r="M15" s="7">
        <v>70148.7</v>
      </c>
      <c r="N15" s="8"/>
      <c r="O15" s="9">
        <f t="shared" si="0"/>
        <v>62318.47</v>
      </c>
      <c r="P15" s="9">
        <f t="shared" si="1"/>
        <v>65322.39</v>
      </c>
      <c r="Q15" s="9">
        <f t="shared" si="2"/>
        <v>63500</v>
      </c>
      <c r="R15" s="14">
        <f t="shared" si="3"/>
        <v>0.06462179876914667</v>
      </c>
      <c r="S15" s="10">
        <f t="shared" si="4"/>
        <v>65322.39</v>
      </c>
      <c r="T15" s="10">
        <f t="shared" si="5"/>
        <v>261289.56</v>
      </c>
    </row>
    <row r="16" spans="2:20" ht="30" customHeight="1">
      <c r="B16" s="74">
        <v>4</v>
      </c>
      <c r="C16" s="75"/>
      <c r="D16" s="17">
        <v>6</v>
      </c>
      <c r="E16" s="17" t="s">
        <v>32</v>
      </c>
      <c r="F16" s="35" t="s">
        <v>20</v>
      </c>
      <c r="G16" s="36"/>
      <c r="H16" s="36"/>
      <c r="I16" s="37"/>
      <c r="J16" s="17" t="s">
        <v>33</v>
      </c>
      <c r="K16" s="7">
        <v>31253.94</v>
      </c>
      <c r="L16" s="7">
        <v>35000</v>
      </c>
      <c r="M16" s="7">
        <v>43849.16</v>
      </c>
      <c r="N16" s="8"/>
      <c r="O16" s="9">
        <f t="shared" si="0"/>
        <v>31253.94</v>
      </c>
      <c r="P16" s="9">
        <f t="shared" si="1"/>
        <v>36701.03</v>
      </c>
      <c r="Q16" s="9">
        <f t="shared" si="2"/>
        <v>35000</v>
      </c>
      <c r="R16" s="14">
        <f t="shared" si="3"/>
        <v>0.17622429545904378</v>
      </c>
      <c r="S16" s="10">
        <f t="shared" si="4"/>
        <v>36701.03</v>
      </c>
      <c r="T16" s="10">
        <f t="shared" si="5"/>
        <v>220206.18</v>
      </c>
    </row>
    <row r="17" spans="2:20" ht="30" customHeight="1">
      <c r="B17" s="74">
        <v>5</v>
      </c>
      <c r="C17" s="75"/>
      <c r="D17" s="17">
        <v>104</v>
      </c>
      <c r="E17" s="17" t="s">
        <v>32</v>
      </c>
      <c r="F17" s="35" t="s">
        <v>21</v>
      </c>
      <c r="G17" s="36"/>
      <c r="H17" s="36"/>
      <c r="I17" s="37"/>
      <c r="J17" s="17" t="s">
        <v>33</v>
      </c>
      <c r="K17" s="7">
        <v>6874.07</v>
      </c>
      <c r="L17" s="7">
        <v>8000</v>
      </c>
      <c r="M17" s="7">
        <v>8388.96</v>
      </c>
      <c r="N17" s="8"/>
      <c r="O17" s="9">
        <f t="shared" si="0"/>
        <v>6874.07</v>
      </c>
      <c r="P17" s="9">
        <f t="shared" si="1"/>
        <v>7754.34</v>
      </c>
      <c r="Q17" s="9">
        <f t="shared" si="2"/>
        <v>8000</v>
      </c>
      <c r="R17" s="14">
        <f t="shared" si="3"/>
        <v>0.10145990451354298</v>
      </c>
      <c r="S17" s="10">
        <f t="shared" si="4"/>
        <v>7754.34</v>
      </c>
      <c r="T17" s="10">
        <f t="shared" si="5"/>
        <v>806451.36</v>
      </c>
    </row>
    <row r="18" spans="2:20" ht="30" customHeight="1">
      <c r="B18" s="74">
        <v>6</v>
      </c>
      <c r="C18" s="75"/>
      <c r="D18" s="17">
        <v>19</v>
      </c>
      <c r="E18" s="17" t="s">
        <v>32</v>
      </c>
      <c r="F18" s="35" t="s">
        <v>22</v>
      </c>
      <c r="G18" s="36"/>
      <c r="H18" s="36"/>
      <c r="I18" s="37"/>
      <c r="J18" s="17" t="s">
        <v>33</v>
      </c>
      <c r="K18" s="7">
        <v>62577.19</v>
      </c>
      <c r="L18" s="7">
        <v>65000</v>
      </c>
      <c r="M18" s="7">
        <v>44410.27</v>
      </c>
      <c r="N18" s="8"/>
      <c r="O18" s="9">
        <f t="shared" si="0"/>
        <v>44410.27</v>
      </c>
      <c r="P18" s="9">
        <f t="shared" si="1"/>
        <v>57329.15</v>
      </c>
      <c r="Q18" s="9">
        <f t="shared" si="2"/>
        <v>62577.19</v>
      </c>
      <c r="R18" s="14">
        <f t="shared" si="3"/>
        <v>0.19629582292042838</v>
      </c>
      <c r="S18" s="10">
        <f t="shared" si="4"/>
        <v>57329.15</v>
      </c>
      <c r="T18" s="10">
        <f t="shared" si="5"/>
        <v>1089253.85</v>
      </c>
    </row>
    <row r="19" spans="2:20" ht="30" customHeight="1">
      <c r="B19" s="74">
        <v>7</v>
      </c>
      <c r="C19" s="75"/>
      <c r="D19" s="17">
        <v>104</v>
      </c>
      <c r="E19" s="17" t="s">
        <v>32</v>
      </c>
      <c r="F19" s="35" t="s">
        <v>23</v>
      </c>
      <c r="G19" s="36"/>
      <c r="H19" s="36"/>
      <c r="I19" s="37"/>
      <c r="J19" s="17" t="s">
        <v>33</v>
      </c>
      <c r="K19" s="7">
        <v>9544.25</v>
      </c>
      <c r="L19" s="7">
        <v>9620</v>
      </c>
      <c r="M19" s="7">
        <v>6902.82</v>
      </c>
      <c r="N19" s="8"/>
      <c r="O19" s="9">
        <f t="shared" si="0"/>
        <v>6902.82</v>
      </c>
      <c r="P19" s="9">
        <f t="shared" si="1"/>
        <v>8689.02</v>
      </c>
      <c r="Q19" s="9">
        <f t="shared" si="2"/>
        <v>9544.25</v>
      </c>
      <c r="R19" s="14">
        <f t="shared" si="3"/>
        <v>0.17808227797807588</v>
      </c>
      <c r="S19" s="10">
        <f t="shared" si="4"/>
        <v>8689.02</v>
      </c>
      <c r="T19" s="10">
        <f t="shared" si="5"/>
        <v>903658.0800000001</v>
      </c>
    </row>
    <row r="20" spans="2:20" ht="30" customHeight="1">
      <c r="B20" s="74">
        <v>8</v>
      </c>
      <c r="C20" s="75"/>
      <c r="D20" s="17">
        <v>6</v>
      </c>
      <c r="E20" s="17" t="s">
        <v>32</v>
      </c>
      <c r="F20" s="35" t="s">
        <v>24</v>
      </c>
      <c r="G20" s="36"/>
      <c r="H20" s="36"/>
      <c r="I20" s="37"/>
      <c r="J20" s="17" t="s">
        <v>33</v>
      </c>
      <c r="K20" s="7">
        <v>4871.18</v>
      </c>
      <c r="L20" s="7">
        <v>5000</v>
      </c>
      <c r="M20" s="7">
        <v>5020.08</v>
      </c>
      <c r="N20" s="8"/>
      <c r="O20" s="9">
        <f t="shared" si="0"/>
        <v>4871.18</v>
      </c>
      <c r="P20" s="9">
        <f t="shared" si="1"/>
        <v>4963.75</v>
      </c>
      <c r="Q20" s="9">
        <f t="shared" si="2"/>
        <v>5000</v>
      </c>
      <c r="R20" s="14">
        <f t="shared" si="3"/>
        <v>0.01627741641343446</v>
      </c>
      <c r="S20" s="10">
        <f t="shared" si="4"/>
        <v>4963.75</v>
      </c>
      <c r="T20" s="10">
        <f t="shared" si="5"/>
        <v>29782.5</v>
      </c>
    </row>
    <row r="21" spans="2:20" ht="30" customHeight="1">
      <c r="B21" s="74">
        <v>9</v>
      </c>
      <c r="C21" s="75"/>
      <c r="D21" s="17">
        <v>5</v>
      </c>
      <c r="E21" s="17" t="s">
        <v>32</v>
      </c>
      <c r="F21" s="35" t="s">
        <v>25</v>
      </c>
      <c r="G21" s="36"/>
      <c r="H21" s="36"/>
      <c r="I21" s="37"/>
      <c r="J21" s="17" t="s">
        <v>33</v>
      </c>
      <c r="K21" s="7">
        <v>46294.15</v>
      </c>
      <c r="L21" s="7">
        <v>49100</v>
      </c>
      <c r="M21" s="7">
        <v>66405.71</v>
      </c>
      <c r="N21" s="8"/>
      <c r="O21" s="9">
        <f t="shared" si="0"/>
        <v>46294.15</v>
      </c>
      <c r="P21" s="9">
        <f t="shared" si="1"/>
        <v>53933.29</v>
      </c>
      <c r="Q21" s="9">
        <f t="shared" si="2"/>
        <v>49100</v>
      </c>
      <c r="R21" s="14">
        <f t="shared" si="3"/>
        <v>0.20195621826885138</v>
      </c>
      <c r="S21" s="10">
        <f t="shared" si="4"/>
        <v>53933.29</v>
      </c>
      <c r="T21" s="10">
        <f t="shared" si="5"/>
        <v>269666.45</v>
      </c>
    </row>
    <row r="22" spans="2:20" ht="30" customHeight="1">
      <c r="B22" s="74">
        <v>10</v>
      </c>
      <c r="C22" s="75"/>
      <c r="D22" s="17">
        <v>50</v>
      </c>
      <c r="E22" s="17" t="s">
        <v>32</v>
      </c>
      <c r="F22" s="35" t="s">
        <v>26</v>
      </c>
      <c r="G22" s="36"/>
      <c r="H22" s="36"/>
      <c r="I22" s="37"/>
      <c r="J22" s="17">
        <v>1692089</v>
      </c>
      <c r="K22" s="7">
        <v>1134.68</v>
      </c>
      <c r="L22" s="7">
        <v>1400</v>
      </c>
      <c r="M22" s="7">
        <v>16842.14</v>
      </c>
      <c r="N22" s="8"/>
      <c r="O22" s="9">
        <f t="shared" si="0"/>
        <v>1134.68</v>
      </c>
      <c r="P22" s="9">
        <f t="shared" si="1"/>
        <v>6458.94</v>
      </c>
      <c r="Q22" s="9">
        <f t="shared" si="2"/>
        <v>1400</v>
      </c>
      <c r="R22" s="14">
        <f t="shared" si="3"/>
        <v>1.392348199683896</v>
      </c>
      <c r="S22" s="10">
        <f t="shared" si="4"/>
        <v>1400</v>
      </c>
      <c r="T22" s="10">
        <f t="shared" si="5"/>
        <v>70000</v>
      </c>
    </row>
    <row r="23" spans="2:20" ht="30" customHeight="1">
      <c r="B23" s="74">
        <v>11</v>
      </c>
      <c r="C23" s="75"/>
      <c r="D23" s="17">
        <v>500</v>
      </c>
      <c r="E23" s="17" t="s">
        <v>32</v>
      </c>
      <c r="F23" s="35" t="s">
        <v>27</v>
      </c>
      <c r="G23" s="36"/>
      <c r="H23" s="36"/>
      <c r="I23" s="37"/>
      <c r="J23" s="17">
        <v>1715780</v>
      </c>
      <c r="K23" s="7">
        <v>26.33</v>
      </c>
      <c r="L23" s="7">
        <v>40</v>
      </c>
      <c r="M23" s="7">
        <v>22</v>
      </c>
      <c r="N23" s="8"/>
      <c r="O23" s="9">
        <f t="shared" si="0"/>
        <v>22</v>
      </c>
      <c r="P23" s="9">
        <f t="shared" si="1"/>
        <v>29.44</v>
      </c>
      <c r="Q23" s="9">
        <f t="shared" si="2"/>
        <v>26.33</v>
      </c>
      <c r="R23" s="14">
        <f t="shared" si="3"/>
        <v>0.3190940348513881</v>
      </c>
      <c r="S23" s="10">
        <f t="shared" si="4"/>
        <v>26.33</v>
      </c>
      <c r="T23" s="10">
        <f t="shared" si="5"/>
        <v>13165</v>
      </c>
    </row>
    <row r="24" spans="2:20" ht="30" customHeight="1">
      <c r="B24" s="74">
        <v>12</v>
      </c>
      <c r="C24" s="75"/>
      <c r="D24" s="17">
        <v>1</v>
      </c>
      <c r="E24" s="17" t="s">
        <v>32</v>
      </c>
      <c r="F24" s="35" t="s">
        <v>28</v>
      </c>
      <c r="G24" s="36"/>
      <c r="H24" s="36"/>
      <c r="I24" s="37"/>
      <c r="J24" s="17">
        <v>94498</v>
      </c>
      <c r="K24" s="7">
        <v>495234.23</v>
      </c>
      <c r="L24" s="7">
        <v>700000</v>
      </c>
      <c r="M24" s="7">
        <v>1549385.99</v>
      </c>
      <c r="N24" s="8"/>
      <c r="O24" s="9">
        <f t="shared" si="0"/>
        <v>495234.23</v>
      </c>
      <c r="P24" s="9">
        <f t="shared" si="1"/>
        <v>914873.41</v>
      </c>
      <c r="Q24" s="9">
        <f t="shared" si="2"/>
        <v>700000</v>
      </c>
      <c r="R24" s="14">
        <f t="shared" si="3"/>
        <v>0.6109703987954468</v>
      </c>
      <c r="S24" s="10">
        <f t="shared" si="4"/>
        <v>700000</v>
      </c>
      <c r="T24" s="10">
        <f t="shared" si="5"/>
        <v>700000</v>
      </c>
    </row>
    <row r="25" spans="2:20" ht="30" customHeight="1">
      <c r="B25" s="74">
        <v>13</v>
      </c>
      <c r="C25" s="75"/>
      <c r="D25" s="17">
        <v>1</v>
      </c>
      <c r="E25" s="17" t="s">
        <v>32</v>
      </c>
      <c r="F25" s="35" t="s">
        <v>29</v>
      </c>
      <c r="G25" s="36"/>
      <c r="H25" s="36"/>
      <c r="I25" s="37"/>
      <c r="J25" s="17">
        <v>6190</v>
      </c>
      <c r="K25" s="7">
        <v>1554.92</v>
      </c>
      <c r="L25" s="7">
        <v>780000</v>
      </c>
      <c r="M25" s="7">
        <v>1286325</v>
      </c>
      <c r="N25" s="8"/>
      <c r="O25" s="9">
        <f t="shared" si="0"/>
        <v>1554.92</v>
      </c>
      <c r="P25" s="9">
        <f t="shared" si="1"/>
        <v>689293.31</v>
      </c>
      <c r="Q25" s="9">
        <f t="shared" si="2"/>
        <v>780000</v>
      </c>
      <c r="R25" s="14">
        <f t="shared" si="3"/>
        <v>0.9388894863444679</v>
      </c>
      <c r="S25" s="10">
        <f>IF(R25&lt;25%,P25,Q25)</f>
        <v>780000</v>
      </c>
      <c r="T25" s="10">
        <f t="shared" si="5"/>
        <v>780000</v>
      </c>
    </row>
    <row r="26" spans="2:20" ht="30" customHeight="1">
      <c r="B26" s="74">
        <v>14</v>
      </c>
      <c r="C26" s="75"/>
      <c r="D26" s="17">
        <v>36</v>
      </c>
      <c r="E26" s="17" t="s">
        <v>45</v>
      </c>
      <c r="F26" s="71" t="s">
        <v>46</v>
      </c>
      <c r="G26" s="72"/>
      <c r="H26" s="72"/>
      <c r="I26" s="73"/>
      <c r="J26" s="19">
        <v>21512</v>
      </c>
      <c r="K26" s="7">
        <v>16439.7</v>
      </c>
      <c r="L26" s="7">
        <v>18000</v>
      </c>
      <c r="M26" s="7">
        <v>104044.11</v>
      </c>
      <c r="N26" s="8"/>
      <c r="O26" s="9">
        <f t="shared" si="0"/>
        <v>16439.7</v>
      </c>
      <c r="P26" s="9">
        <f t="shared" si="1"/>
        <v>46161.27</v>
      </c>
      <c r="Q26" s="9">
        <f t="shared" si="2"/>
        <v>18000</v>
      </c>
      <c r="R26" s="14">
        <f t="shared" si="3"/>
        <v>1.0860637134422981</v>
      </c>
      <c r="S26" s="10">
        <f t="shared" si="4"/>
        <v>18000</v>
      </c>
      <c r="T26" s="10">
        <f t="shared" si="5"/>
        <v>648000</v>
      </c>
    </row>
    <row r="27" spans="2:20" ht="30" customHeight="1">
      <c r="B27" s="74">
        <v>15</v>
      </c>
      <c r="C27" s="75"/>
      <c r="D27" s="17">
        <v>36</v>
      </c>
      <c r="E27" s="17" t="s">
        <v>45</v>
      </c>
      <c r="F27" s="71" t="s">
        <v>47</v>
      </c>
      <c r="G27" s="72"/>
      <c r="H27" s="72"/>
      <c r="I27" s="73"/>
      <c r="J27" s="19">
        <v>21512</v>
      </c>
      <c r="K27" s="7">
        <v>7263.2</v>
      </c>
      <c r="L27" s="7">
        <v>17080</v>
      </c>
      <c r="M27" s="7">
        <v>132348.44</v>
      </c>
      <c r="N27" s="8"/>
      <c r="O27" s="9">
        <f t="shared" si="0"/>
        <v>7263.2</v>
      </c>
      <c r="P27" s="9">
        <f t="shared" si="1"/>
        <v>52230.55</v>
      </c>
      <c r="Q27" s="9">
        <f t="shared" si="2"/>
        <v>17080</v>
      </c>
      <c r="R27" s="14">
        <f t="shared" si="3"/>
        <v>1.33174042185342</v>
      </c>
      <c r="S27" s="10">
        <f t="shared" si="4"/>
        <v>17080</v>
      </c>
      <c r="T27" s="10">
        <f t="shared" si="5"/>
        <v>614880</v>
      </c>
    </row>
    <row r="28" spans="2:20" ht="30" customHeight="1">
      <c r="B28" s="74">
        <v>16</v>
      </c>
      <c r="C28" s="75"/>
      <c r="D28" s="17">
        <v>36</v>
      </c>
      <c r="E28" s="17" t="s">
        <v>45</v>
      </c>
      <c r="F28" s="71" t="s">
        <v>48</v>
      </c>
      <c r="G28" s="72"/>
      <c r="H28" s="72"/>
      <c r="I28" s="73"/>
      <c r="J28" s="19">
        <v>21512</v>
      </c>
      <c r="K28" s="7">
        <v>7263.2</v>
      </c>
      <c r="L28" s="7">
        <v>7900</v>
      </c>
      <c r="M28" s="7">
        <v>13457.17</v>
      </c>
      <c r="N28" s="8"/>
      <c r="O28" s="9">
        <f t="shared" si="0"/>
        <v>7263.2</v>
      </c>
      <c r="P28" s="9">
        <f t="shared" si="1"/>
        <v>9540.12</v>
      </c>
      <c r="Q28" s="9">
        <f t="shared" si="2"/>
        <v>7900</v>
      </c>
      <c r="R28" s="14">
        <f t="shared" si="3"/>
        <v>0.35714127119254724</v>
      </c>
      <c r="S28" s="10">
        <f t="shared" si="4"/>
        <v>7900</v>
      </c>
      <c r="T28" s="10">
        <f t="shared" si="5"/>
        <v>284400</v>
      </c>
    </row>
    <row r="29" spans="2:20" ht="30" customHeight="1">
      <c r="B29" s="74">
        <v>17</v>
      </c>
      <c r="C29" s="75"/>
      <c r="D29" s="17">
        <v>36</v>
      </c>
      <c r="E29" s="17" t="s">
        <v>45</v>
      </c>
      <c r="F29" s="71" t="s">
        <v>49</v>
      </c>
      <c r="G29" s="72"/>
      <c r="H29" s="72"/>
      <c r="I29" s="73"/>
      <c r="J29" s="19">
        <v>21512</v>
      </c>
      <c r="K29" s="7">
        <v>4721.52</v>
      </c>
      <c r="L29" s="7">
        <v>5160</v>
      </c>
      <c r="M29" s="7">
        <v>12617.89</v>
      </c>
      <c r="N29" s="8"/>
      <c r="O29" s="9">
        <f t="shared" si="0"/>
        <v>4721.52</v>
      </c>
      <c r="P29" s="9">
        <f t="shared" si="1"/>
        <v>7499.8</v>
      </c>
      <c r="Q29" s="9">
        <f t="shared" si="2"/>
        <v>5160</v>
      </c>
      <c r="R29" s="14">
        <f t="shared" si="3"/>
        <v>0.591723770598738</v>
      </c>
      <c r="S29" s="10">
        <f t="shared" si="4"/>
        <v>5160</v>
      </c>
      <c r="T29" s="10">
        <f t="shared" si="5"/>
        <v>185760</v>
      </c>
    </row>
    <row r="30" spans="2:20" ht="30" customHeight="1">
      <c r="B30" s="74">
        <v>18</v>
      </c>
      <c r="C30" s="75"/>
      <c r="D30" s="17">
        <v>36</v>
      </c>
      <c r="E30" s="17" t="s">
        <v>45</v>
      </c>
      <c r="F30" s="71" t="s">
        <v>50</v>
      </c>
      <c r="G30" s="72"/>
      <c r="H30" s="72"/>
      <c r="I30" s="73"/>
      <c r="J30" s="19">
        <v>21512</v>
      </c>
      <c r="K30" s="7">
        <v>12000.56</v>
      </c>
      <c r="L30" s="7">
        <v>14040</v>
      </c>
      <c r="M30" s="7">
        <v>41030.06</v>
      </c>
      <c r="N30" s="8"/>
      <c r="O30" s="9">
        <f t="shared" si="0"/>
        <v>12000.56</v>
      </c>
      <c r="P30" s="9">
        <f t="shared" si="1"/>
        <v>22356.87</v>
      </c>
      <c r="Q30" s="9">
        <f t="shared" si="2"/>
        <v>14040</v>
      </c>
      <c r="R30" s="14">
        <f t="shared" si="3"/>
        <v>0.7247691580924089</v>
      </c>
      <c r="S30" s="10">
        <f t="shared" si="4"/>
        <v>14040</v>
      </c>
      <c r="T30" s="10">
        <f t="shared" si="5"/>
        <v>505440</v>
      </c>
    </row>
    <row r="31" spans="2:20" ht="30" customHeight="1">
      <c r="B31" s="74">
        <v>19</v>
      </c>
      <c r="C31" s="75"/>
      <c r="D31" s="17">
        <v>36</v>
      </c>
      <c r="E31" s="17" t="s">
        <v>45</v>
      </c>
      <c r="F31" s="71" t="s">
        <v>51</v>
      </c>
      <c r="G31" s="72"/>
      <c r="H31" s="72"/>
      <c r="I31" s="73"/>
      <c r="J31" s="19">
        <v>21512</v>
      </c>
      <c r="K31" s="7">
        <v>10606.94</v>
      </c>
      <c r="L31" s="7">
        <v>12350</v>
      </c>
      <c r="M31" s="7">
        <v>39682.36</v>
      </c>
      <c r="N31" s="8"/>
      <c r="O31" s="9">
        <f t="shared" si="0"/>
        <v>10606.94</v>
      </c>
      <c r="P31" s="9">
        <f t="shared" si="1"/>
        <v>20879.77</v>
      </c>
      <c r="Q31" s="9">
        <f t="shared" si="2"/>
        <v>12350</v>
      </c>
      <c r="R31" s="14">
        <f t="shared" si="3"/>
        <v>0.7809871712831716</v>
      </c>
      <c r="S31" s="10">
        <f t="shared" si="4"/>
        <v>12350</v>
      </c>
      <c r="T31" s="10">
        <f t="shared" si="5"/>
        <v>444600</v>
      </c>
    </row>
    <row r="32" spans="2:20" ht="30" customHeight="1">
      <c r="B32" s="74">
        <v>20</v>
      </c>
      <c r="C32" s="75"/>
      <c r="D32" s="17">
        <v>36</v>
      </c>
      <c r="E32" s="17" t="s">
        <v>45</v>
      </c>
      <c r="F32" s="71" t="s">
        <v>52</v>
      </c>
      <c r="G32" s="72"/>
      <c r="H32" s="72"/>
      <c r="I32" s="73"/>
      <c r="J32" s="19">
        <v>21512</v>
      </c>
      <c r="K32" s="7">
        <v>46760.88</v>
      </c>
      <c r="L32" s="7">
        <v>57120</v>
      </c>
      <c r="M32" s="7">
        <v>33761.38</v>
      </c>
      <c r="N32" s="8"/>
      <c r="O32" s="9">
        <f t="shared" si="0"/>
        <v>33761.38</v>
      </c>
      <c r="P32" s="9">
        <f t="shared" si="1"/>
        <v>45880.75</v>
      </c>
      <c r="Q32" s="9">
        <f t="shared" si="2"/>
        <v>46760.88</v>
      </c>
      <c r="R32" s="14">
        <f t="shared" si="3"/>
        <v>0.25509945596568695</v>
      </c>
      <c r="S32" s="10">
        <f t="shared" si="4"/>
        <v>46760.88</v>
      </c>
      <c r="T32" s="10">
        <f t="shared" si="5"/>
        <v>1683391.68</v>
      </c>
    </row>
    <row r="33" spans="2:20" ht="30" customHeight="1">
      <c r="B33" s="74">
        <v>21</v>
      </c>
      <c r="C33" s="75"/>
      <c r="D33" s="17">
        <v>36</v>
      </c>
      <c r="E33" s="17" t="s">
        <v>45</v>
      </c>
      <c r="F33" s="71" t="s">
        <v>53</v>
      </c>
      <c r="G33" s="72"/>
      <c r="H33" s="72"/>
      <c r="I33" s="73"/>
      <c r="J33" s="19">
        <v>21512</v>
      </c>
      <c r="K33" s="7">
        <v>1514.04</v>
      </c>
      <c r="L33" s="7">
        <v>1800</v>
      </c>
      <c r="M33" s="7">
        <v>1416.52</v>
      </c>
      <c r="N33" s="8"/>
      <c r="O33" s="9">
        <f t="shared" si="0"/>
        <v>1416.52</v>
      </c>
      <c r="P33" s="9">
        <f t="shared" si="1"/>
        <v>1576.85</v>
      </c>
      <c r="Q33" s="9">
        <f t="shared" si="2"/>
        <v>1514.04</v>
      </c>
      <c r="R33" s="14">
        <f t="shared" si="3"/>
        <v>0.12639552786758176</v>
      </c>
      <c r="S33" s="10">
        <f t="shared" si="4"/>
        <v>1576.85</v>
      </c>
      <c r="T33" s="10">
        <f t="shared" si="5"/>
        <v>56766.6</v>
      </c>
    </row>
    <row r="34" spans="2:20" ht="30" customHeight="1">
      <c r="B34" s="74">
        <v>22</v>
      </c>
      <c r="C34" s="75"/>
      <c r="D34" s="17">
        <v>36</v>
      </c>
      <c r="E34" s="17" t="s">
        <v>45</v>
      </c>
      <c r="F34" s="71" t="s">
        <v>54</v>
      </c>
      <c r="G34" s="72"/>
      <c r="H34" s="72"/>
      <c r="I34" s="73"/>
      <c r="J34" s="19">
        <v>21512</v>
      </c>
      <c r="K34" s="7">
        <v>3664.15</v>
      </c>
      <c r="L34" s="7">
        <v>4200</v>
      </c>
      <c r="M34" s="7">
        <v>15614.78</v>
      </c>
      <c r="N34" s="8"/>
      <c r="O34" s="9">
        <f t="shared" si="0"/>
        <v>3664.15</v>
      </c>
      <c r="P34" s="9">
        <f t="shared" si="1"/>
        <v>7826.31</v>
      </c>
      <c r="Q34" s="9">
        <f t="shared" si="2"/>
        <v>4200</v>
      </c>
      <c r="R34" s="14">
        <f t="shared" si="3"/>
        <v>0.8625178442596667</v>
      </c>
      <c r="S34" s="10">
        <f t="shared" si="4"/>
        <v>4200</v>
      </c>
      <c r="T34" s="10">
        <f t="shared" si="5"/>
        <v>151200</v>
      </c>
    </row>
    <row r="35" spans="2:20" ht="30" customHeight="1">
      <c r="B35" s="74">
        <v>23</v>
      </c>
      <c r="C35" s="75"/>
      <c r="D35" s="17">
        <v>36</v>
      </c>
      <c r="E35" s="17" t="s">
        <v>45</v>
      </c>
      <c r="F35" s="27" t="s">
        <v>55</v>
      </c>
      <c r="G35" s="28"/>
      <c r="H35" s="28"/>
      <c r="I35" s="29"/>
      <c r="J35" s="19">
        <v>21512</v>
      </c>
      <c r="K35" s="11">
        <v>11073.84</v>
      </c>
      <c r="L35" s="11">
        <v>12000</v>
      </c>
      <c r="M35" s="7">
        <v>24776.1</v>
      </c>
      <c r="N35" s="11"/>
      <c r="O35" s="9">
        <f t="shared" si="0"/>
        <v>11073.84</v>
      </c>
      <c r="P35" s="9">
        <f t="shared" si="1"/>
        <v>15949.98</v>
      </c>
      <c r="Q35" s="9">
        <f t="shared" si="2"/>
        <v>12000</v>
      </c>
      <c r="R35" s="14">
        <f t="shared" si="3"/>
        <v>0.4801046039769346</v>
      </c>
      <c r="S35" s="10">
        <f t="shared" si="4"/>
        <v>12000</v>
      </c>
      <c r="T35" s="10">
        <f t="shared" si="5"/>
        <v>432000</v>
      </c>
    </row>
    <row r="36" spans="2:20" ht="30" customHeight="1">
      <c r="B36" s="74">
        <v>24</v>
      </c>
      <c r="C36" s="75"/>
      <c r="D36" s="17">
        <v>3</v>
      </c>
      <c r="E36" s="17" t="s">
        <v>32</v>
      </c>
      <c r="F36" s="30" t="s">
        <v>30</v>
      </c>
      <c r="G36" s="31"/>
      <c r="H36" s="31"/>
      <c r="I36" s="32"/>
      <c r="J36" s="15">
        <v>1562207</v>
      </c>
      <c r="K36" s="11">
        <v>87083.46</v>
      </c>
      <c r="L36" s="11">
        <v>88300</v>
      </c>
      <c r="M36" s="7">
        <v>175610.78</v>
      </c>
      <c r="N36" s="11"/>
      <c r="O36" s="9">
        <f t="shared" si="0"/>
        <v>87083.46</v>
      </c>
      <c r="P36" s="9">
        <f t="shared" si="1"/>
        <v>116998.08</v>
      </c>
      <c r="Q36" s="9">
        <f t="shared" si="2"/>
        <v>88300</v>
      </c>
      <c r="R36" s="14">
        <f t="shared" si="3"/>
        <v>0.4338851678115252</v>
      </c>
      <c r="S36" s="10">
        <f t="shared" si="4"/>
        <v>88300</v>
      </c>
      <c r="T36" s="10">
        <f t="shared" si="5"/>
        <v>264900</v>
      </c>
    </row>
    <row r="37" spans="2:20" ht="30" customHeight="1">
      <c r="B37" s="74">
        <v>25</v>
      </c>
      <c r="C37" s="75"/>
      <c r="D37" s="17">
        <v>5000</v>
      </c>
      <c r="E37" s="17" t="s">
        <v>32</v>
      </c>
      <c r="F37" s="30" t="s">
        <v>31</v>
      </c>
      <c r="G37" s="31"/>
      <c r="H37" s="31"/>
      <c r="I37" s="32"/>
      <c r="J37" s="15">
        <v>5843</v>
      </c>
      <c r="K37" s="12">
        <v>43.03</v>
      </c>
      <c r="L37" s="12">
        <v>2</v>
      </c>
      <c r="M37" s="18">
        <v>44.39</v>
      </c>
      <c r="N37" s="12"/>
      <c r="O37" s="9">
        <f t="shared" si="0"/>
        <v>2</v>
      </c>
      <c r="P37" s="9">
        <f t="shared" si="1"/>
        <v>29.81</v>
      </c>
      <c r="Q37" s="9">
        <f t="shared" si="2"/>
        <v>43.03</v>
      </c>
      <c r="R37" s="14">
        <f t="shared" si="3"/>
        <v>0.8082379322350348</v>
      </c>
      <c r="S37" s="10">
        <f t="shared" si="4"/>
        <v>43.03</v>
      </c>
      <c r="T37" s="10">
        <f t="shared" si="5"/>
        <v>215150</v>
      </c>
    </row>
    <row r="38" spans="2:20" ht="25.9" customHeight="1">
      <c r="B38" s="42" t="s">
        <v>16</v>
      </c>
      <c r="C38" s="43"/>
      <c r="D38" s="44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5"/>
      <c r="T38" s="13">
        <f>SUM(T13:T37)</f>
        <v>15063054.56</v>
      </c>
    </row>
    <row r="39" spans="2:20" ht="16.5" customHeight="1" hidden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</row>
    <row r="40" spans="2:20" ht="15" hidden="1">
      <c r="B40" s="33" t="s">
        <v>42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0" ht="15" hidden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2:20" ht="15" hidden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2:20" ht="15" hidden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2:20" ht="15" hidden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2:20" ht="15" hidden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ht="144" customHeight="1" hidden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ht="15" hidden="1">
      <c r="B47" s="23" t="s">
        <v>56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</sheetData>
  <mergeCells count="72">
    <mergeCell ref="F27:I27"/>
    <mergeCell ref="F28:I28"/>
    <mergeCell ref="F29:I29"/>
    <mergeCell ref="F36:I36"/>
    <mergeCell ref="F30:I30"/>
    <mergeCell ref="F31:I31"/>
    <mergeCell ref="F32:I32"/>
    <mergeCell ref="F33:I33"/>
    <mergeCell ref="F34:I34"/>
    <mergeCell ref="F21:I21"/>
    <mergeCell ref="F23:I23"/>
    <mergeCell ref="F24:I24"/>
    <mergeCell ref="F25:I25"/>
    <mergeCell ref="F26:I26"/>
    <mergeCell ref="B32:C32"/>
    <mergeCell ref="B33:C33"/>
    <mergeCell ref="B34:C34"/>
    <mergeCell ref="B36:C36"/>
    <mergeCell ref="B26:C26"/>
    <mergeCell ref="B27:C27"/>
    <mergeCell ref="B28:C28"/>
    <mergeCell ref="B29:C29"/>
    <mergeCell ref="B30:C30"/>
    <mergeCell ref="B21:C21"/>
    <mergeCell ref="B23:C23"/>
    <mergeCell ref="B24:C24"/>
    <mergeCell ref="B25:C25"/>
    <mergeCell ref="B31:C31"/>
    <mergeCell ref="B18:C18"/>
    <mergeCell ref="B19:C19"/>
    <mergeCell ref="B20:C20"/>
    <mergeCell ref="F14:I14"/>
    <mergeCell ref="F15:I15"/>
    <mergeCell ref="F16:I16"/>
    <mergeCell ref="F17:I17"/>
    <mergeCell ref="F18:I18"/>
    <mergeCell ref="F19:I19"/>
    <mergeCell ref="F20:I20"/>
    <mergeCell ref="B15:C15"/>
    <mergeCell ref="B16:C16"/>
    <mergeCell ref="B5:T5"/>
    <mergeCell ref="B1:T1"/>
    <mergeCell ref="B2:T2"/>
    <mergeCell ref="B3:T3"/>
    <mergeCell ref="B4:T4"/>
    <mergeCell ref="B6:H6"/>
    <mergeCell ref="I6:T6"/>
    <mergeCell ref="B7:T8"/>
    <mergeCell ref="E10:E12"/>
    <mergeCell ref="F10:I12"/>
    <mergeCell ref="J10:J12"/>
    <mergeCell ref="D10:D12"/>
    <mergeCell ref="S10:T11"/>
    <mergeCell ref="B10:C12"/>
    <mergeCell ref="R10:R12"/>
    <mergeCell ref="B9:T9"/>
    <mergeCell ref="B39:T39"/>
    <mergeCell ref="B47:T47"/>
    <mergeCell ref="K10:M10"/>
    <mergeCell ref="F35:I35"/>
    <mergeCell ref="F37:I37"/>
    <mergeCell ref="B40:T46"/>
    <mergeCell ref="F22:I22"/>
    <mergeCell ref="B13:C13"/>
    <mergeCell ref="B35:C35"/>
    <mergeCell ref="B37:C37"/>
    <mergeCell ref="O10:Q11"/>
    <mergeCell ref="F13:I13"/>
    <mergeCell ref="B22:C22"/>
    <mergeCell ref="B38:S38"/>
    <mergeCell ref="B14:C14"/>
    <mergeCell ref="B17:C17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  <lcf76f155ced4ddcb4097134ff3c332f xmlns="1eb315a1-fd1d-4c46-bc29-5324cfd31550">
      <Terms xmlns="http://schemas.microsoft.com/office/infopath/2007/PartnerControls"/>
    </lcf76f155ced4ddcb4097134ff3c332f>
    <TaxCatchAll xmlns="040f40de-0951-4de2-aa99-b1ea904a966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5" ma:contentTypeDescription="Crie um novo documento." ma:contentTypeScope="" ma:versionID="165e3be7e68e31343e9ec819c6fabc2e">
  <xsd:schema xmlns:xsd="http://www.w3.org/2001/XMLSchema" xmlns:xs="http://www.w3.org/2001/XMLSchema" xmlns:p="http://schemas.microsoft.com/office/2006/metadata/properties" xmlns:ns2="1eb315a1-fd1d-4c46-bc29-5324cfd31550" xmlns:ns3="040f40de-0951-4de2-aa99-b1ea904a966c" targetNamespace="http://schemas.microsoft.com/office/2006/metadata/properties" ma:root="true" ma:fieldsID="64ea8a45d9230794d888ce492a6e508e" ns2:_="" ns3:_=""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41b97-112f-42a4-9487-746d41916657}" ma:internalName="TaxCatchAll" ma:showField="CatchAllData" ma:web="040f40de-0951-4de2-aa99-b1ea904a9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CBAFDF-1564-4C74-90E1-FD7F2B80721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eb315a1-fd1d-4c46-bc29-5324cfd31550"/>
    <ds:schemaRef ds:uri="http://schemas.microsoft.com/office/2006/metadata/properties"/>
    <ds:schemaRef ds:uri="http://schemas.openxmlformats.org/package/2006/metadata/core-properties"/>
    <ds:schemaRef ds:uri="040f40de-0951-4de2-aa99-b1ea904a966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6B2B22-0C62-42E1-AE1E-8277B1D63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 Ruiz</dc:creator>
  <cp:keywords/>
  <dc:description/>
  <cp:lastModifiedBy>user</cp:lastModifiedBy>
  <dcterms:created xsi:type="dcterms:W3CDTF">2018-05-03T15:00:37Z</dcterms:created>
  <dcterms:modified xsi:type="dcterms:W3CDTF">2023-06-14T16:23:35Z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  <property fmtid="{D5CDD505-2E9C-101B-9397-08002B2CF9AE}" pid="3" name="MediaServiceImageTags">
    <vt:lpwstr/>
  </property>
</Properties>
</file>