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328"/>
  <workbookPr/>
  <bookViews>
    <workbookView xWindow="65416" yWindow="65416" windowWidth="29040" windowHeight="15840" tabRatio="310" firstSheet="9" activeTab="14"/>
  </bookViews>
  <sheets>
    <sheet name="Lotes 1 e 2" sheetId="1" r:id="rId1"/>
    <sheet name="Lote 3" sheetId="2" r:id="rId2"/>
    <sheet name="Lote 4" sheetId="3" r:id="rId3"/>
    <sheet name="Lote 5" sheetId="4" r:id="rId4"/>
    <sheet name="Lote 6" sheetId="5" r:id="rId5"/>
    <sheet name="Lote 7" sheetId="6" r:id="rId6"/>
    <sheet name="Lote 8" sheetId="7" r:id="rId7"/>
    <sheet name="Lote 9" sheetId="8" r:id="rId8"/>
    <sheet name="Lote 10" sheetId="9" r:id="rId9"/>
    <sheet name="Lote 11" sheetId="10" r:id="rId10"/>
    <sheet name="Lote 12" sheetId="11" r:id="rId11"/>
    <sheet name="Lote 13" sheetId="12" r:id="rId12"/>
    <sheet name="Lote 14" sheetId="13" r:id="rId13"/>
    <sheet name="Lote 15" sheetId="14" r:id="rId14"/>
    <sheet name="Lote 16" sheetId="15" r:id="rId1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<sst xmlns="http://schemas.openxmlformats.org/spreadsheetml/2006/main" count="1052" uniqueCount="152">
  <si>
    <t>MAPA COMPARATIVO DE PREÇOS</t>
  </si>
  <si>
    <t>TOTAL ESTIMADO DO PROCESSO:</t>
  </si>
  <si>
    <t>ITEM</t>
  </si>
  <si>
    <t>QUANT.</t>
  </si>
  <si>
    <t>UNIDADE</t>
  </si>
  <si>
    <t>DESCRIÇÃO RESUMIDA DO ITEM</t>
  </si>
  <si>
    <t>CÓDIGO SIAD</t>
  </si>
  <si>
    <t xml:space="preserve"> ORÇAMENTOS DE FORNECEDORES</t>
  </si>
  <si>
    <t>PREÇOS DE INTERNET</t>
  </si>
  <si>
    <t>PREÇOS PÚBLICOS</t>
  </si>
  <si>
    <t>PREÇO UNITÁRIO</t>
  </si>
  <si>
    <t>COEFICIENTE DE VARIAÇÃO</t>
  </si>
  <si>
    <t>PREÇO DE REFERÊNCIA (ITEM)</t>
  </si>
  <si>
    <t>MENOR</t>
  </si>
  <si>
    <t>MÉDIA</t>
  </si>
  <si>
    <t>MEDIANA</t>
  </si>
  <si>
    <t xml:space="preserve">UNITÁRIO </t>
  </si>
  <si>
    <t>TOTAL</t>
  </si>
  <si>
    <t>PREÇO DE REFERÊNCIA TOTAL LOTE 1:</t>
  </si>
  <si>
    <t xml:space="preserve">MÉDIA </t>
  </si>
  <si>
    <t>UNITÁRIO</t>
  </si>
  <si>
    <t>PREÇO DE REFERÊNCIA TOTAL LOTE 2:</t>
  </si>
  <si>
    <t>PREÇO DE REFERÊNCIA TOTAL LOTE 3:</t>
  </si>
  <si>
    <t>PROCESSO SEI:19.16.2481.0116520/2023-76</t>
  </si>
  <si>
    <t>OBJETO: Aquisição de cabos elétricos flexíveis monopolares, paralelos e multipolares</t>
  </si>
  <si>
    <t>CABO ELETRICO - TIPO: UNIPOLAR; FLEXIBILIDADE: FLEXIVEL; CONDUTOR: COBRE NU; TEMPERA: MOLE; ENCORDOAMENTO: CLASSE 4 OU 5; ISOLAMENTO: PVC/A 70°C; COBERTURA: TERMOPLASTICO EXTRUDADO BASE POLICLORETO DE VINILA; SECAO: 0,50MM; COR: CONFORME SOLICITACAO DO ORGAO</t>
  </si>
  <si>
    <t>Rolo</t>
  </si>
  <si>
    <t>CABO ELETRICO - TIPO: UNIPOLAR; FLEXIBILIDADE: FLEXIVEL; CONDUTOR: COBRE; TEMPERA: MOLE; ENCORDOAMENTO: 5; ISOLAMENTO: PVC 750V; COBERTURA: PVC; SECAO: 0,75 MM2; COR: PRETO</t>
  </si>
  <si>
    <t>CABO ELETRICO - TIPO: UNIPOLAR; FLEXIBILIDADE: FLEXIVEL; CONDUTOR: COBRE; TEMPERA: MOLE; ENCORDOAMENTO: CLASSE 4; ISOLAMENTO: PVC 750V; COBERTURA: CAMADA EXTERNA EM PVC; SECAO: 1,0MM2; COR: VERMELHO</t>
  </si>
  <si>
    <t>CABO ELETRICO - TIPO: UNIPOLAR; FLEXIBILIDADE: FLEXIVEL; CONDUTOR: COBRE; TEMPERA: MOLE; ENCORDOAMENTO: 5; ISOLAMENTO: 750V; COBERTURA: COMPOSTO TERMOPLASTICO NAO HALOGENO; SECAO: 2,5 MM2; COR: VERMELHO; Complementação da especificação: COM BAIXA EMISSAO DE GASES TOXICOS CONFORME NBR VIGENTE.</t>
  </si>
  <si>
    <t>CABO ELETRICO - TIPO: UNIPOLAR; FLEXIBILIDADE: FLEXIVEL; CONDUTOR: COBRE; TEMPERA: MOLE; ENCORDOAMENTO: CLASSE 5; ISOLAMENTO: 750V; COBERTURA: COMPOSTO TERMOPLASTICO NAO HALOGENO; SECAO: 2,5 MM2; COR: AZUL, Complementação da especificação: COM BAIXA EMISSAO DE GASES TOXICOS CONFORME NBR VIGENTE.</t>
  </si>
  <si>
    <t>CABO ELETRICO - TIPO: UNIPOLAR; FLEXIBILIDADE: FLEXIVEL; CONDUTOR: COBRE; TEMPERA: MOLE; ENCORDOAMENTO: CLASSE 5; ISOLAMENTO: 750V; COBERTURA: COMPOSTO TERMOPLASTICO NAO HALOGENADO; SECAO: 2,5 MM2; COR: VERDE Complementação da especificação: COM BAIXA EMISSAO DE GASES TOXICOS CONFORME NBR VIGENTE.</t>
  </si>
  <si>
    <t>CABO ELETRICO - TIPO: UNIPOLAR; FLEXIBILIDADE: FLEXIVEL; CONDUTOR: COBRE; TEMPERA: MOLE; ENCORDOAMENTO: CLASSE 5; ISOLAMENTO: 750V; COBERTURA: COMPOSTO TERMOPLASTICO NAO HALOGENO; SECAO: 2,5 MM2; COR: AMARELO</t>
  </si>
  <si>
    <t>PROCESSO SEI: 19.16.2481.0116520/2023-76</t>
  </si>
  <si>
    <t>CABO ELETRICO - TIPO: UNIPOLAR; FLEXIBILIDADE: FLEXIVEL; CONDUTOR: COBRE; TEMPERA: MOLE; ENCORDOAMENTO: CLASSE 5; ISOLAMENTO: 750V; COBERTURA: COMPOSTO TERMOPLASTICO NAO HALOGENO; SECAO: 4,0 MM2; COR: PRETO. Complementação da especificação COM BAIXA EMISSAO DE GASES TOXICOS CONFORME NBR 5410 E NBR 13248.</t>
  </si>
  <si>
    <t>CABO ELETRICO - TIPO: UNIPOLAR; FLEXIBILIDADE: FLEXIVEL; CONDUTOR: COBRE; TEMPERA: MOLE; ENCORDOAMENTO: CLASSE 5; ISOLAMENTO: 750V; COBERTURA: COMPOSTO TERMOPLASTICO NAO HALOGENO; SECAO: 4,0 MM2; COR: AZUL; Complementação da especificação COM BAIXA EMISSAO DE GASES TOXICOS CONFORME NBR 5410 E NBR 13248.</t>
  </si>
  <si>
    <t>CABO ELETRICO - TIPO: UNIPOLAR; FLEXIBILIDADE: FLEXIVEL; CONDUTOR: COBRE; TEMPERA: MOLE; ENCORDOAMENTO: CLASSE 5; ISOLAMENTO: 750V; COBERTURA: COMPOSTO TERMOPLASTICO NAO HALOGENO; SECAO: 4,0 MM2; COR: VERDE. Complementação da especificação COM BAIXA EMISSAO DE GASES TOXICOS CONFORME NBR 5410 E NBR 13248.</t>
  </si>
  <si>
    <t>CABO ELETRICO – TIPO: UNIPOLAR; FLEXIBILIDADE: FLEXIVEL; CONDUTOR: COBRE; TEMPERA: MOLE; ENCORDOAMENTO: CLASSE 5; ISOLAMENTO: 750V; COBERTURA: COMPOSTO TERMOPLASTICO NAO HALOGENO; SECAO: 6,0 MM2; COR: PRETO Complementação da especificação COM BAIXA EMISSAO DE GASES TOXICOS, DE ACORDO COM LEGISLACAO VIGENTE.</t>
  </si>
  <si>
    <t>CABO ELETRICO - TIPO: UNIPOLAR; FLEXIBILIDADE: FLEXIVEL; CONDUTOR: COBRE; TEMPERA: MOLE; ENCORDOAMENTO: CLASSE 5; ISOLAMENTO: 750V; COBERTURA: COMPOSTO TERMOPLASTICO NAO HALOGENO; SECAO: 6,0 MM2; COR: AZUL Complementação da especificação COM BAIXA EMISSAO DE GASES TOXICOS CONFORME NBR VIGENTE.</t>
  </si>
  <si>
    <t>CABO ELETRICO - TIPO: UNIPOLAR; FLEXIBILIDADE: FLEXIVEL; CONDUTOR: COBRE; TEMPERA: MOLE; ENCORDOAMENTO: CLASSE 5; ISOLAMENTO: 750V; COBERTURA: COMPOSTO TERMOPLASTICO NAO HALOGENO; SECAO: 6,0 MM2; COR: VERDE Complementação da especificação COM BAIXA EMISSAO DE GASES TOXICOS CONFORME NBR VIGENTE.</t>
  </si>
  <si>
    <t>PREÇO DE REFERÊNCIA TOTAL LOTE 4:</t>
  </si>
  <si>
    <t>CABO ELETRICO - TIPO: UNIPOLAR; FLEXIBILIDADE: FLEXIVEL; CONDUTOR: COBRE; TEMPERA: MOLE; ENCORDOAMENTO: CLASSE 5; ISOLAMENTO: 750 V; COBERTURA: COMPOSTO TERMOPLASTICO NAO HALOGENO; SECAO: 10,0 MM2; COR: AZUL; Complementação da especificação COM BAIXA EMISSAO DE GASES TOXICOS CONFORME NBR VIGENTES.</t>
  </si>
  <si>
    <t>CABO ELETRICO - TIPO: UNIPOLAR; FLEXIBILIDADE: FLEXIVEL; CONDUTOR: COBRE; TEMPERA: MOLE; ENCORDOAMENTO: CLASSE 5; ISOLAMENTO: 750 V; COBERTURA: COMPOSTO TERMOPLASTICO NAO HALOGENO; SECAO: 10,0 MM2; COR: VERMELHA; COMPLEMENTAÇÃO DA ESPECIFICAÇÃO COM BAIXA EMISSAO DE GASES TOXICOS CONFORME NBR VIGENTES.</t>
  </si>
  <si>
    <t>CABO ELETRICO - TIPO: UNIPOLAR; FLEXIBILIDADE: FLEXIVEL; CONDUTOR: COBRE; TEMPERA: MOLE; ENCORDOAMENTO: CLASSE 5; ISOLAMENTO: 750 V; COBERTURA: COMPOSTO TERMOPLASTICO NAO HALOGENO; SECAO: 10,0 MM2; COR: BRANCA; COMPLEMENTAÇÃO DA ESPECIFICAÇÃO COM BAIXA EMISSAO DE GASES TOXICOS CONFORME NBR VIGENTES.</t>
  </si>
  <si>
    <t>CABO ELETRICO - TIPO: UNIPOLAR; FLEXIBILIDADE: FLEXIVEL; CONDUTOR: COBRE; TEMPERA: MOLE; ENCORDOAMENTO: CLASSE 5; ISOLAMENTO: 750 V; COBERTURA: COMPOSTO TERMOPLASTICO NAO HALOGENO; SECAO: 10,0 MM2; COR: PRETA; COMPLEMENTAÇÃO DA ESPECIFICAÇÃO COM BAIXA EMISSAO DE GASES TOXICOS CONFORME NBR VIGENTES.</t>
  </si>
  <si>
    <t>CABO ELETRICO - TIPO: UNIPOLAR; FLEXIBILIDADE: FLEXIVEL; CONDUTOR: COBRE; TEMPERA: MOLE; ENCORDOAMENTO: CLASSE 5; ISOLAMENTO: 750 V; COBERTURA: COMPOSTO TERMOPLASTICO NAO HALOGENO; SECAO: 10,0 MM2; COR: VERDE; COMPLEMENTAÇÃO DA ESPECIFICAÇÃO COM BAIXA EMISSAO DE GASES TOXICOS CONFORME NBR VIGENTES.</t>
  </si>
  <si>
    <t>CABO ELETRICO - TIPO: UNIPOLAR; FLEXIBILIDADE: FLEXIVEL; CONDUTOR: COBRE; TEMPERA: MOLE; ENCORDOAMENTO: 5; ISOLAMENTO: 0,6/1KV; COBERTURA: PVC AFUMEX; SECAO: 16 MM2; COR: PRETO; Complementação da especificação CONFORME NBRs ATUAIS VIGENTES E CERTIFICACAO DO INMETRO-M.</t>
  </si>
  <si>
    <t>CABO ELETRICO - TIPO: UNIPOLAR; FLEXIBILIDADE: FLEXIVEL; CONDUTOR: COBRE; TEMPERA: MOLE; ENCORDOAMENTO: CLASSE 5; ISOLAMENTO: 0,6/1kV; COBERTURA: COMPOSTO TERMOPLASTICO NAO HALOGENO; SECAO: 16,0 MM2; COR: AZUL;</t>
  </si>
  <si>
    <t>CABO ELETRICO - TIPO: UNIPOLAR; FLEXIBILIDADE: FLEXIVEL; CONDUTOR: COBRE; TEMPERA: MOLE; ENCORDOAMENTO: CLASSE 5; ISOLAMENTO: 0,6/1kV; COBERTURA: COMPOSTO TERMOPLASTICO NAO HALOGENO; SECAO: 16,0 MM2; COR: VERDE;</t>
  </si>
  <si>
    <t>CABO ELETRICO - TIPO: UNIPOLAR; FLEXIBILIDADE: FLEXIVEL; CONDUTOR: COBRE; TEMPERA: MOLE; ENCORDOAMENTO: 5; ISOLAMENTO: 0,6/1KV; COBERTURA: PVC AFUMEX; SECAO: 25 MM2; COR: PRETO; Complementação da especificação CONFORME NBR 5410/1997, ISO 9001 E CERTIFICACAO DO INMETRO-M.</t>
  </si>
  <si>
    <t>CABO ELETRICO - TIPO: UNIPOLAR; FLEXIBILIDADE: FLEXIVEL; CONDUTOR: COBRE; TEMPERA: MOLE; ENCORDOAMENTO: 5; ISOLAMENTO: 0,6/1KV; COBERTURA: COMPOSTO TERMOPLASTICO NÃO HALOGENADO; SECAO: 25 MM2; COR: AZUL; Complementação da especificação CONFORME NBR 5410/1997, ISO 9001 E CERTIFICACAO DO INMETRO-M.</t>
  </si>
  <si>
    <t>CABO ELETRICO - TIPO: UNIPOLAR; FLEXIBILIDADE: FLEXIVEL; CONDUTOR: COBRE; TEMPERA: MOLE; ENCORDOAMENTO: 5; ISOLAMENTO: 0,6/1KV; COBERTURA: COMPOSTO TERMOPLASTICO NÃO HALOGENADO; SECAO: 25 MM2; COR: VERDE; Complementação da especificação CONFORME NBR 5410/1997, ISO 9001 E CERTIFICACAO DO INMETRO-M.</t>
  </si>
  <si>
    <t>CABO ELETRICO - TIPO: UNIPOLAR; FLEXIBILIDADE: FLEXIVEL; CONDUTOR: COBRE; TEMPERA: MOLE; ENCORDOAMENTO: CLASSE 5; ISOLAMENTO: EPR/HEPR, NAO HALOGENADO, ANTICHAMA, 0,6/1KV; COBERTURA: BORRACHA; SECAO: 35 MM2; COR: PRETA;</t>
  </si>
  <si>
    <t>CABO ELETRICO - TIPO: UNIPOLAR; FLEXIBILIDADE: FLEXIVEL; CONDUTOR: COBRE; TEMPERA: MOLE; ENCORDOAMENTO: CLASSE 5; ISOLAMENTO: PVC 0,6/1,0KV; COBERTURA: TERMOPLASTICO NAO HALOGENADO; SECAO: 35 MM2; COR: AZUL;</t>
  </si>
  <si>
    <t>CABO ELETRICO - TIPO: UNIPOLAR; FLEXIBILIDADE: FLEXIVEL; CONDUTOR: COBRE; TEMPERA: MOLE; ENCORDOAMENTO: CLASSE 5; ISOLAMENTO: PVC 0,6/1,0KV; COBERTURA: TERMOPLASTICO NAO HALOGENADO; SECAO: 35 MM2; COR: VERDE;</t>
  </si>
  <si>
    <t>LOTE 8 - Cabos Flexíveis 35 mm2 - 0,6/1 KV Não Halogenados – Classe 5</t>
  </si>
  <si>
    <t>LOTE 7 - Cabos Flexíveis 25 mm2 0,6/1 KV Não Halogenados – Classe 5</t>
  </si>
  <si>
    <t>LOTE 5 - Cabos Flexíveis 10,0 mm2 750V - Não Halogenados – Classe 5</t>
  </si>
  <si>
    <t>LOTE 4 - Cabos Flexíveis 6,0 mm2 750V - Não Halogenados – Classe 5</t>
  </si>
  <si>
    <t>LOTE 3 - Cabos Flexíveis 4,0 mm2 750V - Não Halogenados – Classe 5</t>
  </si>
  <si>
    <t>LOTE 2 – Cabos Flexíveis 2,5 mm2 750V - Não Halogenados – Classe 5</t>
  </si>
  <si>
    <t>LOTE 1 – Cabos Flexíveis PVC BWF 750V – Classe 4</t>
  </si>
  <si>
    <t>PREÇO DE REFERÊNCIA TOTAL LOTE 5:</t>
  </si>
  <si>
    <t>PREÇO DE REFERÊNCIA TOTAL LOTE 6:</t>
  </si>
  <si>
    <t>LOTE 6 - Cabos Flexíveis 16,0 mm2 0,6/1 KV Não Halogenados – Classe 5</t>
  </si>
  <si>
    <t>PREÇO DE REFERÊNCIA TOTAL LOTE 7:</t>
  </si>
  <si>
    <t>PREÇO DE REFERÊNCIA TOTAL LOTE 8:</t>
  </si>
  <si>
    <t>PREÇO DE REFERÊNCIA TOTAL LOTE 9:</t>
  </si>
  <si>
    <t>PREÇO DE REFERÊNCIA TOTAL LOTE 10:</t>
  </si>
  <si>
    <t>PREÇO DE REFERÊNCIA TOTAL LOTE 11:</t>
  </si>
  <si>
    <t>PREÇO DE REFERÊNCIA TOTAL LOTE 12:</t>
  </si>
  <si>
    <t>PREÇO DE REFERÊNCIA TOTAL LOTE 13:</t>
  </si>
  <si>
    <t>PREÇO DE REFERÊNCIA TOTAL LOTE 14:</t>
  </si>
  <si>
    <t>PREÇO DE REFERÊNCIA TOTAL LOTE 15:</t>
  </si>
  <si>
    <t>PREÇO DE REFERÊNCIA TOTAL LOTE 16:</t>
  </si>
  <si>
    <t>LOTE 9 - Cabos Flexíveis 70 mm2 0,6/1 KV Não Halogenados – Classe 5</t>
  </si>
  <si>
    <t>CABO ELETRICO - TIPO: UNIPOLAR; FLEXIBILIDADE: FLEXIVEL; CONDUTOR: COBRE; TEMPERA: MOLE; ENCORDOAMENTO: CLASSE 4; ISOLAMENTO: 0,6/1,0KV EPR (90 GRAUS CELSIUS); COBERTURA: TERMOPLASTICO PVC ANTICHAMA; SECAO: 70 MM2; COR: PRETO</t>
  </si>
  <si>
    <t>CABO ELETRICO - TIPO: UNIPOLAR; FLEXIBILIDADE: FLEXIVEL; CONDUTOR: COBRE; TEMPERA: MOLE; ENCORDOAMENTO: CLASSE 4; ISOLAMENTO: 0,6/1,0KV EPR (90 GRAUS CELSIUS); COBERTURA: TERMOPLASTICO PVC ANTICHAMA; SECAO: 70 MM2; COR: AZUL</t>
  </si>
  <si>
    <t>CABO ELETRICO - TIPO: UNIPOLAR; FLEXIBILIDADE: FLEXIVEL; CONDUTOR: COBRE; TEMPERA: MOLE; ENCORDOAMENTO: CLASSE 4; ISOLAMENTO: 0,6/1,0KV EPR (90 GRAUS CELSIUS); COBERTURA: TERMOPLASTICO PVC ANTICHAMA; SECAO: 70 MM2; COR: VERDE</t>
  </si>
  <si>
    <t>LOTE 10 – Cordão Paralelo 2x1,5 mm2 marrom</t>
  </si>
  <si>
    <t>CORDAO ELETRICO - TIPO: PARALELO; FLEXIBILIDADE: FLEXIVEL; CONDUTOR: COBRE NU; TEMPERA: MOLE; ENCORDOAMENTO: 4; ISOLAMENTO: PVC 300V; SECAO NOMINAL: 2 X 1,50MM2; COR: MARROM</t>
  </si>
  <si>
    <t xml:space="preserve">LOTE 11 – Cordão Paralelo 2x2,5 mm2 Branco </t>
  </si>
  <si>
    <t>CORDAO ELETRICO - TIPO: PARALELO; FLEXIBILIDADE: FLEXIVEL; CONDUTOR: COBRE NU; TEMPERA: MOLE; ENCORDOAMENTO: 4; ISOLAMENTO: PVC 300V; SECAO NOMINAL: 2 X 2,50MM2; COR: BRANCA;</t>
  </si>
  <si>
    <t>LOTE 12 – Cabo flexível PP 500 V 3x0,75 mm2</t>
  </si>
  <si>
    <t>CABO PARA EQUIPAMENTOS - VIAS: 3 VIAS; CONDUTOR: COBRE; TEMPERA: MOLE; ENCORDOAMENTO: CLASSE 5; ISOLAMENTO: PVC/D; COBERTURA: COMPOSTO TERMOPLASTICO POLIVINILICO TIPO PVC/ST5; SECAO NOMINAL: 3 X 0,75MM2; COR: CONDUTORES EM: AZUL, PRETA, VERDE;
CAPA COR PRETA;</t>
  </si>
  <si>
    <t>LOTE 13 – Cabo flexível PP 500V 3x1,5 mm2</t>
  </si>
  <si>
    <t>CABO ELETRICO - TIPO: TRIPOLAR; FLEXIBILIDADE: FLEXIVEL; CONDUTOR: COBRE; TEMPERA: MOLE; ENCORDOAMENTO: CLASSE 4; ISOLAMENTO: PVC 750V; COBERTURA: CAMADA EXTERNA EM PVC; SECAO: 3 X 1,5 MM2; COR: CONDUTOR(ES) ISOLADO(S) NA(S) COR(ES) PRETO, BRANCO, AZUL CLARO</t>
  </si>
  <si>
    <t>CABO ELETRICO - TIPO: TRIPOLAR PP; FLEXIBILIDADE: FLEXIVEL; CONDUTOR: COBRE; TEMPERA: MOLE; ENCORDOAMENTO: CLASSE 5; ISOLAMENTO: PVC PP; COBERTURA: PVC; SECAO: 3 X 2,5MM;</t>
  </si>
  <si>
    <t>LOTE 14 – Cabo flexível PP 500V 3x2,5 mm2</t>
  </si>
  <si>
    <t>LOTE 15 – Cabo tripolar Não halogenado 3x2,5 mm2</t>
  </si>
  <si>
    <t>CABO ELETRICO - TIPO: TRIPOLAR; FLEXIBILIDADE: FLEXIVEL; CONDUTOR: COBRE; TEMPERA: MOLE; ENCORDOAMENTO: CLASSE 5; ISOLAMENTO: 0,6/1,0KV; COBERTURA: COMPOSTO TERMOPLASTICO NAO HALOGENO; SECAO: 3 X 2,5 MM2; COR: CONDUTORES ISOLADOS NAS CORES PRETA, VERDE E AZUL</t>
  </si>
  <si>
    <t>LOTE 16 – Cabo tripolar Não halogenado 3x4,00 mm2</t>
  </si>
  <si>
    <t>CABO ELETRICO - TIPO: TRIPOLAR; FLEXIBILIDADE: FLEXIVEL; CONDUTOR: COBRE; TEMPERA: MOLE; ENCORDOAMENTO: CLASSE 5; ISOLAMENTO: 0,6/1,0KV; COBERTURA: COMPOSTO TERMOPLASTICO NAO HALOGENO; SECAO</t>
  </si>
  <si>
    <t>DINAMO MATERIAIS</t>
  </si>
  <si>
    <t>AGROMETAL</t>
  </si>
  <si>
    <t>DIMENSIONAL BRASIL</t>
  </si>
  <si>
    <t>ECONOLUX</t>
  </si>
  <si>
    <t>JMC COMERCIAL</t>
  </si>
  <si>
    <t>SANTIL</t>
  </si>
  <si>
    <t>-</t>
  </si>
  <si>
    <t>ELETRONOR</t>
  </si>
  <si>
    <t>LOJA ELÉTRICA</t>
  </si>
  <si>
    <t>COLOMBELLI &amp; COLOMBELLI</t>
  </si>
  <si>
    <t>ELETROTRAFO</t>
  </si>
  <si>
    <t>CASA DO ELETRICISTA</t>
  </si>
  <si>
    <t>ELÉTRICA MARMOTA</t>
  </si>
  <si>
    <t>JABU ENGENHARIA</t>
  </si>
  <si>
    <t>ELÉTRICA BICHUETTE</t>
  </si>
  <si>
    <t>LEROY MERLIN</t>
  </si>
  <si>
    <t>MELHOR INDÚSTRIA</t>
  </si>
  <si>
    <t>BMB MAT. CONSTRUÇÃO</t>
  </si>
  <si>
    <t>AMPERIAL</t>
  </si>
  <si>
    <t>PORTAL ELÉTRICO</t>
  </si>
  <si>
    <t>ELETROSYSTEM</t>
  </si>
  <si>
    <t>ELETROPEÇAS</t>
  </si>
  <si>
    <t>COMERCIAL ELÉTRICA DZ</t>
  </si>
  <si>
    <t>ECEL ELETRO COMERCIAL ERGON</t>
  </si>
  <si>
    <t>HBR COMÉRCIO</t>
  </si>
  <si>
    <t>S.G.F. INDÚSTRIA</t>
  </si>
  <si>
    <t>MEGACOBRE</t>
  </si>
  <si>
    <t>SUPREMA HIDROELÉTRICA</t>
  </si>
  <si>
    <t>ATA DE REGISTRO DE PREÇOS Nº 217/2021</t>
  </si>
  <si>
    <t>PLANEJAMENTO N.º 292/2021</t>
  </si>
  <si>
    <t>ATA DE REGISTRO DE PREÇOS Nº 023/2023</t>
  </si>
  <si>
    <t>PLANEJAMENTO Nº 304/2022</t>
  </si>
  <si>
    <t>$371,38</t>
  </si>
  <si>
    <t xml:space="preserve"> Responsável pelo mapa comparativo de preços: Alexandra Santos Gomes - MAMP 2563.</t>
  </si>
  <si>
    <t xml:space="preserve">Responsável pelo mapa comparativo de preços: Alexandra Santos Gomes - MAMP 2563. </t>
  </si>
  <si>
    <t>Responsável pelo mapa comparativo de preços: Alexandra Santos Gomes - MAMP 2563.</t>
  </si>
  <si>
    <t>MAXFIO CONDUTORES ELÉTRICOS</t>
  </si>
  <si>
    <t>ELETROCAL IND. E COMÉRCIO</t>
  </si>
  <si>
    <t>UNIVERSO ELÉTRICO</t>
  </si>
  <si>
    <t>BANCO DE PREÇOS</t>
  </si>
  <si>
    <t>MELHORES PREÇOS SIAD</t>
  </si>
  <si>
    <t>COBRECOM</t>
  </si>
  <si>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Dos orçamentos enviados pelos fornecedores foram considerados apenas os valores unitários neste Mapa Comparativo de Preços, ressalvando assim quaisquer equívocos no cálculo dos totalizadores. 
4)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5)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</si>
  <si>
    <t>Não atende</t>
  </si>
  <si>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11 ofertados pelas empresas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</si>
  <si>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13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</si>
  <si>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14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</si>
  <si>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 valor do item referente ao preço público do Banco de Preços foi desconsiderado (aqui descrito como "Não atende") do presente mapa, tendo em vista que "</t>
    </r>
    <r>
      <rPr>
        <b/>
        <i/>
        <sz val="8"/>
        <color rgb="FF000000"/>
        <rFont val="Arial"/>
        <family val="2"/>
      </rPr>
      <t>não atende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</si>
  <si>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15 ofertados pelas empresas Cobrecom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</si>
  <si>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12 ofertados pelas empresas Cobrecom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</si>
  <si>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9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</si>
  <si>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8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</si>
  <si>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7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</si>
  <si>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3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</si>
  <si>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(doc.6266828).
3) À pedido da DIMAN, conforme despacho anexo ao SEI (doc. nº 6312679), os preços dos itens referentes ao LOTE 2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</si>
  <si>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4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Os preços públicos também foram desconsiderados, "</t>
    </r>
    <r>
      <rPr>
        <b/>
        <i/>
        <sz val="8"/>
        <color rgb="FF000000"/>
        <rFont val="Arial"/>
        <family val="2"/>
      </rPr>
      <t>por se tratarem de cabos flexíveis diferentes</t>
    </r>
    <r>
      <rPr>
        <b/>
        <sz val="8"/>
        <color rgb="FF000000"/>
        <rFont val="Arial"/>
        <family val="2"/>
      </rPr>
      <t>", conforme declarado no despacho (doc. nº 6357308).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</si>
  <si>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5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Os preços públicos também foram desconsiderados, "por se tratarem de cabos flexíveis diferentes", conforme declarado no despacho (doc. nº 6357308).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</si>
  <si>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r>
      <t>OBSERVAÇÕES: 
1) O PREÇO UNITÁRIO corresponde ao rolo de 100 metros.
2) Outras empresas consultadas e que não enviaram orçamento: Augeluz Materiais Elétricos, Casa do Eletricista, Chai Comércio e Serviços, Clenex Comércio e Serviços, CMR Condutores Elétricos, Cobremack, Condex Cabos Elétricos, Condumax,  Conduspar, Copercabos, Delvalle Materiais Elétricos, DGA Comércio de Materiais Elétricos, Elétrica Cidade, Elétrica Área, Elétrica Silveira Materiais Elétricos, Eletro Energia, Eletromac, Eurocabos, Gigamax, JRN Comércio, JVN Comércio e Serviços, KGC Materiais Elétricos, Loja Elétrica, Mix Representações e Comércio, Distribuidora Pampulha, RWS Materiais Elétricos, Santa Luzia Condutores Elétricos, Santil Comercial Elétrica, Setta Energy, Sig Condutores, SMF Cabos Elétricos, Vértice Comércio, conforme e-mails anexos ao processso SEI (doc. 6266828).
3) À pedido da DIMAN, conforme despacho anexo ao SEI (doc. nº 6312679), os preços dos itens referentes ao LOTE 6 ofertados pelas empresas Cobrecom, Eletrocal e Maxfio foram desconsiderados (aqui descritos como "Não atende") do presente mapa, tendo em vista que "</t>
    </r>
    <r>
      <rPr>
        <b/>
        <i/>
        <sz val="8"/>
        <color rgb="FF000000"/>
        <rFont val="Arial"/>
        <family val="2"/>
      </rPr>
      <t>estão com valores fora do mercado. Os cabos propostos pela MAXFIO não atendem às exigências do TR porque eles não são ATOX (composto não halogenado)</t>
    </r>
    <r>
      <rPr>
        <b/>
        <sz val="8"/>
        <color rgb="FF000000"/>
        <rFont val="Arial"/>
        <family val="2"/>
      </rPr>
      <t>". Os preços públicos também foram desconsiderados, "por se tratarem de cabos flexíveis diferentes", conforme declarado no despacho (doc. nº 6357308).
4) Dos orçamentos enviados pelos fornecedores foram considerados apenas os valores unitários neste Mapa Comparativo de Preços, ressalvando assim quaisquer equívocos no cálculo dos totalizadores. 
5) Dos fornecedores consultados, verifica-se que apenas a SUPREMA HIDROELETRICA LTDA (CNPJ: 42.981.902/0001-04) é do porte ME/EPP. As demais: UNIVERSO ELETRICO LTDA (CNPJ: 02.697.297/0001-11), MAXFIO CONDUTORES ELETRICOS LTDA (CNPJ: 37.226.584/0001-28) e ELETROCAL INDUSTRIA E COMERCIO DE MATERIAIS ELETRICOS LTDA(CNPJ: 83.060.012/0008-05) são empresas de grande porte.
6) Aguarda-se orientação institucional (em tramitação no processo SEI 19.16.3719.0003818/2019-12), com fito de estabelecer o melhor critério objetivo para a definição do preço de referência. Isso posto, neste Mapa de Preços foi utilizado como parâmetro para utilização do menor preço, média ou mediana: para itens com menos de duas amostras, a aplicação da média; para itens com três ou mais amostras, a aplicação da média para os itens cujo coeficiente de variação é igual ou inferior a 25%, e da mediana apenas para os itens que porventura apresentem coeficiente de variação superior a 25%.</t>
    </r>
  </si>
  <si>
    <t>DATA DA CONCLUSÃO: 25/10/2023 e alterado em 13/11/2023 e 16/11/2023 a pedido da Diman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</si>
</sst>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R$&quot;\ #,##0.00"/>
  </numFmts>
  <fonts count="13">
    <font>
      <sz val="11"/>
      <color theme="1"/>
      <name val="Calibri"/>
      <family val="2"/>
      <scheme val="minor"/>
    </font>
    <font>
      <sz val="10"/>
      <name val="Arial"/>
      <family val="2"/>
    </font>
    <font>
      <sz val="11"/>
      <color rgb="FF9C6500"/>
      <name val="Calibri"/>
      <family val="2"/>
      <scheme val="minor"/>
    </font>
    <font>
      <sz val="14"/>
      <name val="Arial"/>
      <family val="2"/>
    </font>
    <font>
      <b/>
      <sz val="14"/>
      <name val="Arial"/>
      <family val="2"/>
    </font>
    <font>
      <b/>
      <sz val="12"/>
      <name val="Arial"/>
      <family val="2"/>
    </font>
    <font>
      <b/>
      <sz val="8"/>
      <name val="Arial"/>
      <family val="2"/>
    </font>
    <font>
      <sz val="9"/>
      <color theme="1"/>
      <name val="Arial"/>
      <family val="2"/>
    </font>
    <font>
      <sz val="8"/>
      <color rgb="FF9C6500"/>
      <name val="Arial"/>
      <family val="2"/>
    </font>
    <font>
      <sz val="8"/>
      <name val="Arial"/>
      <family val="2"/>
    </font>
    <font>
      <sz val="8"/>
      <color theme="1"/>
      <name val="Arial"/>
      <family val="2"/>
    </font>
    <font>
      <b/>
      <sz val="8"/>
      <color rgb="FF000000"/>
      <name val="Arial"/>
      <family val="2"/>
    </font>
    <font>
      <b/>
      <i/>
      <sz val="8"/>
      <color rgb="FF000000"/>
      <name val="Arial"/>
      <family val="2"/>
    </font>
  </fonts>
  <fills count="10">
    <fill>
      <patternFill/>
    </fill>
    <fill>
      <patternFill patternType="gray125"/>
    </fill>
    <fill>
      <patternFill patternType="solid">
        <fgColor rgb="FFFFEB9C"/>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3" tint="0.7999799847602844"/>
        <bgColor indexed="64"/>
      </patternFill>
    </fill>
  </fills>
  <borders count="16">
    <border>
      <left/>
      <right/>
      <top/>
      <bottom/>
      <diagonal/>
    </border>
    <border>
      <left style="thin"/>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right/>
      <top/>
      <bottom style="thin"/>
    </border>
    <border>
      <left/>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2" fillId="2" borderId="0" applyNumberFormat="0" applyBorder="0" applyAlignment="0" applyProtection="0"/>
    <xf numFmtId="9" fontId="0" fillId="0" borderId="0" applyFont="0" applyFill="0" applyBorder="0" applyAlignment="0" applyProtection="0"/>
  </cellStyleXfs>
  <cellXfs count="86">
    <xf numFmtId="0" fontId="0" fillId="0" borderId="0" xfId="0"/>
    <xf numFmtId="0" fontId="2" fillId="3" borderId="0" xfId="21" applyFill="1"/>
    <xf numFmtId="39" fontId="6" fillId="4" borderId="1" xfId="2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39" fontId="6" fillId="6" borderId="1" xfId="20" applyNumberFormat="1" applyFont="1" applyFill="1" applyBorder="1" applyAlignment="1" applyProtection="1">
      <alignment horizontal="center" vertical="center" wrapText="1"/>
      <protection locked="0"/>
    </xf>
    <xf numFmtId="39" fontId="6" fillId="7" borderId="1" xfId="2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164" fontId="9" fillId="0" borderId="1" xfId="20" applyNumberFormat="1" applyFont="1" applyFill="1" applyBorder="1" applyAlignment="1" applyProtection="1">
      <alignment horizontal="center" vertical="center"/>
      <protection/>
    </xf>
    <xf numFmtId="164" fontId="9" fillId="0" borderId="1" xfId="20" applyNumberFormat="1" applyFont="1" applyFill="1" applyBorder="1" applyAlignment="1" applyProtection="1">
      <alignment horizontal="center" vertical="center"/>
      <protection locked="0"/>
    </xf>
    <xf numFmtId="164" fontId="6" fillId="7" borderId="1" xfId="20" applyNumberFormat="1" applyFont="1" applyFill="1" applyBorder="1" applyAlignment="1" applyProtection="1">
      <alignment horizontal="center" vertical="center" wrapText="1"/>
      <protection locked="0"/>
    </xf>
    <xf numFmtId="0" fontId="6" fillId="8" borderId="2"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6" fillId="8" borderId="2" xfId="0" applyFont="1" applyFill="1" applyBorder="1" applyAlignment="1">
      <alignment horizontal="center" vertical="center" wrapText="1"/>
    </xf>
    <xf numFmtId="164" fontId="9" fillId="0" borderId="1" xfId="0" applyNumberFormat="1" applyFont="1" applyBorder="1" applyAlignment="1">
      <alignment horizontal="center" vertical="center"/>
    </xf>
    <xf numFmtId="164" fontId="9" fillId="4" borderId="1" xfId="20" applyNumberFormat="1" applyFont="1" applyFill="1" applyBorder="1" applyAlignment="1" applyProtection="1">
      <alignment horizontal="center" vertical="center"/>
      <protection/>
    </xf>
    <xf numFmtId="10" fontId="9" fillId="4" borderId="1" xfId="22" applyNumberFormat="1" applyFont="1" applyFill="1" applyBorder="1" applyAlignment="1" applyProtection="1">
      <alignment horizontal="center" vertical="center"/>
      <protection/>
    </xf>
    <xf numFmtId="164" fontId="9" fillId="9" borderId="1" xfId="20" applyNumberFormat="1" applyFont="1" applyFill="1" applyBorder="1" applyAlignment="1" applyProtection="1">
      <alignment horizontal="center" vertical="center"/>
      <protection/>
    </xf>
    <xf numFmtId="9" fontId="9" fillId="4" borderId="1" xfId="22" applyFont="1" applyFill="1" applyBorder="1" applyAlignment="1" applyProtection="1">
      <alignment horizontal="center" vertical="center"/>
      <protection/>
    </xf>
    <xf numFmtId="0" fontId="5" fillId="0" borderId="0" xfId="0" applyFont="1" applyAlignment="1">
      <alignment horizontal="left"/>
    </xf>
    <xf numFmtId="164" fontId="5" fillId="0" borderId="0" xfId="0" applyNumberFormat="1" applyFont="1" applyAlignment="1">
      <alignment horizontal="left"/>
    </xf>
    <xf numFmtId="0" fontId="5" fillId="0" borderId="0" xfId="0" applyFont="1" applyAlignment="1">
      <alignment horizontal="center"/>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3" borderId="1" xfId="21" applyFont="1" applyFill="1" applyBorder="1" applyAlignment="1">
      <alignment horizontal="center"/>
    </xf>
    <xf numFmtId="0" fontId="8" fillId="3" borderId="1" xfId="21" applyFont="1" applyFill="1" applyBorder="1" applyAlignment="1">
      <alignment horizontal="center"/>
    </xf>
    <xf numFmtId="0" fontId="6" fillId="6" borderId="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center" vertical="center"/>
    </xf>
    <xf numFmtId="0" fontId="6" fillId="0" borderId="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7" fillId="0" borderId="1" xfId="0" applyFont="1" applyBorder="1" applyAlignment="1">
      <alignment horizontal="left"/>
    </xf>
    <xf numFmtId="0" fontId="6" fillId="8" borderId="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9" fontId="6" fillId="7" borderId="2" xfId="20" applyNumberFormat="1" applyFont="1" applyFill="1" applyBorder="1" applyAlignment="1" applyProtection="1">
      <alignment horizontal="right" vertical="center" wrapText="1"/>
      <protection locked="0"/>
    </xf>
    <xf numFmtId="39" fontId="6" fillId="7" borderId="14" xfId="20" applyNumberFormat="1" applyFont="1" applyFill="1" applyBorder="1" applyAlignment="1" applyProtection="1">
      <alignment horizontal="right" vertical="center" wrapText="1"/>
      <protection locked="0"/>
    </xf>
    <xf numFmtId="39" fontId="6" fillId="7" borderId="15" xfId="20" applyNumberFormat="1" applyFont="1" applyFill="1" applyBorder="1" applyAlignment="1" applyProtection="1">
      <alignment horizontal="right" vertical="center" wrapText="1"/>
      <protection locked="0"/>
    </xf>
    <xf numFmtId="0" fontId="6"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6" fillId="7" borderId="2" xfId="0" applyFont="1" applyFill="1" applyBorder="1" applyAlignment="1">
      <alignment horizontal="right" vertical="center" wrapText="1"/>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6" fillId="8" borderId="9"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8" borderId="12" xfId="0" applyFont="1" applyFill="1" applyBorder="1" applyAlignment="1">
      <alignment horizontal="center" vertical="center"/>
    </xf>
    <xf numFmtId="0" fontId="6" fillId="8" borderId="0" xfId="0" applyFont="1" applyFill="1" applyAlignment="1">
      <alignment horizontal="center" vertical="center"/>
    </xf>
    <xf numFmtId="0" fontId="6" fillId="8" borderId="13" xfId="0" applyFont="1" applyFill="1" applyBorder="1" applyAlignment="1">
      <alignment horizontal="center" vertical="center"/>
    </xf>
    <xf numFmtId="0" fontId="0" fillId="0" borderId="0" xfId="0" applyAlignment="1">
      <alignment horizontal="center"/>
    </xf>
    <xf numFmtId="0" fontId="6" fillId="0" borderId="1" xfId="0" applyFont="1" applyBorder="1" applyAlignment="1" applyProtection="1">
      <alignment horizontal="center" vertical="center" wrapText="1"/>
      <protection locked="0"/>
    </xf>
    <xf numFmtId="0" fontId="6" fillId="7" borderId="2"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Vírgula" xfId="20"/>
    <cellStyle name="Neutro" xfId="21"/>
    <cellStyle name="Porcentagem"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47625</xdr:colOff>
      <xdr:row>0</xdr:row>
      <xdr:rowOff>95250</xdr:rowOff>
    </xdr:from>
    <xdr:to>
      <xdr:col>6</xdr:col>
      <xdr:colOff>0</xdr:colOff>
      <xdr:row>0</xdr:row>
      <xdr:rowOff>771525</xdr:rowOff>
    </xdr:to>
    <xdr:pic>
      <xdr:nvPicPr>
        <xdr:cNvPr id="4" name="Imagem 3"/>
        <xdr:cNvPicPr preferRelativeResize="1">
          <a:picLocks noChangeAspect="1"/>
        </xdr:cNvPicPr>
      </xdr:nvPicPr>
      <xdr:blipFill>
        <a:blip r:embed="rId1"/>
        <a:stretch>
          <a:fillRect/>
        </a:stretch>
      </xdr:blipFill>
      <xdr:spPr>
        <a:xfrm>
          <a:off x="295275" y="95250"/>
          <a:ext cx="1885950" cy="6762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0</xdr:colOff>
      <xdr:row>0</xdr:row>
      <xdr:rowOff>104775</xdr:rowOff>
    </xdr:from>
    <xdr:to>
      <xdr:col>5</xdr:col>
      <xdr:colOff>314325</xdr:colOff>
      <xdr:row>0</xdr:row>
      <xdr:rowOff>781050</xdr:rowOff>
    </xdr:to>
    <xdr:pic>
      <xdr:nvPicPr>
        <xdr:cNvPr id="4" name="Imagem 3"/>
        <xdr:cNvPicPr preferRelativeResize="1">
          <a:picLocks noChangeAspect="1"/>
        </xdr:cNvPicPr>
      </xdr:nvPicPr>
      <xdr:blipFill>
        <a:blip r:embed="rId1"/>
        <a:stretch>
          <a:fillRect/>
        </a:stretch>
      </xdr:blipFill>
      <xdr:spPr>
        <a:xfrm>
          <a:off x="247650" y="104775"/>
          <a:ext cx="1895475" cy="6762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161925</xdr:colOff>
      <xdr:row>0</xdr:row>
      <xdr:rowOff>152400</xdr:rowOff>
    </xdr:from>
    <xdr:to>
      <xdr:col>5</xdr:col>
      <xdr:colOff>228600</xdr:colOff>
      <xdr:row>0</xdr:row>
      <xdr:rowOff>828675</xdr:rowOff>
    </xdr:to>
    <xdr:pic>
      <xdr:nvPicPr>
        <xdr:cNvPr id="4" name="Imagem 3"/>
        <xdr:cNvPicPr preferRelativeResize="1">
          <a:picLocks noChangeAspect="1"/>
        </xdr:cNvPicPr>
      </xdr:nvPicPr>
      <xdr:blipFill>
        <a:blip r:embed="rId1"/>
        <a:stretch>
          <a:fillRect/>
        </a:stretch>
      </xdr:blipFill>
      <xdr:spPr>
        <a:xfrm>
          <a:off x="161925" y="152400"/>
          <a:ext cx="1895475" cy="6762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200025</xdr:colOff>
      <xdr:row>0</xdr:row>
      <xdr:rowOff>114300</xdr:rowOff>
    </xdr:from>
    <xdr:to>
      <xdr:col>5</xdr:col>
      <xdr:colOff>266700</xdr:colOff>
      <xdr:row>0</xdr:row>
      <xdr:rowOff>790575</xdr:rowOff>
    </xdr:to>
    <xdr:pic>
      <xdr:nvPicPr>
        <xdr:cNvPr id="4" name="Imagem 3"/>
        <xdr:cNvPicPr preferRelativeResize="1">
          <a:picLocks noChangeAspect="1"/>
        </xdr:cNvPicPr>
      </xdr:nvPicPr>
      <xdr:blipFill>
        <a:blip r:embed="rId1"/>
        <a:stretch>
          <a:fillRect/>
        </a:stretch>
      </xdr:blipFill>
      <xdr:spPr>
        <a:xfrm>
          <a:off x="200025" y="114300"/>
          <a:ext cx="1895475" cy="6762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104775</xdr:colOff>
      <xdr:row>0</xdr:row>
      <xdr:rowOff>133350</xdr:rowOff>
    </xdr:from>
    <xdr:to>
      <xdr:col>5</xdr:col>
      <xdr:colOff>171450</xdr:colOff>
      <xdr:row>0</xdr:row>
      <xdr:rowOff>809625</xdr:rowOff>
    </xdr:to>
    <xdr:pic>
      <xdr:nvPicPr>
        <xdr:cNvPr id="4" name="Imagem 3"/>
        <xdr:cNvPicPr preferRelativeResize="1">
          <a:picLocks noChangeAspect="1"/>
        </xdr:cNvPicPr>
      </xdr:nvPicPr>
      <xdr:blipFill>
        <a:blip r:embed="rId1"/>
        <a:stretch>
          <a:fillRect/>
        </a:stretch>
      </xdr:blipFill>
      <xdr:spPr>
        <a:xfrm>
          <a:off x="104775" y="133350"/>
          <a:ext cx="1895475" cy="6762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114300</xdr:colOff>
      <xdr:row>0</xdr:row>
      <xdr:rowOff>133350</xdr:rowOff>
    </xdr:from>
    <xdr:to>
      <xdr:col>5</xdr:col>
      <xdr:colOff>180975</xdr:colOff>
      <xdr:row>0</xdr:row>
      <xdr:rowOff>809625</xdr:rowOff>
    </xdr:to>
    <xdr:pic>
      <xdr:nvPicPr>
        <xdr:cNvPr id="4" name="Imagem 3"/>
        <xdr:cNvPicPr preferRelativeResize="1">
          <a:picLocks noChangeAspect="1"/>
        </xdr:cNvPicPr>
      </xdr:nvPicPr>
      <xdr:blipFill>
        <a:blip r:embed="rId1"/>
        <a:stretch>
          <a:fillRect/>
        </a:stretch>
      </xdr:blipFill>
      <xdr:spPr>
        <a:xfrm>
          <a:off x="114300" y="133350"/>
          <a:ext cx="1895475" cy="6762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114300</xdr:colOff>
      <xdr:row>0</xdr:row>
      <xdr:rowOff>123825</xdr:rowOff>
    </xdr:from>
    <xdr:to>
      <xdr:col>5</xdr:col>
      <xdr:colOff>180975</xdr:colOff>
      <xdr:row>0</xdr:row>
      <xdr:rowOff>800100</xdr:rowOff>
    </xdr:to>
    <xdr:pic>
      <xdr:nvPicPr>
        <xdr:cNvPr id="4" name="Imagem 3"/>
        <xdr:cNvPicPr preferRelativeResize="1">
          <a:picLocks noChangeAspect="1"/>
        </xdr:cNvPicPr>
      </xdr:nvPicPr>
      <xdr:blipFill>
        <a:blip r:embed="rId1"/>
        <a:stretch>
          <a:fillRect/>
        </a:stretch>
      </xdr:blipFill>
      <xdr:spPr>
        <a:xfrm>
          <a:off x="114300" y="123825"/>
          <a:ext cx="1895475" cy="676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47625</xdr:colOff>
      <xdr:row>0</xdr:row>
      <xdr:rowOff>95250</xdr:rowOff>
    </xdr:from>
    <xdr:to>
      <xdr:col>6</xdr:col>
      <xdr:colOff>0</xdr:colOff>
      <xdr:row>0</xdr:row>
      <xdr:rowOff>771525</xdr:rowOff>
    </xdr:to>
    <xdr:pic>
      <xdr:nvPicPr>
        <xdr:cNvPr id="3" name="Imagem 2"/>
        <xdr:cNvPicPr preferRelativeResize="1">
          <a:picLocks noChangeAspect="1"/>
        </xdr:cNvPicPr>
      </xdr:nvPicPr>
      <xdr:blipFill>
        <a:blip r:embed="rId1"/>
        <a:stretch>
          <a:fillRect/>
        </a:stretch>
      </xdr:blipFill>
      <xdr:spPr>
        <a:xfrm>
          <a:off x="295275" y="95250"/>
          <a:ext cx="1885950" cy="6762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66675</xdr:rowOff>
    </xdr:from>
    <xdr:to>
      <xdr:col>2</xdr:col>
      <xdr:colOff>0</xdr:colOff>
      <xdr:row>2</xdr:row>
      <xdr:rowOff>619125</xdr:rowOff>
    </xdr:to>
    <xdr:sp macro="" textlink="">
      <xdr:nvSpPr>
        <xdr:cNvPr id="6" name="Freeform 4"/>
        <xdr:cNvSpPr>
          <a:spLocks noChangeArrowheads="1"/>
        </xdr:cNvSpPr>
      </xdr:nvSpPr>
      <xdr:spPr bwMode="auto">
        <a:xfrm>
          <a:off x="323850" y="447675"/>
          <a:ext cx="104775" cy="5524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95250</xdr:colOff>
      <xdr:row>0</xdr:row>
      <xdr:rowOff>123825</xdr:rowOff>
    </xdr:from>
    <xdr:to>
      <xdr:col>5</xdr:col>
      <xdr:colOff>428625</xdr:colOff>
      <xdr:row>2</xdr:row>
      <xdr:rowOff>485775</xdr:rowOff>
    </xdr:to>
    <xdr:pic>
      <xdr:nvPicPr>
        <xdr:cNvPr id="7" name="Imagem 6"/>
        <xdr:cNvPicPr preferRelativeResize="1">
          <a:picLocks noChangeAspect="1"/>
        </xdr:cNvPicPr>
      </xdr:nvPicPr>
      <xdr:blipFill>
        <a:blip r:embed="rId1"/>
        <a:stretch>
          <a:fillRect/>
        </a:stretch>
      </xdr:blipFill>
      <xdr:spPr>
        <a:xfrm>
          <a:off x="342900" y="123825"/>
          <a:ext cx="1914525" cy="7429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1</xdr:col>
      <xdr:colOff>47625</xdr:colOff>
      <xdr:row>0</xdr:row>
      <xdr:rowOff>104775</xdr:rowOff>
    </xdr:from>
    <xdr:to>
      <xdr:col>5</xdr:col>
      <xdr:colOff>381000</xdr:colOff>
      <xdr:row>0</xdr:row>
      <xdr:rowOff>847725</xdr:rowOff>
    </xdr:to>
    <xdr:pic>
      <xdr:nvPicPr>
        <xdr:cNvPr id="4" name="Imagem 3"/>
        <xdr:cNvPicPr preferRelativeResize="1">
          <a:picLocks noChangeAspect="1"/>
        </xdr:cNvPicPr>
      </xdr:nvPicPr>
      <xdr:blipFill>
        <a:blip r:embed="rId1"/>
        <a:stretch>
          <a:fillRect/>
        </a:stretch>
      </xdr:blipFill>
      <xdr:spPr>
        <a:xfrm>
          <a:off x="295275" y="104775"/>
          <a:ext cx="1914525" cy="7429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5</xdr:col>
      <xdr:colOff>314325</xdr:colOff>
      <xdr:row>0</xdr:row>
      <xdr:rowOff>781050</xdr:rowOff>
    </xdr:to>
    <xdr:pic>
      <xdr:nvPicPr>
        <xdr:cNvPr id="6" name="Imagem 5"/>
        <xdr:cNvPicPr preferRelativeResize="1">
          <a:picLocks noChangeAspect="1"/>
        </xdr:cNvPicPr>
      </xdr:nvPicPr>
      <xdr:blipFill>
        <a:blip r:embed="rId1"/>
        <a:stretch>
          <a:fillRect/>
        </a:stretch>
      </xdr:blipFill>
      <xdr:spPr>
        <a:xfrm>
          <a:off x="247650" y="104775"/>
          <a:ext cx="1895475" cy="6762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104775</xdr:rowOff>
    </xdr:from>
    <xdr:to>
      <xdr:col>5</xdr:col>
      <xdr:colOff>314325</xdr:colOff>
      <xdr:row>0</xdr:row>
      <xdr:rowOff>781050</xdr:rowOff>
    </xdr:to>
    <xdr:pic>
      <xdr:nvPicPr>
        <xdr:cNvPr id="4" name="Imagem 3"/>
        <xdr:cNvPicPr preferRelativeResize="1">
          <a:picLocks noChangeAspect="1"/>
        </xdr:cNvPicPr>
      </xdr:nvPicPr>
      <xdr:blipFill>
        <a:blip r:embed="rId1"/>
        <a:stretch>
          <a:fillRect/>
        </a:stretch>
      </xdr:blipFill>
      <xdr:spPr>
        <a:xfrm>
          <a:off x="247650" y="104775"/>
          <a:ext cx="1895475" cy="6762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133350</xdr:rowOff>
    </xdr:from>
    <xdr:to>
      <xdr:col>5</xdr:col>
      <xdr:colOff>247650</xdr:colOff>
      <xdr:row>0</xdr:row>
      <xdr:rowOff>809625</xdr:rowOff>
    </xdr:to>
    <xdr:pic>
      <xdr:nvPicPr>
        <xdr:cNvPr id="4" name="Imagem 3"/>
        <xdr:cNvPicPr preferRelativeResize="1">
          <a:picLocks noChangeAspect="1"/>
        </xdr:cNvPicPr>
      </xdr:nvPicPr>
      <xdr:blipFill>
        <a:blip r:embed="rId1"/>
        <a:stretch>
          <a:fillRect/>
        </a:stretch>
      </xdr:blipFill>
      <xdr:spPr>
        <a:xfrm>
          <a:off x="180975" y="133350"/>
          <a:ext cx="1895475" cy="6762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238125</xdr:colOff>
      <xdr:row>0</xdr:row>
      <xdr:rowOff>133350</xdr:rowOff>
    </xdr:from>
    <xdr:to>
      <xdr:col>5</xdr:col>
      <xdr:colOff>304800</xdr:colOff>
      <xdr:row>0</xdr:row>
      <xdr:rowOff>809625</xdr:rowOff>
    </xdr:to>
    <xdr:pic>
      <xdr:nvPicPr>
        <xdr:cNvPr id="4" name="Imagem 3"/>
        <xdr:cNvPicPr preferRelativeResize="1">
          <a:picLocks noChangeAspect="1"/>
        </xdr:cNvPicPr>
      </xdr:nvPicPr>
      <xdr:blipFill>
        <a:blip r:embed="rId1"/>
        <a:stretch>
          <a:fillRect/>
        </a:stretch>
      </xdr:blipFill>
      <xdr:spPr>
        <a:xfrm>
          <a:off x="238125" y="133350"/>
          <a:ext cx="1895475" cy="6762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66675</xdr:rowOff>
    </xdr:from>
    <xdr:to>
      <xdr:col>2</xdr:col>
      <xdr:colOff>0</xdr:colOff>
      <xdr:row>0</xdr:row>
      <xdr:rowOff>809625</xdr:rowOff>
    </xdr:to>
    <xdr:sp macro="" textlink="">
      <xdr:nvSpPr>
        <xdr:cNvPr id="2" name="Freeform 4"/>
        <xdr:cNvSpPr>
          <a:spLocks noChangeArrowheads="1"/>
        </xdr:cNvSpPr>
      </xdr:nvSpPr>
      <xdr:spPr bwMode="auto">
        <a:xfrm>
          <a:off x="323850" y="66675"/>
          <a:ext cx="104775" cy="742950"/>
        </a:xfrm>
        <a:custGeom>
          <a:avLst/>
          <a:gdLst>
            <a:gd name="T0" fmla="*/ 0 w 817"/>
            <a:gd name="T1" fmla="*/ 2147483646 h 1175"/>
            <a:gd name="T2" fmla="*/ 2147483646 w 817"/>
            <a:gd name="T3" fmla="*/ 0 h 1175"/>
            <a:gd name="T4" fmla="*/ 2147483646 w 817"/>
            <a:gd name="T5" fmla="*/ 2147483646 h 1175"/>
            <a:gd name="T6" fmla="*/ 0 w 817"/>
            <a:gd name="T7" fmla="*/ 2147483646 h 1175"/>
            <a:gd name="T8" fmla="*/ 0 60000 65536"/>
            <a:gd name="T9" fmla="*/ 0 60000 65536"/>
            <a:gd name="T10" fmla="*/ 0 60000 65536"/>
            <a:gd name="T11" fmla="*/ 0 60000 65536"/>
            <a:gd name="T12" fmla="*/ 0 w 817"/>
            <a:gd name="T13" fmla="*/ 0 h 1175"/>
            <a:gd name="T14" fmla="*/ 817 w 817"/>
            <a:gd name="T15" fmla="*/ 1175 h 1175"/>
          </a:gdLst>
          <a:ahLst/>
          <a:cxnLst>
            <a:cxn ang="T8">
              <a:pos x="T0" y="T1"/>
            </a:cxn>
            <a:cxn ang="T9">
              <a:pos x="T2" y="T3"/>
            </a:cxn>
            <a:cxn ang="T10">
              <a:pos x="T4" y="T5"/>
            </a:cxn>
            <a:cxn ang="T11">
              <a:pos x="T6" y="T7"/>
            </a:cxn>
          </a:cxnLst>
          <a:rect l="T12" t="T13" r="T14" b="T15"/>
          <a:pathLst>
            <a:path h="1175" w="817">
              <a:moveTo>
                <a:pt x="0" y="1175"/>
              </a:moveTo>
              <a:lnTo>
                <a:pt x="817" y="0"/>
              </a:lnTo>
              <a:lnTo>
                <a:pt x="817" y="1173"/>
              </a:lnTo>
              <a:lnTo>
                <a:pt x="0" y="11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0</xdr:col>
      <xdr:colOff>219075</xdr:colOff>
      <xdr:row>0</xdr:row>
      <xdr:rowOff>123825</xdr:rowOff>
    </xdr:from>
    <xdr:to>
      <xdr:col>5</xdr:col>
      <xdr:colOff>285750</xdr:colOff>
      <xdr:row>0</xdr:row>
      <xdr:rowOff>800100</xdr:rowOff>
    </xdr:to>
    <xdr:pic>
      <xdr:nvPicPr>
        <xdr:cNvPr id="4" name="Imagem 3"/>
        <xdr:cNvPicPr preferRelativeResize="1">
          <a:picLocks noChangeAspect="1"/>
        </xdr:cNvPicPr>
      </xdr:nvPicPr>
      <xdr:blipFill>
        <a:blip r:embed="rId1"/>
        <a:stretch>
          <a:fillRect/>
        </a:stretch>
      </xdr:blipFill>
      <xdr:spPr>
        <a:xfrm>
          <a:off x="219075" y="123825"/>
          <a:ext cx="1895475" cy="676275"/>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35"/>
  <sheetViews>
    <sheetView workbookViewId="0" topLeftCell="E4">
      <selection activeCell="AF28" sqref="A28:XFD34"/>
    </sheetView>
  </sheetViews>
  <sheetFormatPr defaultColWidth="9.140625" defaultRowHeight="15"/>
  <cols>
    <col min="1" max="1" width="3.7109375" style="1" customWidth="1"/>
    <col min="2" max="3" width="2.7109375" style="0" customWidth="1"/>
    <col min="4" max="4" width="7.421875" style="0" customWidth="1"/>
    <col min="5" max="5" width="7.421875" style="0" bestFit="1" customWidth="1"/>
    <col min="6" max="8" width="8.7109375" style="0" customWidth="1"/>
    <col min="9" max="9" width="17.421875" style="0" customWidth="1"/>
    <col min="10" max="10" width="15.57421875" style="0" customWidth="1"/>
    <col min="11" max="11" width="14.28125" style="0" hidden="1" customWidth="1"/>
    <col min="12" max="15" width="15.8515625" style="0" hidden="1" customWidth="1"/>
    <col min="16" max="23" width="18.00390625" style="0" hidden="1" customWidth="1"/>
    <col min="24" max="25" width="17.57421875" style="0" hidden="1" customWidth="1"/>
    <col min="26" max="31" width="12.57421875" style="0" customWidth="1"/>
    <col min="32" max="16384" width="9.140625" style="1" customWidth="1"/>
  </cols>
  <sheetData>
    <row r="1" spans="2:3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2" spans="2:3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2:31" ht="15.75">
      <c r="B3" s="20" t="s">
        <v>23</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2:3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row>
    <row r="5" spans="2:31" ht="15.75">
      <c r="B5" s="20" t="s">
        <v>151</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row>
    <row r="6" spans="2:31" ht="15.75">
      <c r="B6" s="20" t="s">
        <v>1</v>
      </c>
      <c r="C6" s="20"/>
      <c r="D6" s="20"/>
      <c r="E6" s="20"/>
      <c r="F6" s="20"/>
      <c r="G6" s="20"/>
      <c r="H6" s="20"/>
      <c r="I6" s="21">
        <f>SUM(AE16,AE26,'Lote 3'!AB14,'Lote 4'!AA16,'Lote 5'!AC16,'Lote 6'!AB14,'Lote 7'!AA14,'Lote 8'!AB14,'Lote 9'!AC14,'Lote 10'!AA12,'Lote 11'!AA12,'Lote 12'!AA12,'Lote 13'!AA12,'Lote 14'!AB12,'Lote 15'!AA12,'Lote 16'!AB12)</f>
        <v>770739.85</v>
      </c>
      <c r="J6" s="20"/>
      <c r="K6" s="20"/>
      <c r="L6" s="20"/>
      <c r="M6" s="20"/>
      <c r="N6" s="20"/>
      <c r="O6" s="20"/>
      <c r="P6" s="20"/>
      <c r="Q6" s="20"/>
      <c r="R6" s="20"/>
      <c r="S6" s="20"/>
      <c r="T6" s="20"/>
      <c r="U6" s="20"/>
      <c r="V6" s="20"/>
      <c r="W6" s="20"/>
      <c r="X6" s="20"/>
      <c r="Y6" s="20"/>
      <c r="Z6" s="20"/>
      <c r="AA6" s="20"/>
      <c r="AB6" s="20"/>
      <c r="AC6" s="20"/>
      <c r="AD6" s="20"/>
      <c r="AE6" s="20"/>
    </row>
    <row r="7" spans="2:31" ht="1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pans="2:31" ht="15">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row>
    <row r="9" spans="2:31" ht="15">
      <c r="B9" s="38" t="s">
        <v>61</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row>
    <row r="10" spans="2:31" ht="38.25" customHeight="1">
      <c r="B10" s="29" t="s">
        <v>2</v>
      </c>
      <c r="C10" s="30"/>
      <c r="D10" s="23" t="s">
        <v>3</v>
      </c>
      <c r="E10" s="23" t="s">
        <v>4</v>
      </c>
      <c r="F10" s="24" t="s">
        <v>5</v>
      </c>
      <c r="G10" s="24"/>
      <c r="H10" s="24"/>
      <c r="I10" s="24"/>
      <c r="J10" s="23" t="s">
        <v>6</v>
      </c>
      <c r="K10" s="14" t="s">
        <v>123</v>
      </c>
      <c r="L10" s="51" t="s">
        <v>7</v>
      </c>
      <c r="M10" s="52"/>
      <c r="N10" s="52"/>
      <c r="O10" s="52"/>
      <c r="P10" s="53"/>
      <c r="Q10" s="51" t="s">
        <v>8</v>
      </c>
      <c r="R10" s="52"/>
      <c r="S10" s="52"/>
      <c r="T10" s="52"/>
      <c r="U10" s="52"/>
      <c r="V10" s="52"/>
      <c r="W10" s="53"/>
      <c r="X10" s="23" t="s">
        <v>9</v>
      </c>
      <c r="Y10" s="23"/>
      <c r="Z10" s="40" t="s">
        <v>10</v>
      </c>
      <c r="AA10" s="41"/>
      <c r="AB10" s="41"/>
      <c r="AC10" s="35" t="s">
        <v>11</v>
      </c>
      <c r="AD10" s="25" t="s">
        <v>12</v>
      </c>
      <c r="AE10" s="26"/>
    </row>
    <row r="11" spans="2:31" ht="27.95" customHeight="1">
      <c r="B11" s="31"/>
      <c r="C11" s="32"/>
      <c r="D11" s="23"/>
      <c r="E11" s="23"/>
      <c r="F11" s="24"/>
      <c r="G11" s="24"/>
      <c r="H11" s="24"/>
      <c r="I11" s="24"/>
      <c r="J11" s="23"/>
      <c r="K11" s="4" t="s">
        <v>124</v>
      </c>
      <c r="L11" s="3" t="s">
        <v>120</v>
      </c>
      <c r="M11" s="3" t="s">
        <v>131</v>
      </c>
      <c r="N11" s="4" t="s">
        <v>134</v>
      </c>
      <c r="O11" s="4" t="s">
        <v>130</v>
      </c>
      <c r="P11" s="4" t="s">
        <v>129</v>
      </c>
      <c r="Q11" s="4" t="s">
        <v>93</v>
      </c>
      <c r="R11" s="4" t="s">
        <v>97</v>
      </c>
      <c r="S11" s="4" t="s">
        <v>98</v>
      </c>
      <c r="T11" s="4" t="s">
        <v>94</v>
      </c>
      <c r="U11" s="4" t="s">
        <v>102</v>
      </c>
      <c r="V11" s="4" t="s">
        <v>96</v>
      </c>
      <c r="W11" s="4" t="s">
        <v>95</v>
      </c>
      <c r="X11" s="3" t="s">
        <v>132</v>
      </c>
      <c r="Y11" s="3" t="s">
        <v>133</v>
      </c>
      <c r="Z11" s="42"/>
      <c r="AA11" s="43"/>
      <c r="AB11" s="43"/>
      <c r="AC11" s="36"/>
      <c r="AD11" s="27"/>
      <c r="AE11" s="28"/>
    </row>
    <row r="12" spans="2:31" ht="22.5" customHeight="1">
      <c r="B12" s="33"/>
      <c r="C12" s="34"/>
      <c r="D12" s="23"/>
      <c r="E12" s="23"/>
      <c r="F12" s="24"/>
      <c r="G12" s="24"/>
      <c r="H12" s="24"/>
      <c r="I12" s="24"/>
      <c r="J12" s="23"/>
      <c r="K12" s="2" t="s">
        <v>10</v>
      </c>
      <c r="L12" s="2" t="s">
        <v>10</v>
      </c>
      <c r="M12" s="2" t="s">
        <v>10</v>
      </c>
      <c r="N12" s="2" t="s">
        <v>10</v>
      </c>
      <c r="O12" s="2" t="s">
        <v>10</v>
      </c>
      <c r="P12" s="2" t="s">
        <v>10</v>
      </c>
      <c r="Q12" s="2" t="s">
        <v>10</v>
      </c>
      <c r="R12" s="2" t="s">
        <v>10</v>
      </c>
      <c r="S12" s="2" t="s">
        <v>10</v>
      </c>
      <c r="T12" s="2" t="s">
        <v>10</v>
      </c>
      <c r="U12" s="2" t="s">
        <v>10</v>
      </c>
      <c r="V12" s="2" t="s">
        <v>10</v>
      </c>
      <c r="W12" s="2" t="s">
        <v>10</v>
      </c>
      <c r="X12" s="2" t="s">
        <v>10</v>
      </c>
      <c r="Y12" s="2" t="s">
        <v>10</v>
      </c>
      <c r="Z12" s="5" t="s">
        <v>13</v>
      </c>
      <c r="AA12" s="5" t="s">
        <v>14</v>
      </c>
      <c r="AB12" s="5" t="s">
        <v>15</v>
      </c>
      <c r="AC12" s="37"/>
      <c r="AD12" s="6" t="s">
        <v>16</v>
      </c>
      <c r="AE12" s="6" t="s">
        <v>17</v>
      </c>
    </row>
    <row r="13" spans="2:31" ht="74.25" customHeight="1">
      <c r="B13" s="47">
        <v>1</v>
      </c>
      <c r="C13" s="49"/>
      <c r="D13" s="7">
        <v>20</v>
      </c>
      <c r="E13" s="8" t="s">
        <v>26</v>
      </c>
      <c r="F13" s="61" t="s">
        <v>25</v>
      </c>
      <c r="G13" s="62"/>
      <c r="H13" s="62"/>
      <c r="I13" s="62"/>
      <c r="J13" s="13">
        <v>1560441</v>
      </c>
      <c r="K13" s="10">
        <v>51.14</v>
      </c>
      <c r="L13" s="9">
        <v>87</v>
      </c>
      <c r="M13" s="9">
        <f>0.55*100</f>
        <v>55.00000000000001</v>
      </c>
      <c r="N13" s="9">
        <f>0.3955*100</f>
        <v>39.550000000000004</v>
      </c>
      <c r="O13" s="9">
        <v>36.73</v>
      </c>
      <c r="P13" s="9">
        <v>40</v>
      </c>
      <c r="Q13" s="10">
        <v>59</v>
      </c>
      <c r="R13" s="10" t="s">
        <v>99</v>
      </c>
      <c r="S13" s="10" t="s">
        <v>99</v>
      </c>
      <c r="T13" s="9">
        <v>50</v>
      </c>
      <c r="U13" s="9" t="s">
        <v>99</v>
      </c>
      <c r="V13" s="9" t="s">
        <v>99</v>
      </c>
      <c r="W13" s="9">
        <v>52</v>
      </c>
      <c r="X13" s="9">
        <f>0.7*100</f>
        <v>70</v>
      </c>
      <c r="Y13" s="9" t="s">
        <v>99</v>
      </c>
      <c r="Z13" s="16">
        <f>MIN(K13:Y13)</f>
        <v>36.73</v>
      </c>
      <c r="AA13" s="16">
        <f>ROUND(AVERAGE(K13:Y13),2)</f>
        <v>54.04</v>
      </c>
      <c r="AB13" s="16">
        <f>ROUND(MEDIAN(K13:Y13),2)</f>
        <v>51.57</v>
      </c>
      <c r="AC13" s="19">
        <f>STDEV(K13:Y13)/AVERAGE(K13:Y13)</f>
        <v>0.28280438638849437</v>
      </c>
      <c r="AD13" s="18">
        <f>IF(AC13&lt;25%,AA13,AB13)</f>
        <v>51.57</v>
      </c>
      <c r="AE13" s="18">
        <f>AD13*D13</f>
        <v>1031.4</v>
      </c>
    </row>
    <row r="14" spans="2:31" ht="60.75" customHeight="1">
      <c r="B14" s="47">
        <v>2</v>
      </c>
      <c r="C14" s="49"/>
      <c r="D14" s="7">
        <v>20</v>
      </c>
      <c r="E14" s="8" t="s">
        <v>26</v>
      </c>
      <c r="F14" s="61" t="s">
        <v>27</v>
      </c>
      <c r="G14" s="62"/>
      <c r="H14" s="62"/>
      <c r="I14" s="62"/>
      <c r="J14" s="13">
        <v>801658</v>
      </c>
      <c r="K14" s="10">
        <v>74.33</v>
      </c>
      <c r="L14" s="9">
        <v>118</v>
      </c>
      <c r="M14" s="9">
        <v>78</v>
      </c>
      <c r="N14" s="9">
        <f>0.5482*100</f>
        <v>54.82</v>
      </c>
      <c r="O14" s="9">
        <v>53.42</v>
      </c>
      <c r="P14" s="9">
        <v>55.65</v>
      </c>
      <c r="Q14" s="9">
        <v>96</v>
      </c>
      <c r="R14" s="9" t="s">
        <v>99</v>
      </c>
      <c r="S14" s="9" t="s">
        <v>99</v>
      </c>
      <c r="T14" s="9" t="s">
        <v>99</v>
      </c>
      <c r="U14" s="9" t="s">
        <v>99</v>
      </c>
      <c r="V14" s="9">
        <v>151.9</v>
      </c>
      <c r="W14" s="9">
        <v>80</v>
      </c>
      <c r="X14" s="9">
        <f>0.8*100</f>
        <v>80</v>
      </c>
      <c r="Y14" s="9" t="s">
        <v>99</v>
      </c>
      <c r="Z14" s="16">
        <f>MIN(K14:Y14)</f>
        <v>53.42</v>
      </c>
      <c r="AA14" s="16">
        <f>ROUND(AVERAGE(K14:Y14),2)</f>
        <v>84.21</v>
      </c>
      <c r="AB14" s="16">
        <f>ROUND(MEDIAN(K14:Y14),2)</f>
        <v>79</v>
      </c>
      <c r="AC14" s="19">
        <f>STDEV(K14:Y14)/AVERAGE(K14:Y14)</f>
        <v>0.36839087004541826</v>
      </c>
      <c r="AD14" s="18">
        <f aca="true" t="shared" si="0" ref="AD14:AD15">IF(AC14&lt;25%,AA14,AB14)</f>
        <v>79</v>
      </c>
      <c r="AE14" s="18">
        <f>AD14*D14</f>
        <v>1580</v>
      </c>
    </row>
    <row r="15" spans="2:31" ht="64.5" customHeight="1">
      <c r="B15" s="47">
        <v>3</v>
      </c>
      <c r="C15" s="49"/>
      <c r="D15" s="7">
        <v>20</v>
      </c>
      <c r="E15" s="8" t="s">
        <v>26</v>
      </c>
      <c r="F15" s="61" t="s">
        <v>28</v>
      </c>
      <c r="G15" s="62"/>
      <c r="H15" s="62"/>
      <c r="I15" s="62"/>
      <c r="J15" s="13">
        <v>1595415</v>
      </c>
      <c r="K15" s="10">
        <v>84.68</v>
      </c>
      <c r="L15" s="15">
        <v>144</v>
      </c>
      <c r="M15" s="15">
        <v>80</v>
      </c>
      <c r="N15" s="15">
        <f>0.6973*100</f>
        <v>69.73</v>
      </c>
      <c r="O15" s="15">
        <v>60.91</v>
      </c>
      <c r="P15" s="15">
        <v>63.5</v>
      </c>
      <c r="Q15" s="9">
        <v>104</v>
      </c>
      <c r="R15" s="9">
        <v>86.3</v>
      </c>
      <c r="S15" s="9">
        <v>93.22</v>
      </c>
      <c r="T15" s="9" t="s">
        <v>99</v>
      </c>
      <c r="U15" s="9" t="s">
        <v>99</v>
      </c>
      <c r="V15" s="15" t="s">
        <v>99</v>
      </c>
      <c r="W15" s="15" t="s">
        <v>99</v>
      </c>
      <c r="X15" s="15">
        <v>117.45</v>
      </c>
      <c r="Y15" s="15" t="s">
        <v>99</v>
      </c>
      <c r="Z15" s="16">
        <f>MIN(K15:Y15)</f>
        <v>60.91</v>
      </c>
      <c r="AA15" s="16">
        <f aca="true" t="shared" si="1" ref="AA15">ROUND(AVERAGE(K15:Y15),2)</f>
        <v>90.38</v>
      </c>
      <c r="AB15" s="16">
        <f>ROUND(MEDIAN(K15:Y15),2)</f>
        <v>85.49</v>
      </c>
      <c r="AC15" s="19">
        <f>STDEV(K15:Y15)/AVERAGE(K15:Y15)</f>
        <v>0.2851073654907231</v>
      </c>
      <c r="AD15" s="18">
        <f t="shared" si="0"/>
        <v>85.49</v>
      </c>
      <c r="AE15" s="18">
        <f>AD15*D15</f>
        <v>1709.8</v>
      </c>
    </row>
    <row r="16" spans="2:31" ht="15" customHeight="1">
      <c r="B16" s="65" t="s">
        <v>18</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7"/>
      <c r="AE16" s="11">
        <f>SUM(AE13:AE15)</f>
        <v>4321.2</v>
      </c>
    </row>
    <row r="17" spans="2:31" ht="15">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row>
    <row r="18" spans="2:31" ht="15">
      <c r="B18" s="55" t="s">
        <v>60</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7"/>
    </row>
    <row r="19" spans="2:31" ht="41.45" customHeight="1">
      <c r="B19" s="29" t="s">
        <v>2</v>
      </c>
      <c r="C19" s="30"/>
      <c r="D19" s="68" t="s">
        <v>3</v>
      </c>
      <c r="E19" s="71" t="s">
        <v>4</v>
      </c>
      <c r="F19" s="29" t="s">
        <v>5</v>
      </c>
      <c r="G19" s="76"/>
      <c r="H19" s="76"/>
      <c r="I19" s="30"/>
      <c r="J19" s="71" t="s">
        <v>6</v>
      </c>
      <c r="K19" s="12" t="s">
        <v>121</v>
      </c>
      <c r="L19" s="51" t="s">
        <v>7</v>
      </c>
      <c r="M19" s="52"/>
      <c r="N19" s="52"/>
      <c r="O19" s="52"/>
      <c r="P19" s="53"/>
      <c r="Q19" s="51" t="s">
        <v>8</v>
      </c>
      <c r="R19" s="52"/>
      <c r="S19" s="52"/>
      <c r="T19" s="52"/>
      <c r="U19" s="52"/>
      <c r="V19" s="52"/>
      <c r="W19" s="53"/>
      <c r="X19" s="51" t="s">
        <v>9</v>
      </c>
      <c r="Y19" s="53"/>
      <c r="Z19" s="40" t="s">
        <v>10</v>
      </c>
      <c r="AA19" s="41"/>
      <c r="AB19" s="74"/>
      <c r="AC19" s="35" t="s">
        <v>11</v>
      </c>
      <c r="AD19" s="25" t="s">
        <v>12</v>
      </c>
      <c r="AE19" s="26"/>
    </row>
    <row r="20" spans="2:31" ht="29.1" customHeight="1">
      <c r="B20" s="31"/>
      <c r="C20" s="32"/>
      <c r="D20" s="69"/>
      <c r="E20" s="72"/>
      <c r="F20" s="31"/>
      <c r="G20" s="77"/>
      <c r="H20" s="77"/>
      <c r="I20" s="32"/>
      <c r="J20" s="72"/>
      <c r="K20" s="4" t="s">
        <v>122</v>
      </c>
      <c r="L20" s="3" t="s">
        <v>120</v>
      </c>
      <c r="M20" s="3" t="s">
        <v>131</v>
      </c>
      <c r="N20" s="4" t="s">
        <v>134</v>
      </c>
      <c r="O20" s="4" t="s">
        <v>130</v>
      </c>
      <c r="P20" s="4" t="s">
        <v>129</v>
      </c>
      <c r="Q20" s="4" t="s">
        <v>93</v>
      </c>
      <c r="R20" s="4" t="s">
        <v>101</v>
      </c>
      <c r="S20" s="4" t="s">
        <v>98</v>
      </c>
      <c r="T20" s="4" t="s">
        <v>94</v>
      </c>
      <c r="U20" s="4" t="s">
        <v>102</v>
      </c>
      <c r="V20" s="4" t="s">
        <v>100</v>
      </c>
      <c r="W20" s="4" t="s">
        <v>103</v>
      </c>
      <c r="X20" s="3" t="s">
        <v>132</v>
      </c>
      <c r="Y20" s="3" t="s">
        <v>133</v>
      </c>
      <c r="Z20" s="42"/>
      <c r="AA20" s="43"/>
      <c r="AB20" s="75"/>
      <c r="AC20" s="36"/>
      <c r="AD20" s="27"/>
      <c r="AE20" s="28"/>
    </row>
    <row r="21" spans="2:31" ht="15" customHeight="1">
      <c r="B21" s="33"/>
      <c r="C21" s="34"/>
      <c r="D21" s="70"/>
      <c r="E21" s="73"/>
      <c r="F21" s="33"/>
      <c r="G21" s="78"/>
      <c r="H21" s="78"/>
      <c r="I21" s="34"/>
      <c r="J21" s="73"/>
      <c r="K21" s="2" t="s">
        <v>10</v>
      </c>
      <c r="L21" s="2" t="s">
        <v>10</v>
      </c>
      <c r="M21" s="2" t="s">
        <v>10</v>
      </c>
      <c r="N21" s="2" t="s">
        <v>10</v>
      </c>
      <c r="O21" s="2" t="s">
        <v>10</v>
      </c>
      <c r="P21" s="2" t="s">
        <v>10</v>
      </c>
      <c r="Q21" s="2" t="s">
        <v>10</v>
      </c>
      <c r="R21" s="2" t="s">
        <v>10</v>
      </c>
      <c r="S21" s="2" t="s">
        <v>10</v>
      </c>
      <c r="T21" s="2" t="s">
        <v>10</v>
      </c>
      <c r="U21" s="2" t="s">
        <v>10</v>
      </c>
      <c r="V21" s="2" t="s">
        <v>10</v>
      </c>
      <c r="W21" s="2" t="s">
        <v>10</v>
      </c>
      <c r="X21" s="2" t="s">
        <v>10</v>
      </c>
      <c r="Y21" s="2" t="s">
        <v>10</v>
      </c>
      <c r="Z21" s="5" t="s">
        <v>13</v>
      </c>
      <c r="AA21" s="5" t="s">
        <v>19</v>
      </c>
      <c r="AB21" s="5" t="s">
        <v>15</v>
      </c>
      <c r="AC21" s="37"/>
      <c r="AD21" s="6" t="s">
        <v>20</v>
      </c>
      <c r="AE21" s="6" t="s">
        <v>17</v>
      </c>
    </row>
    <row r="22" spans="2:31" ht="93.75" customHeight="1">
      <c r="B22" s="47">
        <v>1</v>
      </c>
      <c r="C22" s="49"/>
      <c r="D22" s="7">
        <v>300</v>
      </c>
      <c r="E22" s="8" t="s">
        <v>26</v>
      </c>
      <c r="F22" s="61" t="s">
        <v>29</v>
      </c>
      <c r="G22" s="62"/>
      <c r="H22" s="62"/>
      <c r="I22" s="62"/>
      <c r="J22" s="13">
        <v>1038516</v>
      </c>
      <c r="K22" s="10">
        <v>243.9</v>
      </c>
      <c r="L22" s="9">
        <v>252</v>
      </c>
      <c r="M22" s="9">
        <v>220</v>
      </c>
      <c r="N22" s="9" t="s">
        <v>136</v>
      </c>
      <c r="O22" s="9" t="s">
        <v>136</v>
      </c>
      <c r="P22" s="9" t="s">
        <v>136</v>
      </c>
      <c r="Q22" s="10">
        <v>230.65</v>
      </c>
      <c r="R22" s="10">
        <v>242.66</v>
      </c>
      <c r="S22" s="10">
        <v>211.68</v>
      </c>
      <c r="T22" s="9" t="s">
        <v>99</v>
      </c>
      <c r="U22" s="9" t="s">
        <v>99</v>
      </c>
      <c r="V22" s="9">
        <v>221.42</v>
      </c>
      <c r="W22" s="9" t="s">
        <v>99</v>
      </c>
      <c r="X22" s="9">
        <v>226.8</v>
      </c>
      <c r="Y22" s="9">
        <v>208</v>
      </c>
      <c r="Z22" s="16">
        <f aca="true" t="shared" si="2" ref="Z22:Z23">MIN(K22:Y22)</f>
        <v>208</v>
      </c>
      <c r="AA22" s="16">
        <f aca="true" t="shared" si="3" ref="AA22:AA23">ROUND(AVERAGE(K22:Y22),2)</f>
        <v>228.57</v>
      </c>
      <c r="AB22" s="16">
        <f aca="true" t="shared" si="4" ref="AB22:AB23">ROUND(MEDIAN(K22:Y22),2)</f>
        <v>226.8</v>
      </c>
      <c r="AC22" s="19">
        <f aca="true" t="shared" si="5" ref="AC22:AC23">STDEV(K22:Y22)/AVERAGE(K22:Y22)</f>
        <v>0.06604264634686073</v>
      </c>
      <c r="AD22" s="18">
        <f aca="true" t="shared" si="6" ref="AD22:AD23">IF(AC22&lt;25%,AA22,AB22)</f>
        <v>228.57</v>
      </c>
      <c r="AE22" s="18">
        <f aca="true" t="shared" si="7" ref="AE22:AE23">AD22*D22</f>
        <v>68571</v>
      </c>
    </row>
    <row r="23" spans="2:31" ht="96" customHeight="1">
      <c r="B23" s="47">
        <v>2</v>
      </c>
      <c r="C23" s="49"/>
      <c r="D23" s="7">
        <v>300</v>
      </c>
      <c r="E23" s="8" t="s">
        <v>26</v>
      </c>
      <c r="F23" s="61" t="s">
        <v>30</v>
      </c>
      <c r="G23" s="62"/>
      <c r="H23" s="62"/>
      <c r="I23" s="62"/>
      <c r="J23" s="13">
        <v>436640</v>
      </c>
      <c r="K23" s="10">
        <v>243.9</v>
      </c>
      <c r="L23" s="9">
        <v>252</v>
      </c>
      <c r="M23" s="9">
        <v>220</v>
      </c>
      <c r="N23" s="9" t="s">
        <v>136</v>
      </c>
      <c r="O23" s="9" t="s">
        <v>136</v>
      </c>
      <c r="P23" s="9" t="s">
        <v>136</v>
      </c>
      <c r="Q23" s="9" t="s">
        <v>99</v>
      </c>
      <c r="R23" s="9">
        <v>242.66</v>
      </c>
      <c r="S23" s="9" t="s">
        <v>99</v>
      </c>
      <c r="T23" s="9">
        <v>258.9</v>
      </c>
      <c r="U23" s="9">
        <v>214</v>
      </c>
      <c r="V23" s="9">
        <v>221.42</v>
      </c>
      <c r="W23" s="9" t="s">
        <v>99</v>
      </c>
      <c r="X23" s="9">
        <v>226.8</v>
      </c>
      <c r="Y23" s="9">
        <v>173.44</v>
      </c>
      <c r="Z23" s="16">
        <f t="shared" si="2"/>
        <v>173.44</v>
      </c>
      <c r="AA23" s="16">
        <f t="shared" si="3"/>
        <v>228.12</v>
      </c>
      <c r="AB23" s="16">
        <f t="shared" si="4"/>
        <v>226.8</v>
      </c>
      <c r="AC23" s="19">
        <f t="shared" si="5"/>
        <v>0.11261522513297875</v>
      </c>
      <c r="AD23" s="18">
        <f t="shared" si="6"/>
        <v>228.12</v>
      </c>
      <c r="AE23" s="18">
        <f t="shared" si="7"/>
        <v>68436</v>
      </c>
    </row>
    <row r="24" spans="2:31" ht="86.25" customHeight="1">
      <c r="B24" s="47">
        <v>3</v>
      </c>
      <c r="C24" s="49"/>
      <c r="D24" s="7">
        <v>300</v>
      </c>
      <c r="E24" s="8" t="s">
        <v>26</v>
      </c>
      <c r="F24" s="61" t="s">
        <v>31</v>
      </c>
      <c r="G24" s="62"/>
      <c r="H24" s="62"/>
      <c r="I24" s="62"/>
      <c r="J24" s="13">
        <v>114227</v>
      </c>
      <c r="K24" s="10">
        <v>243.9</v>
      </c>
      <c r="L24" s="9">
        <v>252</v>
      </c>
      <c r="M24" s="9">
        <v>220</v>
      </c>
      <c r="N24" s="9" t="s">
        <v>136</v>
      </c>
      <c r="O24" s="9" t="s">
        <v>136</v>
      </c>
      <c r="P24" s="9" t="s">
        <v>136</v>
      </c>
      <c r="Q24" s="9">
        <v>230.65</v>
      </c>
      <c r="R24" s="9">
        <v>242.66</v>
      </c>
      <c r="S24" s="9" t="s">
        <v>99</v>
      </c>
      <c r="T24" s="9" t="s">
        <v>99</v>
      </c>
      <c r="U24" s="9" t="s">
        <v>99</v>
      </c>
      <c r="V24" s="15" t="s">
        <v>99</v>
      </c>
      <c r="W24" s="15">
        <v>200.99</v>
      </c>
      <c r="X24" s="9">
        <v>226.8</v>
      </c>
      <c r="Y24" s="15">
        <v>168.54</v>
      </c>
      <c r="Z24" s="16">
        <f>MIN(K24:Y24)</f>
        <v>168.54</v>
      </c>
      <c r="AA24" s="16">
        <f>ROUND(AVERAGE(K24:Y24),2)</f>
        <v>223.19</v>
      </c>
      <c r="AB24" s="16">
        <f>ROUND(MEDIAN(K24:Y24),2)</f>
        <v>228.73</v>
      </c>
      <c r="AC24" s="19">
        <f>STDEV(K24:Y24)/AVERAGE(K24:Y24)</f>
        <v>0.12207295769291097</v>
      </c>
      <c r="AD24" s="18">
        <f>IF(AC24&lt;25%,AA24,AB24)</f>
        <v>223.19</v>
      </c>
      <c r="AE24" s="18">
        <f>AD24*D24</f>
        <v>66957</v>
      </c>
    </row>
    <row r="25" spans="2:31" ht="72.75" customHeight="1">
      <c r="B25" s="47">
        <v>4</v>
      </c>
      <c r="C25" s="49"/>
      <c r="D25" s="7">
        <v>300</v>
      </c>
      <c r="E25" s="8" t="s">
        <v>26</v>
      </c>
      <c r="F25" s="61" t="s">
        <v>32</v>
      </c>
      <c r="G25" s="62"/>
      <c r="H25" s="62"/>
      <c r="I25" s="62"/>
      <c r="J25" s="13">
        <v>453692</v>
      </c>
      <c r="K25" s="10" t="s">
        <v>99</v>
      </c>
      <c r="L25" s="9">
        <v>252</v>
      </c>
      <c r="M25" s="9">
        <v>220</v>
      </c>
      <c r="N25" s="9" t="s">
        <v>136</v>
      </c>
      <c r="O25" s="9" t="s">
        <v>136</v>
      </c>
      <c r="P25" s="9" t="s">
        <v>136</v>
      </c>
      <c r="Q25" s="10">
        <v>230.65</v>
      </c>
      <c r="R25" s="10">
        <v>242.66</v>
      </c>
      <c r="S25" s="10" t="s">
        <v>99</v>
      </c>
      <c r="T25" s="9" t="s">
        <v>99</v>
      </c>
      <c r="U25" s="9" t="s">
        <v>99</v>
      </c>
      <c r="V25" s="9">
        <v>221.42</v>
      </c>
      <c r="W25" s="9" t="s">
        <v>99</v>
      </c>
      <c r="X25" s="9">
        <v>226.8</v>
      </c>
      <c r="Y25" s="15">
        <v>210.12</v>
      </c>
      <c r="Z25" s="16">
        <f>MIN(K25:Y25)</f>
        <v>210.12</v>
      </c>
      <c r="AA25" s="16">
        <f>ROUND(AVERAGE(K25:Y25),2)</f>
        <v>229.09</v>
      </c>
      <c r="AB25" s="16">
        <f>ROUND(MEDIAN(K25:Y25),2)</f>
        <v>226.8</v>
      </c>
      <c r="AC25" s="19">
        <f>STDEV(K25:Y25)/AVERAGE(K25:Y25)</f>
        <v>0.06219249693028046</v>
      </c>
      <c r="AD25" s="18">
        <f>IF(AC25&lt;25%,AA25,AB25)</f>
        <v>229.09</v>
      </c>
      <c r="AE25" s="18">
        <f>AD25*D25</f>
        <v>68727</v>
      </c>
    </row>
    <row r="26" spans="2:31" ht="16.5" customHeight="1">
      <c r="B26" s="58" t="s">
        <v>21</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60"/>
      <c r="AE26" s="11">
        <f>SUM(AE22:AE25)</f>
        <v>272691</v>
      </c>
    </row>
    <row r="27" spans="2:31" ht="16.5" customHeight="1">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9"/>
    </row>
    <row r="28" spans="2:31" ht="15" hidden="1">
      <c r="B28" s="63" t="s">
        <v>147</v>
      </c>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2:31" ht="15" hidden="1">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row>
    <row r="30" spans="2:31" ht="15" hidden="1">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2:31" ht="15" hidden="1">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row>
    <row r="32" spans="2:31" ht="15" hidden="1">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2:31" ht="15" hidden="1">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2:31" ht="96.75" customHeight="1" hidden="1">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2:31" ht="15">
      <c r="B35" s="50" t="s">
        <v>126</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row>
  </sheetData>
  <mergeCells count="52">
    <mergeCell ref="F25:I25"/>
    <mergeCell ref="B25:C25"/>
    <mergeCell ref="J19:J21"/>
    <mergeCell ref="F19:I21"/>
    <mergeCell ref="B19:C21"/>
    <mergeCell ref="B24:C24"/>
    <mergeCell ref="F22:I22"/>
    <mergeCell ref="F23:I23"/>
    <mergeCell ref="B22:C22"/>
    <mergeCell ref="B23:C23"/>
    <mergeCell ref="B16:AD16"/>
    <mergeCell ref="D19:D21"/>
    <mergeCell ref="E19:E21"/>
    <mergeCell ref="L19:P19"/>
    <mergeCell ref="Q19:W19"/>
    <mergeCell ref="X19:Y19"/>
    <mergeCell ref="Z19:AB20"/>
    <mergeCell ref="AD19:AE20"/>
    <mergeCell ref="B27:AE27"/>
    <mergeCell ref="B35:AE35"/>
    <mergeCell ref="L10:P10"/>
    <mergeCell ref="Q10:W10"/>
    <mergeCell ref="B17:AE17"/>
    <mergeCell ref="B18:AE18"/>
    <mergeCell ref="B26:AD26"/>
    <mergeCell ref="F14:I14"/>
    <mergeCell ref="F15:I15"/>
    <mergeCell ref="B28:AE34"/>
    <mergeCell ref="F24:I24"/>
    <mergeCell ref="AC19:AC21"/>
    <mergeCell ref="B13:C13"/>
    <mergeCell ref="B14:C14"/>
    <mergeCell ref="B15:C15"/>
    <mergeCell ref="F13:I13"/>
    <mergeCell ref="B5:AE5"/>
    <mergeCell ref="B1:AE1"/>
    <mergeCell ref="B2:AE2"/>
    <mergeCell ref="B3:AE3"/>
    <mergeCell ref="B4:AE4"/>
    <mergeCell ref="B6:H6"/>
    <mergeCell ref="I6:AE6"/>
    <mergeCell ref="B7:AE8"/>
    <mergeCell ref="E10:E12"/>
    <mergeCell ref="F10:I12"/>
    <mergeCell ref="J10:J12"/>
    <mergeCell ref="D10:D12"/>
    <mergeCell ref="AD10:AE11"/>
    <mergeCell ref="B10:C12"/>
    <mergeCell ref="X10:Y10"/>
    <mergeCell ref="AC10:AC12"/>
    <mergeCell ref="B9:AE9"/>
    <mergeCell ref="Z10:AB11"/>
  </mergeCells>
  <printOptions/>
  <pageMargins left="0.511811024" right="0.511811024" top="0.787401575" bottom="0.787401575" header="0.31496062" footer="0.31496062"/>
  <pageSetup fitToHeight="0" fitToWidth="1" horizontalDpi="300" verticalDpi="300" orientation="landscape" paperSize="9" scale="36"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A20"/>
  <sheetViews>
    <sheetView workbookViewId="0" topLeftCell="A3">
      <selection activeCell="K8" sqref="K1:K1048576"/>
    </sheetView>
  </sheetViews>
  <sheetFormatPr defaultColWidth="9.140625" defaultRowHeight="15"/>
  <cols>
    <col min="1" max="1" width="3.7109375" style="1" customWidth="1"/>
    <col min="2" max="3" width="2.7109375" style="0" customWidth="1"/>
    <col min="11" max="21" width="17.57421875" style="0" hidden="1" customWidth="1"/>
    <col min="22" max="27" width="12.57421875" style="0" customWidth="1"/>
  </cols>
  <sheetData>
    <row r="1" spans="2:27"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row>
    <row r="2" spans="2:27"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row>
    <row r="3" spans="2:27"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row>
    <row r="4" spans="2:27"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row>
    <row r="5" spans="2:27"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row>
    <row r="6" spans="2:27"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s="1" customFormat="1" ht="15">
      <c r="B7" s="38" t="s">
        <v>81</v>
      </c>
      <c r="C7" s="39"/>
      <c r="D7" s="39"/>
      <c r="E7" s="39"/>
      <c r="F7" s="39"/>
      <c r="G7" s="39"/>
      <c r="H7" s="39"/>
      <c r="I7" s="39"/>
      <c r="J7" s="39"/>
      <c r="K7" s="39"/>
      <c r="L7" s="39"/>
      <c r="M7" s="39"/>
      <c r="N7" s="39"/>
      <c r="O7" s="39"/>
      <c r="P7" s="39"/>
      <c r="Q7" s="39"/>
      <c r="R7" s="39"/>
      <c r="S7" s="39"/>
      <c r="T7" s="39"/>
      <c r="U7" s="39"/>
      <c r="V7" s="39"/>
      <c r="W7" s="39"/>
      <c r="X7" s="39"/>
      <c r="Y7" s="39"/>
      <c r="Z7" s="39"/>
      <c r="AA7" s="39"/>
    </row>
    <row r="8" spans="2:27" s="1" customFormat="1" ht="24" customHeight="1">
      <c r="B8" s="29" t="s">
        <v>2</v>
      </c>
      <c r="C8" s="30"/>
      <c r="D8" s="23" t="s">
        <v>3</v>
      </c>
      <c r="E8" s="23" t="s">
        <v>4</v>
      </c>
      <c r="F8" s="24" t="s">
        <v>5</v>
      </c>
      <c r="G8" s="24"/>
      <c r="H8" s="24"/>
      <c r="I8" s="24"/>
      <c r="J8" s="23" t="s">
        <v>6</v>
      </c>
      <c r="K8" s="14" t="s">
        <v>123</v>
      </c>
      <c r="L8" s="51" t="s">
        <v>7</v>
      </c>
      <c r="M8" s="52"/>
      <c r="N8" s="52"/>
      <c r="O8" s="52"/>
      <c r="P8" s="53"/>
      <c r="Q8" s="51" t="s">
        <v>8</v>
      </c>
      <c r="R8" s="52"/>
      <c r="S8" s="53"/>
      <c r="T8" s="23" t="s">
        <v>9</v>
      </c>
      <c r="U8" s="23"/>
      <c r="V8" s="40" t="s">
        <v>10</v>
      </c>
      <c r="W8" s="41"/>
      <c r="X8" s="41"/>
      <c r="Y8" s="35" t="s">
        <v>11</v>
      </c>
      <c r="Z8" s="25" t="s">
        <v>12</v>
      </c>
      <c r="AA8" s="26"/>
    </row>
    <row r="9" spans="2:27" s="1" customFormat="1" ht="28.5" customHeight="1">
      <c r="B9" s="31"/>
      <c r="C9" s="32"/>
      <c r="D9" s="23"/>
      <c r="E9" s="23"/>
      <c r="F9" s="24"/>
      <c r="G9" s="24"/>
      <c r="H9" s="24"/>
      <c r="I9" s="24"/>
      <c r="J9" s="23"/>
      <c r="K9" s="4" t="s">
        <v>124</v>
      </c>
      <c r="L9" s="3" t="s">
        <v>120</v>
      </c>
      <c r="M9" s="3" t="s">
        <v>131</v>
      </c>
      <c r="N9" s="4" t="s">
        <v>134</v>
      </c>
      <c r="O9" s="4" t="s">
        <v>130</v>
      </c>
      <c r="P9" s="4" t="s">
        <v>129</v>
      </c>
      <c r="Q9" s="4" t="s">
        <v>111</v>
      </c>
      <c r="R9" s="3" t="s">
        <v>107</v>
      </c>
      <c r="S9" s="4" t="s">
        <v>112</v>
      </c>
      <c r="T9" s="3" t="s">
        <v>132</v>
      </c>
      <c r="U9" s="3" t="s">
        <v>133</v>
      </c>
      <c r="V9" s="42"/>
      <c r="W9" s="43"/>
      <c r="X9" s="43"/>
      <c r="Y9" s="36"/>
      <c r="Z9" s="27"/>
      <c r="AA9" s="28"/>
    </row>
    <row r="10" spans="2:27"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5" t="s">
        <v>13</v>
      </c>
      <c r="W10" s="5" t="s">
        <v>14</v>
      </c>
      <c r="X10" s="5" t="s">
        <v>15</v>
      </c>
      <c r="Y10" s="37"/>
      <c r="Z10" s="6" t="s">
        <v>16</v>
      </c>
      <c r="AA10" s="6" t="s">
        <v>17</v>
      </c>
    </row>
    <row r="11" spans="2:27" s="1" customFormat="1" ht="75" customHeight="1">
      <c r="B11" s="47">
        <v>1</v>
      </c>
      <c r="C11" s="49"/>
      <c r="D11" s="7">
        <v>10</v>
      </c>
      <c r="E11" s="8" t="s">
        <v>26</v>
      </c>
      <c r="F11" s="80" t="s">
        <v>82</v>
      </c>
      <c r="G11" s="80"/>
      <c r="H11" s="80"/>
      <c r="I11" s="80"/>
      <c r="J11" s="13">
        <v>639087</v>
      </c>
      <c r="K11" s="10" t="s">
        <v>99</v>
      </c>
      <c r="L11" s="9">
        <v>584.64</v>
      </c>
      <c r="M11" s="9">
        <v>335</v>
      </c>
      <c r="N11" s="9" t="s">
        <v>99</v>
      </c>
      <c r="O11" s="9" t="s">
        <v>136</v>
      </c>
      <c r="P11" s="9" t="s">
        <v>136</v>
      </c>
      <c r="Q11" s="9">
        <v>480</v>
      </c>
      <c r="R11" s="9">
        <v>390</v>
      </c>
      <c r="S11" s="9">
        <v>494.55</v>
      </c>
      <c r="T11" s="9">
        <v>231.56</v>
      </c>
      <c r="U11" s="9">
        <v>342.5</v>
      </c>
      <c r="V11" s="16">
        <f>MIN(K11:U11)</f>
        <v>231.56</v>
      </c>
      <c r="W11" s="16">
        <f>ROUND(AVERAGE(K11:U11),2)</f>
        <v>408.32</v>
      </c>
      <c r="X11" s="16">
        <f>ROUND(MEDIAN(K11:U11),2)</f>
        <v>390</v>
      </c>
      <c r="Y11" s="17">
        <f>STDEV(K11:U11)/AVERAGE(K11:U11)</f>
        <v>0.2914099566449682</v>
      </c>
      <c r="Z11" s="18">
        <f>IF(Y11&lt;=25%,W11,X11)</f>
        <v>390</v>
      </c>
      <c r="AA11" s="18">
        <f>Z11*D11</f>
        <v>3900</v>
      </c>
    </row>
    <row r="12" spans="2:27" s="1" customFormat="1" ht="15" customHeight="1">
      <c r="B12" s="65" t="s">
        <v>69</v>
      </c>
      <c r="C12" s="66"/>
      <c r="D12" s="66"/>
      <c r="E12" s="66"/>
      <c r="F12" s="66"/>
      <c r="G12" s="66"/>
      <c r="H12" s="66"/>
      <c r="I12" s="66"/>
      <c r="J12" s="66"/>
      <c r="K12" s="66"/>
      <c r="L12" s="66"/>
      <c r="M12" s="66"/>
      <c r="N12" s="66"/>
      <c r="O12" s="66"/>
      <c r="P12" s="66"/>
      <c r="Q12" s="66"/>
      <c r="R12" s="66"/>
      <c r="S12" s="66"/>
      <c r="T12" s="66"/>
      <c r="U12" s="66"/>
      <c r="V12" s="66"/>
      <c r="W12" s="66"/>
      <c r="X12" s="66"/>
      <c r="Y12" s="66"/>
      <c r="Z12" s="67"/>
      <c r="AA12" s="11">
        <f>SUM(AA11:AA11)</f>
        <v>3900</v>
      </c>
    </row>
    <row r="13" spans="2:27" s="1" customFormat="1" ht="15" hidden="1">
      <c r="B13" s="63" t="s">
        <v>137</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spans="2:27"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row>
    <row r="15" spans="2:27"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2:27"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27"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s="1" customFormat="1" ht="95.25"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sheetData>
  <mergeCells count="22">
    <mergeCell ref="B5:AA6"/>
    <mergeCell ref="B1:AA1"/>
    <mergeCell ref="B2:AA2"/>
    <mergeCell ref="B3:AA3"/>
    <mergeCell ref="B4:AA4"/>
    <mergeCell ref="B7:AA7"/>
    <mergeCell ref="B8:C10"/>
    <mergeCell ref="D8:D10"/>
    <mergeCell ref="E8:E10"/>
    <mergeCell ref="F8:I10"/>
    <mergeCell ref="J8:J10"/>
    <mergeCell ref="L8:P8"/>
    <mergeCell ref="Q8:S8"/>
    <mergeCell ref="T8:U8"/>
    <mergeCell ref="V8:X9"/>
    <mergeCell ref="Y8:Y10"/>
    <mergeCell ref="Z8:AA9"/>
    <mergeCell ref="B11:C11"/>
    <mergeCell ref="F11:I11"/>
    <mergeCell ref="B12:Z12"/>
    <mergeCell ref="B13:AA19"/>
    <mergeCell ref="B20:AA20"/>
  </mergeCells>
  <printOptions/>
  <pageMargins left="0.511811024" right="0.511811024" top="0.787401575" bottom="0.787401575" header="0.31496062" footer="0.31496062"/>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A20"/>
  <sheetViews>
    <sheetView workbookViewId="0" topLeftCell="A1">
      <selection activeCell="A13" sqref="A13:XFD19"/>
    </sheetView>
  </sheetViews>
  <sheetFormatPr defaultColWidth="9.140625" defaultRowHeight="15"/>
  <cols>
    <col min="1" max="1" width="3.7109375" style="1" customWidth="1"/>
    <col min="2" max="3" width="2.7109375" style="0" customWidth="1"/>
    <col min="9" max="9" width="15.28125" style="0" customWidth="1"/>
    <col min="11" max="21" width="17.57421875" style="0" hidden="1" customWidth="1"/>
    <col min="22" max="27" width="12.57421875" style="0" customWidth="1"/>
  </cols>
  <sheetData>
    <row r="1" spans="2:27"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row>
    <row r="2" spans="2:27"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row>
    <row r="3" spans="2:27"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row>
    <row r="4" spans="2:27"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row>
    <row r="5" spans="2:27"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row>
    <row r="6" spans="2:27"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s="1" customFormat="1" ht="15">
      <c r="B7" s="38" t="s">
        <v>83</v>
      </c>
      <c r="C7" s="39"/>
      <c r="D7" s="39"/>
      <c r="E7" s="39"/>
      <c r="F7" s="39"/>
      <c r="G7" s="39"/>
      <c r="H7" s="39"/>
      <c r="I7" s="39"/>
      <c r="J7" s="39"/>
      <c r="K7" s="39"/>
      <c r="L7" s="39"/>
      <c r="M7" s="39"/>
      <c r="N7" s="39"/>
      <c r="O7" s="39"/>
      <c r="P7" s="39"/>
      <c r="Q7" s="39"/>
      <c r="R7" s="39"/>
      <c r="S7" s="39"/>
      <c r="T7" s="39"/>
      <c r="U7" s="39"/>
      <c r="V7" s="39"/>
      <c r="W7" s="39"/>
      <c r="X7" s="39"/>
      <c r="Y7" s="39"/>
      <c r="Z7" s="39"/>
      <c r="AA7" s="39"/>
    </row>
    <row r="8" spans="2:27" s="1" customFormat="1" ht="24" customHeight="1">
      <c r="B8" s="29" t="s">
        <v>2</v>
      </c>
      <c r="C8" s="30"/>
      <c r="D8" s="23" t="s">
        <v>3</v>
      </c>
      <c r="E8" s="23" t="s">
        <v>4</v>
      </c>
      <c r="F8" s="24" t="s">
        <v>5</v>
      </c>
      <c r="G8" s="24"/>
      <c r="H8" s="24"/>
      <c r="I8" s="24"/>
      <c r="J8" s="23" t="s">
        <v>6</v>
      </c>
      <c r="K8" s="14" t="s">
        <v>123</v>
      </c>
      <c r="L8" s="51" t="s">
        <v>7</v>
      </c>
      <c r="M8" s="52"/>
      <c r="N8" s="52"/>
      <c r="O8" s="52"/>
      <c r="P8" s="53"/>
      <c r="Q8" s="51" t="s">
        <v>8</v>
      </c>
      <c r="R8" s="52"/>
      <c r="S8" s="53"/>
      <c r="T8" s="23" t="s">
        <v>9</v>
      </c>
      <c r="U8" s="23"/>
      <c r="V8" s="40" t="s">
        <v>10</v>
      </c>
      <c r="W8" s="41"/>
      <c r="X8" s="41"/>
      <c r="Y8" s="35" t="s">
        <v>11</v>
      </c>
      <c r="Z8" s="25" t="s">
        <v>12</v>
      </c>
      <c r="AA8" s="26"/>
    </row>
    <row r="9" spans="2:27" s="1" customFormat="1" ht="27.6" customHeight="1">
      <c r="B9" s="31"/>
      <c r="C9" s="32"/>
      <c r="D9" s="23"/>
      <c r="E9" s="23"/>
      <c r="F9" s="24"/>
      <c r="G9" s="24"/>
      <c r="H9" s="24"/>
      <c r="I9" s="24"/>
      <c r="J9" s="23"/>
      <c r="K9" s="4" t="s">
        <v>124</v>
      </c>
      <c r="L9" s="3" t="s">
        <v>120</v>
      </c>
      <c r="M9" s="3" t="s">
        <v>131</v>
      </c>
      <c r="N9" s="4" t="s">
        <v>134</v>
      </c>
      <c r="O9" s="4" t="s">
        <v>130</v>
      </c>
      <c r="P9" s="4" t="s">
        <v>129</v>
      </c>
      <c r="Q9" s="4" t="s">
        <v>113</v>
      </c>
      <c r="R9" s="4" t="s">
        <v>100</v>
      </c>
      <c r="S9" s="4" t="s">
        <v>112</v>
      </c>
      <c r="T9" s="3" t="s">
        <v>132</v>
      </c>
      <c r="U9" s="3" t="s">
        <v>133</v>
      </c>
      <c r="V9" s="42"/>
      <c r="W9" s="43"/>
      <c r="X9" s="43"/>
      <c r="Y9" s="36"/>
      <c r="Z9" s="27"/>
      <c r="AA9" s="28"/>
    </row>
    <row r="10" spans="2:27"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5" t="s">
        <v>13</v>
      </c>
      <c r="W10" s="5" t="s">
        <v>14</v>
      </c>
      <c r="X10" s="5" t="s">
        <v>15</v>
      </c>
      <c r="Y10" s="37"/>
      <c r="Z10" s="6" t="s">
        <v>16</v>
      </c>
      <c r="AA10" s="6" t="s">
        <v>17</v>
      </c>
    </row>
    <row r="11" spans="2:27" s="1" customFormat="1" ht="87.95" customHeight="1">
      <c r="B11" s="47">
        <v>1</v>
      </c>
      <c r="C11" s="49"/>
      <c r="D11" s="7">
        <v>10</v>
      </c>
      <c r="E11" s="8" t="s">
        <v>26</v>
      </c>
      <c r="F11" s="80" t="s">
        <v>84</v>
      </c>
      <c r="G11" s="80"/>
      <c r="H11" s="80"/>
      <c r="I11" s="80"/>
      <c r="J11" s="13">
        <v>1890034</v>
      </c>
      <c r="K11" s="9" t="s">
        <v>125</v>
      </c>
      <c r="L11" s="9">
        <v>406</v>
      </c>
      <c r="M11" s="9">
        <v>303</v>
      </c>
      <c r="N11" s="9" t="s">
        <v>136</v>
      </c>
      <c r="O11" s="9" t="s">
        <v>99</v>
      </c>
      <c r="P11" s="9" t="s">
        <v>136</v>
      </c>
      <c r="Q11" s="9">
        <v>294</v>
      </c>
      <c r="R11" s="9">
        <v>317</v>
      </c>
      <c r="S11" s="9">
        <v>273</v>
      </c>
      <c r="T11" s="9" t="s">
        <v>99</v>
      </c>
      <c r="U11" s="9" t="s">
        <v>99</v>
      </c>
      <c r="V11" s="16">
        <f>MIN(K11:U11)</f>
        <v>273</v>
      </c>
      <c r="W11" s="16">
        <f>ROUND(AVERAGE(K11:U11),2)</f>
        <v>318.6</v>
      </c>
      <c r="X11" s="16">
        <f>ROUND(MEDIAN(K11:U11),2)</f>
        <v>303</v>
      </c>
      <c r="Y11" s="17">
        <f>STDEV(K11:U11)/AVERAGE(K11:U11)</f>
        <v>0.1613412030338793</v>
      </c>
      <c r="Z11" s="18">
        <f>IF(Y11&lt;=25%,W11,X11)</f>
        <v>318.6</v>
      </c>
      <c r="AA11" s="18">
        <f>Z11*D11</f>
        <v>3186</v>
      </c>
    </row>
    <row r="12" spans="2:27" s="1" customFormat="1" ht="15" customHeight="1">
      <c r="B12" s="65" t="s">
        <v>70</v>
      </c>
      <c r="C12" s="66"/>
      <c r="D12" s="66"/>
      <c r="E12" s="66"/>
      <c r="F12" s="66"/>
      <c r="G12" s="66"/>
      <c r="H12" s="66"/>
      <c r="I12" s="66"/>
      <c r="J12" s="66"/>
      <c r="K12" s="66"/>
      <c r="L12" s="66"/>
      <c r="M12" s="66"/>
      <c r="N12" s="66"/>
      <c r="O12" s="66"/>
      <c r="P12" s="66"/>
      <c r="Q12" s="66"/>
      <c r="R12" s="66"/>
      <c r="S12" s="66"/>
      <c r="T12" s="66"/>
      <c r="U12" s="66"/>
      <c r="V12" s="66"/>
      <c r="W12" s="66"/>
      <c r="X12" s="66"/>
      <c r="Y12" s="66"/>
      <c r="Z12" s="67"/>
      <c r="AA12" s="11">
        <f>SUM(AA11:AA11)</f>
        <v>3186</v>
      </c>
    </row>
    <row r="13" spans="2:27" s="1" customFormat="1" ht="15" hidden="1">
      <c r="B13" s="63" t="s">
        <v>142</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spans="2:27"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row>
    <row r="15" spans="2:27"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2:27"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27"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s="1" customFormat="1" ht="92.25"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sheetData>
  <mergeCells count="22">
    <mergeCell ref="B5:AA6"/>
    <mergeCell ref="B1:AA1"/>
    <mergeCell ref="B2:AA2"/>
    <mergeCell ref="B3:AA3"/>
    <mergeCell ref="B4:AA4"/>
    <mergeCell ref="B7:AA7"/>
    <mergeCell ref="B8:C10"/>
    <mergeCell ref="D8:D10"/>
    <mergeCell ref="E8:E10"/>
    <mergeCell ref="F8:I10"/>
    <mergeCell ref="J8:J10"/>
    <mergeCell ref="L8:P8"/>
    <mergeCell ref="Q8:S8"/>
    <mergeCell ref="T8:U8"/>
    <mergeCell ref="V8:X9"/>
    <mergeCell ref="Y8:Y10"/>
    <mergeCell ref="Z8:AA9"/>
    <mergeCell ref="B11:C11"/>
    <mergeCell ref="F11:I11"/>
    <mergeCell ref="B12:Z12"/>
    <mergeCell ref="B13:AA19"/>
    <mergeCell ref="B20:AA20"/>
  </mergeCells>
  <printOptions/>
  <pageMargins left="0.511811024" right="0.511811024" top="0.787401575" bottom="0.787401575" header="0.31496062" footer="0.31496062"/>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A20"/>
  <sheetViews>
    <sheetView workbookViewId="0" topLeftCell="A1">
      <selection activeCell="A13" sqref="A13:XFD19"/>
    </sheetView>
  </sheetViews>
  <sheetFormatPr defaultColWidth="9.140625" defaultRowHeight="15"/>
  <cols>
    <col min="1" max="1" width="3.7109375" style="1" customWidth="1"/>
    <col min="2" max="3" width="2.7109375" style="0" customWidth="1"/>
    <col min="9" max="9" width="13.28125" style="0" customWidth="1"/>
    <col min="11" max="21" width="17.57421875" style="0" hidden="1" customWidth="1"/>
    <col min="22" max="27" width="12.57421875" style="0" customWidth="1"/>
  </cols>
  <sheetData>
    <row r="1" spans="2:27"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row>
    <row r="2" spans="2:27"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row>
    <row r="3" spans="2:27"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row>
    <row r="4" spans="2:27"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row>
    <row r="5" spans="2:27"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row>
    <row r="6" spans="2:27"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s="1" customFormat="1" ht="15">
      <c r="B7" s="38" t="s">
        <v>85</v>
      </c>
      <c r="C7" s="39"/>
      <c r="D7" s="39"/>
      <c r="E7" s="39"/>
      <c r="F7" s="39"/>
      <c r="G7" s="39"/>
      <c r="H7" s="39"/>
      <c r="I7" s="39"/>
      <c r="J7" s="39"/>
      <c r="K7" s="39"/>
      <c r="L7" s="39"/>
      <c r="M7" s="39"/>
      <c r="N7" s="39"/>
      <c r="O7" s="39"/>
      <c r="P7" s="39"/>
      <c r="Q7" s="39"/>
      <c r="R7" s="39"/>
      <c r="S7" s="39"/>
      <c r="T7" s="39"/>
      <c r="U7" s="39"/>
      <c r="V7" s="39"/>
      <c r="W7" s="39"/>
      <c r="X7" s="39"/>
      <c r="Y7" s="39"/>
      <c r="Z7" s="39"/>
      <c r="AA7" s="39"/>
    </row>
    <row r="8" spans="2:27" s="1" customFormat="1" ht="26.1" customHeight="1">
      <c r="B8" s="29" t="s">
        <v>2</v>
      </c>
      <c r="C8" s="30"/>
      <c r="D8" s="23" t="s">
        <v>3</v>
      </c>
      <c r="E8" s="23" t="s">
        <v>4</v>
      </c>
      <c r="F8" s="24" t="s">
        <v>5</v>
      </c>
      <c r="G8" s="24"/>
      <c r="H8" s="24"/>
      <c r="I8" s="24"/>
      <c r="J8" s="23" t="s">
        <v>6</v>
      </c>
      <c r="K8" s="14" t="s">
        <v>123</v>
      </c>
      <c r="L8" s="51" t="s">
        <v>7</v>
      </c>
      <c r="M8" s="52"/>
      <c r="N8" s="52"/>
      <c r="O8" s="52"/>
      <c r="P8" s="53"/>
      <c r="Q8" s="51" t="s">
        <v>8</v>
      </c>
      <c r="R8" s="52"/>
      <c r="S8" s="53"/>
      <c r="T8" s="23" t="s">
        <v>9</v>
      </c>
      <c r="U8" s="23"/>
      <c r="V8" s="40" t="s">
        <v>10</v>
      </c>
      <c r="W8" s="41"/>
      <c r="X8" s="41"/>
      <c r="Y8" s="35" t="s">
        <v>11</v>
      </c>
      <c r="Z8" s="25" t="s">
        <v>12</v>
      </c>
      <c r="AA8" s="26"/>
    </row>
    <row r="9" spans="2:27" s="1" customFormat="1" ht="24.95" customHeight="1">
      <c r="B9" s="31"/>
      <c r="C9" s="32"/>
      <c r="D9" s="23"/>
      <c r="E9" s="23"/>
      <c r="F9" s="24"/>
      <c r="G9" s="24"/>
      <c r="H9" s="24"/>
      <c r="I9" s="24"/>
      <c r="J9" s="23"/>
      <c r="K9" s="4" t="s">
        <v>124</v>
      </c>
      <c r="L9" s="3" t="s">
        <v>120</v>
      </c>
      <c r="M9" s="3" t="s">
        <v>131</v>
      </c>
      <c r="N9" s="4" t="s">
        <v>134</v>
      </c>
      <c r="O9" s="4" t="s">
        <v>130</v>
      </c>
      <c r="P9" s="4" t="s">
        <v>129</v>
      </c>
      <c r="Q9" s="4" t="s">
        <v>113</v>
      </c>
      <c r="R9" s="4" t="s">
        <v>97</v>
      </c>
      <c r="S9" s="4" t="s">
        <v>114</v>
      </c>
      <c r="T9" s="3" t="s">
        <v>132</v>
      </c>
      <c r="U9" s="3" t="s">
        <v>133</v>
      </c>
      <c r="V9" s="42"/>
      <c r="W9" s="43"/>
      <c r="X9" s="43"/>
      <c r="Y9" s="36"/>
      <c r="Z9" s="27"/>
      <c r="AA9" s="28"/>
    </row>
    <row r="10" spans="2:27"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5" t="s">
        <v>13</v>
      </c>
      <c r="W10" s="5" t="s">
        <v>14</v>
      </c>
      <c r="X10" s="5" t="s">
        <v>15</v>
      </c>
      <c r="Y10" s="37"/>
      <c r="Z10" s="6" t="s">
        <v>16</v>
      </c>
      <c r="AA10" s="6" t="s">
        <v>17</v>
      </c>
    </row>
    <row r="11" spans="2:27" s="1" customFormat="1" ht="104.1" customHeight="1">
      <c r="B11" s="47">
        <v>1</v>
      </c>
      <c r="C11" s="49"/>
      <c r="D11" s="7">
        <v>20</v>
      </c>
      <c r="E11" s="8" t="s">
        <v>26</v>
      </c>
      <c r="F11" s="80" t="s">
        <v>86</v>
      </c>
      <c r="G11" s="80"/>
      <c r="H11" s="80"/>
      <c r="I11" s="80"/>
      <c r="J11" s="13">
        <v>744590</v>
      </c>
      <c r="K11" s="10" t="s">
        <v>99</v>
      </c>
      <c r="L11" s="9">
        <v>580</v>
      </c>
      <c r="M11" s="9">
        <v>614</v>
      </c>
      <c r="N11" s="9" t="s">
        <v>136</v>
      </c>
      <c r="O11" s="9" t="s">
        <v>136</v>
      </c>
      <c r="P11" s="9" t="s">
        <v>136</v>
      </c>
      <c r="Q11" s="9">
        <v>435</v>
      </c>
      <c r="R11" s="9">
        <v>459</v>
      </c>
      <c r="S11" s="9">
        <v>885</v>
      </c>
      <c r="T11" s="9">
        <v>525</v>
      </c>
      <c r="U11" s="9" t="s">
        <v>99</v>
      </c>
      <c r="V11" s="16">
        <f>MIN(K11:U11)</f>
        <v>435</v>
      </c>
      <c r="W11" s="16">
        <f>ROUND(AVERAGE(K11:U11),2)</f>
        <v>583</v>
      </c>
      <c r="X11" s="16">
        <f>ROUND(MEDIAN(K11:U11),2)</f>
        <v>552.5</v>
      </c>
      <c r="Y11" s="17">
        <f>STDEV(K11:U11)/AVERAGE(K11:U11)</f>
        <v>0.27955992236891997</v>
      </c>
      <c r="Z11" s="18">
        <f>IF(Y11&lt;=25%,W11,X11)</f>
        <v>552.5</v>
      </c>
      <c r="AA11" s="18">
        <f>Z11*D11</f>
        <v>11050</v>
      </c>
    </row>
    <row r="12" spans="2:27" s="1" customFormat="1" ht="15" customHeight="1">
      <c r="B12" s="65" t="s">
        <v>71</v>
      </c>
      <c r="C12" s="66"/>
      <c r="D12" s="66"/>
      <c r="E12" s="66"/>
      <c r="F12" s="66"/>
      <c r="G12" s="66"/>
      <c r="H12" s="66"/>
      <c r="I12" s="66"/>
      <c r="J12" s="66"/>
      <c r="K12" s="66"/>
      <c r="L12" s="66"/>
      <c r="M12" s="66"/>
      <c r="N12" s="66"/>
      <c r="O12" s="66"/>
      <c r="P12" s="66"/>
      <c r="Q12" s="66"/>
      <c r="R12" s="66"/>
      <c r="S12" s="66"/>
      <c r="T12" s="66"/>
      <c r="U12" s="66"/>
      <c r="V12" s="66"/>
      <c r="W12" s="66"/>
      <c r="X12" s="66"/>
      <c r="Y12" s="66"/>
      <c r="Z12" s="67"/>
      <c r="AA12" s="11">
        <f>SUM(AA11:AA11)</f>
        <v>11050</v>
      </c>
    </row>
    <row r="13" spans="2:27" s="1" customFormat="1" ht="15" hidden="1">
      <c r="B13" s="63" t="s">
        <v>138</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spans="2:27"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row>
    <row r="15" spans="2:27"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2:27"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27"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s="1" customFormat="1" ht="96"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sheetData>
  <mergeCells count="22">
    <mergeCell ref="B5:AA6"/>
    <mergeCell ref="B1:AA1"/>
    <mergeCell ref="B2:AA2"/>
    <mergeCell ref="B3:AA3"/>
    <mergeCell ref="B4:AA4"/>
    <mergeCell ref="B7:AA7"/>
    <mergeCell ref="B8:C10"/>
    <mergeCell ref="D8:D10"/>
    <mergeCell ref="E8:E10"/>
    <mergeCell ref="F8:I10"/>
    <mergeCell ref="J8:J10"/>
    <mergeCell ref="L8:P8"/>
    <mergeCell ref="Q8:S8"/>
    <mergeCell ref="T8:U8"/>
    <mergeCell ref="V8:X9"/>
    <mergeCell ref="Y8:Y10"/>
    <mergeCell ref="Z8:AA9"/>
    <mergeCell ref="B11:C11"/>
    <mergeCell ref="F11:I11"/>
    <mergeCell ref="B12:Z12"/>
    <mergeCell ref="B13:AA19"/>
    <mergeCell ref="B20:AA20"/>
  </mergeCells>
  <printOptions/>
  <pageMargins left="0.511811024" right="0.511811024" top="0.787401575" bottom="0.787401575" header="0.31496062" footer="0.3149606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B20"/>
  <sheetViews>
    <sheetView workbookViewId="0" topLeftCell="A3">
      <selection activeCell="A13" sqref="A13:XFD19"/>
    </sheetView>
  </sheetViews>
  <sheetFormatPr defaultColWidth="9.140625" defaultRowHeight="15"/>
  <cols>
    <col min="1" max="1" width="3.7109375" style="1" customWidth="1"/>
    <col min="2" max="3" width="2.7109375" style="0" customWidth="1"/>
    <col min="11" max="22" width="17.57421875" style="0" hidden="1" customWidth="1"/>
    <col min="23" max="28" width="12.57421875" style="0" customWidth="1"/>
  </cols>
  <sheetData>
    <row r="1" spans="2:28"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row>
    <row r="2" spans="2:28"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row>
    <row r="3" spans="2:28"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2:28" s="1" customFormat="1" ht="15">
      <c r="B7" s="38" t="s">
        <v>88</v>
      </c>
      <c r="C7" s="39"/>
      <c r="D7" s="39"/>
      <c r="E7" s="39"/>
      <c r="F7" s="39"/>
      <c r="G7" s="39"/>
      <c r="H7" s="39"/>
      <c r="I7" s="39"/>
      <c r="J7" s="39"/>
      <c r="K7" s="39"/>
      <c r="L7" s="39"/>
      <c r="M7" s="39"/>
      <c r="N7" s="39"/>
      <c r="O7" s="39"/>
      <c r="P7" s="39"/>
      <c r="Q7" s="39"/>
      <c r="R7" s="39"/>
      <c r="S7" s="39"/>
      <c r="T7" s="39"/>
      <c r="U7" s="39"/>
      <c r="V7" s="39"/>
      <c r="W7" s="39"/>
      <c r="X7" s="39"/>
      <c r="Y7" s="39"/>
      <c r="Z7" s="39"/>
      <c r="AA7" s="39"/>
      <c r="AB7" s="39"/>
    </row>
    <row r="8" spans="2:28" s="1" customFormat="1" ht="28.5" customHeight="1">
      <c r="B8" s="29" t="s">
        <v>2</v>
      </c>
      <c r="C8" s="30"/>
      <c r="D8" s="23" t="s">
        <v>3</v>
      </c>
      <c r="E8" s="23" t="s">
        <v>4</v>
      </c>
      <c r="F8" s="24" t="s">
        <v>5</v>
      </c>
      <c r="G8" s="24"/>
      <c r="H8" s="24"/>
      <c r="I8" s="24"/>
      <c r="J8" s="23" t="s">
        <v>6</v>
      </c>
      <c r="K8" s="14" t="s">
        <v>123</v>
      </c>
      <c r="L8" s="51" t="s">
        <v>7</v>
      </c>
      <c r="M8" s="52"/>
      <c r="N8" s="52"/>
      <c r="O8" s="52"/>
      <c r="P8" s="53"/>
      <c r="Q8" s="51" t="s">
        <v>8</v>
      </c>
      <c r="R8" s="52"/>
      <c r="S8" s="52"/>
      <c r="T8" s="53"/>
      <c r="U8" s="23" t="s">
        <v>9</v>
      </c>
      <c r="V8" s="23"/>
      <c r="W8" s="40" t="s">
        <v>10</v>
      </c>
      <c r="X8" s="41"/>
      <c r="Y8" s="41"/>
      <c r="Z8" s="35" t="s">
        <v>11</v>
      </c>
      <c r="AA8" s="25" t="s">
        <v>12</v>
      </c>
      <c r="AB8" s="26"/>
    </row>
    <row r="9" spans="2:28" s="1" customFormat="1" ht="30.95" customHeight="1">
      <c r="B9" s="31"/>
      <c r="C9" s="32"/>
      <c r="D9" s="23"/>
      <c r="E9" s="23"/>
      <c r="F9" s="24"/>
      <c r="G9" s="24"/>
      <c r="H9" s="24"/>
      <c r="I9" s="24"/>
      <c r="J9" s="23"/>
      <c r="K9" s="4" t="s">
        <v>124</v>
      </c>
      <c r="L9" s="3" t="s">
        <v>120</v>
      </c>
      <c r="M9" s="3" t="s">
        <v>131</v>
      </c>
      <c r="N9" s="4" t="s">
        <v>134</v>
      </c>
      <c r="O9" s="4" t="s">
        <v>130</v>
      </c>
      <c r="P9" s="4" t="s">
        <v>129</v>
      </c>
      <c r="Q9" s="4" t="s">
        <v>113</v>
      </c>
      <c r="R9" s="4" t="s">
        <v>114</v>
      </c>
      <c r="S9" s="4" t="s">
        <v>97</v>
      </c>
      <c r="T9" s="4" t="s">
        <v>98</v>
      </c>
      <c r="U9" s="3" t="s">
        <v>132</v>
      </c>
      <c r="V9" s="3" t="s">
        <v>133</v>
      </c>
      <c r="W9" s="42"/>
      <c r="X9" s="43"/>
      <c r="Y9" s="43"/>
      <c r="Z9" s="36"/>
      <c r="AA9" s="27"/>
      <c r="AB9" s="28"/>
    </row>
    <row r="10" spans="2:28"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5" t="s">
        <v>13</v>
      </c>
      <c r="X10" s="5" t="s">
        <v>14</v>
      </c>
      <c r="Y10" s="5" t="s">
        <v>15</v>
      </c>
      <c r="Z10" s="37"/>
      <c r="AA10" s="6" t="s">
        <v>16</v>
      </c>
      <c r="AB10" s="6" t="s">
        <v>17</v>
      </c>
    </row>
    <row r="11" spans="2:28" s="1" customFormat="1" ht="59.1" customHeight="1">
      <c r="B11" s="47">
        <v>1</v>
      </c>
      <c r="C11" s="49"/>
      <c r="D11" s="7">
        <v>10</v>
      </c>
      <c r="E11" s="8" t="s">
        <v>26</v>
      </c>
      <c r="F11" s="80" t="s">
        <v>87</v>
      </c>
      <c r="G11" s="80"/>
      <c r="H11" s="80"/>
      <c r="I11" s="80"/>
      <c r="J11" s="13">
        <v>1595601</v>
      </c>
      <c r="K11" s="10" t="s">
        <v>99</v>
      </c>
      <c r="L11" s="9">
        <v>803</v>
      </c>
      <c r="M11" s="9" t="s">
        <v>99</v>
      </c>
      <c r="N11" s="9" t="s">
        <v>136</v>
      </c>
      <c r="O11" s="9" t="s">
        <v>136</v>
      </c>
      <c r="P11" s="9" t="s">
        <v>136</v>
      </c>
      <c r="Q11" s="9">
        <v>720</v>
      </c>
      <c r="R11" s="9">
        <v>1400</v>
      </c>
      <c r="S11" s="9">
        <v>758</v>
      </c>
      <c r="T11" s="9">
        <v>744</v>
      </c>
      <c r="U11" s="9">
        <v>512</v>
      </c>
      <c r="V11" s="9">
        <v>900</v>
      </c>
      <c r="W11" s="16">
        <f>MIN(K11:V11)</f>
        <v>512</v>
      </c>
      <c r="X11" s="16">
        <f>ROUND(AVERAGE(K11:V11),2)</f>
        <v>833.86</v>
      </c>
      <c r="Y11" s="16">
        <f>ROUND(MEDIAN(K11:V11),2)</f>
        <v>758</v>
      </c>
      <c r="Z11" s="17">
        <f>STDEV(K11:V11)/AVERAGE(K11:V11)</f>
        <v>0.33069231110935987</v>
      </c>
      <c r="AA11" s="18">
        <f>IF(Z11&lt;=25%,X11,Y11)</f>
        <v>758</v>
      </c>
      <c r="AB11" s="18">
        <f>AA11*D11</f>
        <v>7580</v>
      </c>
    </row>
    <row r="12" spans="2:28" s="1" customFormat="1" ht="15" customHeight="1">
      <c r="B12" s="65" t="s">
        <v>72</v>
      </c>
      <c r="C12" s="66"/>
      <c r="D12" s="66"/>
      <c r="E12" s="66"/>
      <c r="F12" s="66"/>
      <c r="G12" s="66"/>
      <c r="H12" s="66"/>
      <c r="I12" s="66"/>
      <c r="J12" s="66"/>
      <c r="K12" s="66"/>
      <c r="L12" s="66"/>
      <c r="M12" s="66"/>
      <c r="N12" s="66"/>
      <c r="O12" s="66"/>
      <c r="P12" s="66"/>
      <c r="Q12" s="66"/>
      <c r="R12" s="66"/>
      <c r="S12" s="66"/>
      <c r="T12" s="66"/>
      <c r="U12" s="66"/>
      <c r="V12" s="66"/>
      <c r="W12" s="66"/>
      <c r="X12" s="66"/>
      <c r="Y12" s="66"/>
      <c r="Z12" s="66"/>
      <c r="AA12" s="67"/>
      <c r="AB12" s="11">
        <f>SUM(AB11:AB11)</f>
        <v>7580</v>
      </c>
    </row>
    <row r="13" spans="2:28" s="1" customFormat="1" ht="15" hidden="1">
      <c r="B13" s="63" t="s">
        <v>139</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row>
    <row r="14" spans="2:28"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row>
    <row r="15" spans="2:28"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row r="17" spans="2:28"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row>
    <row r="18" spans="2:28"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2:28" s="1" customFormat="1" ht="90"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row>
    <row r="20" spans="2:28"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sheetData>
  <mergeCells count="22">
    <mergeCell ref="B5:AB6"/>
    <mergeCell ref="B1:AB1"/>
    <mergeCell ref="B2:AB2"/>
    <mergeCell ref="B3:AB3"/>
    <mergeCell ref="B4:AB4"/>
    <mergeCell ref="B7:AB7"/>
    <mergeCell ref="B8:C10"/>
    <mergeCell ref="D8:D10"/>
    <mergeCell ref="E8:E10"/>
    <mergeCell ref="F8:I10"/>
    <mergeCell ref="J8:J10"/>
    <mergeCell ref="L8:P8"/>
    <mergeCell ref="Q8:T8"/>
    <mergeCell ref="U8:V8"/>
    <mergeCell ref="W8:Y9"/>
    <mergeCell ref="Z8:Z10"/>
    <mergeCell ref="AA8:AB9"/>
    <mergeCell ref="B11:C11"/>
    <mergeCell ref="F11:I11"/>
    <mergeCell ref="B12:AA12"/>
    <mergeCell ref="B13:AB19"/>
    <mergeCell ref="B20:AB20"/>
  </mergeCells>
  <printOptions/>
  <pageMargins left="0.511811024" right="0.511811024" top="0.787401575" bottom="0.787401575" header="0.31496062" footer="0.31496062"/>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A20"/>
  <sheetViews>
    <sheetView workbookViewId="0" topLeftCell="A3">
      <selection activeCell="A13" sqref="A13:XFD19"/>
    </sheetView>
  </sheetViews>
  <sheetFormatPr defaultColWidth="9.140625" defaultRowHeight="15"/>
  <cols>
    <col min="1" max="1" width="3.7109375" style="1" customWidth="1"/>
    <col min="2" max="3" width="2.7109375" style="0" customWidth="1"/>
    <col min="9" max="9" width="18.140625" style="0" customWidth="1"/>
    <col min="11" max="21" width="17.57421875" style="0" hidden="1" customWidth="1"/>
    <col min="22" max="27" width="12.57421875" style="0" customWidth="1"/>
  </cols>
  <sheetData>
    <row r="1" spans="2:27"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row>
    <row r="2" spans="2:27"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row>
    <row r="3" spans="2:27"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row>
    <row r="4" spans="2:27"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row>
    <row r="5" spans="2:27"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row>
    <row r="6" spans="2:27"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s="1" customFormat="1" ht="15">
      <c r="B7" s="38" t="s">
        <v>89</v>
      </c>
      <c r="C7" s="39"/>
      <c r="D7" s="39"/>
      <c r="E7" s="39"/>
      <c r="F7" s="39"/>
      <c r="G7" s="39"/>
      <c r="H7" s="39"/>
      <c r="I7" s="39"/>
      <c r="J7" s="39"/>
      <c r="K7" s="39"/>
      <c r="L7" s="39"/>
      <c r="M7" s="39"/>
      <c r="N7" s="39"/>
      <c r="O7" s="39"/>
      <c r="P7" s="39"/>
      <c r="Q7" s="39"/>
      <c r="R7" s="39"/>
      <c r="S7" s="39"/>
      <c r="T7" s="39"/>
      <c r="U7" s="39"/>
      <c r="V7" s="39"/>
      <c r="W7" s="39"/>
      <c r="X7" s="39"/>
      <c r="Y7" s="39"/>
      <c r="Z7" s="39"/>
      <c r="AA7" s="39"/>
    </row>
    <row r="8" spans="2:27" s="1" customFormat="1" ht="24" customHeight="1">
      <c r="B8" s="29" t="s">
        <v>2</v>
      </c>
      <c r="C8" s="30"/>
      <c r="D8" s="23" t="s">
        <v>3</v>
      </c>
      <c r="E8" s="23" t="s">
        <v>4</v>
      </c>
      <c r="F8" s="24" t="s">
        <v>5</v>
      </c>
      <c r="G8" s="24"/>
      <c r="H8" s="24"/>
      <c r="I8" s="24"/>
      <c r="J8" s="23" t="s">
        <v>6</v>
      </c>
      <c r="K8" s="14" t="s">
        <v>123</v>
      </c>
      <c r="L8" s="51" t="s">
        <v>7</v>
      </c>
      <c r="M8" s="52"/>
      <c r="N8" s="52"/>
      <c r="O8" s="52"/>
      <c r="P8" s="53"/>
      <c r="Q8" s="51" t="s">
        <v>8</v>
      </c>
      <c r="R8" s="52"/>
      <c r="S8" s="53"/>
      <c r="T8" s="23" t="s">
        <v>9</v>
      </c>
      <c r="U8" s="23"/>
      <c r="V8" s="40" t="s">
        <v>10</v>
      </c>
      <c r="W8" s="41"/>
      <c r="X8" s="41"/>
      <c r="Y8" s="35" t="s">
        <v>11</v>
      </c>
      <c r="Z8" s="25" t="s">
        <v>12</v>
      </c>
      <c r="AA8" s="26"/>
    </row>
    <row r="9" spans="2:27" s="1" customFormat="1" ht="26.1" customHeight="1">
      <c r="B9" s="31"/>
      <c r="C9" s="32"/>
      <c r="D9" s="23"/>
      <c r="E9" s="23"/>
      <c r="F9" s="24"/>
      <c r="G9" s="24"/>
      <c r="H9" s="24"/>
      <c r="I9" s="24"/>
      <c r="J9" s="23"/>
      <c r="K9" s="4" t="s">
        <v>124</v>
      </c>
      <c r="L9" s="3" t="s">
        <v>120</v>
      </c>
      <c r="M9" s="3" t="s">
        <v>131</v>
      </c>
      <c r="N9" s="4" t="s">
        <v>134</v>
      </c>
      <c r="O9" s="4" t="s">
        <v>130</v>
      </c>
      <c r="P9" s="4" t="s">
        <v>129</v>
      </c>
      <c r="Q9" s="4" t="s">
        <v>98</v>
      </c>
      <c r="R9" s="4" t="s">
        <v>115</v>
      </c>
      <c r="S9" s="4" t="s">
        <v>116</v>
      </c>
      <c r="T9" s="3" t="s">
        <v>132</v>
      </c>
      <c r="U9" s="3" t="s">
        <v>133</v>
      </c>
      <c r="V9" s="42"/>
      <c r="W9" s="43"/>
      <c r="X9" s="43"/>
      <c r="Y9" s="36"/>
      <c r="Z9" s="27"/>
      <c r="AA9" s="28"/>
    </row>
    <row r="10" spans="2:27"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5" t="s">
        <v>13</v>
      </c>
      <c r="W10" s="5" t="s">
        <v>14</v>
      </c>
      <c r="X10" s="5" t="s">
        <v>15</v>
      </c>
      <c r="Y10" s="37"/>
      <c r="Z10" s="6" t="s">
        <v>16</v>
      </c>
      <c r="AA10" s="6" t="s">
        <v>17</v>
      </c>
    </row>
    <row r="11" spans="2:27" s="1" customFormat="1" ht="78.95" customHeight="1">
      <c r="B11" s="47">
        <v>1</v>
      </c>
      <c r="C11" s="49"/>
      <c r="D11" s="7">
        <v>10</v>
      </c>
      <c r="E11" s="8" t="s">
        <v>26</v>
      </c>
      <c r="F11" s="80" t="s">
        <v>90</v>
      </c>
      <c r="G11" s="80"/>
      <c r="H11" s="80"/>
      <c r="I11" s="80"/>
      <c r="J11" s="13">
        <v>1750330</v>
      </c>
      <c r="K11" s="9">
        <v>764.82</v>
      </c>
      <c r="L11" s="9">
        <v>1191</v>
      </c>
      <c r="M11" s="9">
        <v>928</v>
      </c>
      <c r="N11" s="9" t="s">
        <v>136</v>
      </c>
      <c r="O11" s="9" t="s">
        <v>99</v>
      </c>
      <c r="P11" s="9" t="s">
        <v>136</v>
      </c>
      <c r="Q11" s="9">
        <v>814</v>
      </c>
      <c r="R11" s="9">
        <v>720.89</v>
      </c>
      <c r="S11" s="9">
        <v>880</v>
      </c>
      <c r="T11" s="9">
        <v>870</v>
      </c>
      <c r="U11" s="9" t="s">
        <v>99</v>
      </c>
      <c r="V11" s="16">
        <f>MIN(K11:U11)</f>
        <v>720.89</v>
      </c>
      <c r="W11" s="16">
        <f>ROUND(AVERAGE(K11:U11),2)</f>
        <v>881.24</v>
      </c>
      <c r="X11" s="16">
        <f>ROUND(MEDIAN(K11:U11),2)</f>
        <v>870</v>
      </c>
      <c r="Y11" s="17">
        <f>STDEV(K11:U11)/AVERAGE(K11:U11)</f>
        <v>0.17460337502535933</v>
      </c>
      <c r="Z11" s="18">
        <f>IF(Y11&lt;=25%,W11,X11)</f>
        <v>881.24</v>
      </c>
      <c r="AA11" s="18">
        <f>Z11*D11</f>
        <v>8812.4</v>
      </c>
    </row>
    <row r="12" spans="2:27" s="1" customFormat="1" ht="15" customHeight="1">
      <c r="B12" s="65" t="s">
        <v>73</v>
      </c>
      <c r="C12" s="66"/>
      <c r="D12" s="66"/>
      <c r="E12" s="66"/>
      <c r="F12" s="66"/>
      <c r="G12" s="66"/>
      <c r="H12" s="66"/>
      <c r="I12" s="66"/>
      <c r="J12" s="66"/>
      <c r="K12" s="66"/>
      <c r="L12" s="66"/>
      <c r="M12" s="66"/>
      <c r="N12" s="66"/>
      <c r="O12" s="66"/>
      <c r="P12" s="66"/>
      <c r="Q12" s="66"/>
      <c r="R12" s="66"/>
      <c r="S12" s="66"/>
      <c r="T12" s="66"/>
      <c r="U12" s="66"/>
      <c r="V12" s="66"/>
      <c r="W12" s="66"/>
      <c r="X12" s="66"/>
      <c r="Y12" s="66"/>
      <c r="Z12" s="67"/>
      <c r="AA12" s="11">
        <f>SUM(AA11:AA11)</f>
        <v>8812.4</v>
      </c>
    </row>
    <row r="13" spans="2:27" s="1" customFormat="1" ht="15" hidden="1">
      <c r="B13" s="63" t="s">
        <v>141</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spans="2:27"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row>
    <row r="15" spans="2:27"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2:27"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27"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s="1" customFormat="1" ht="91.5"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sheetData>
  <mergeCells count="22">
    <mergeCell ref="B5:AA6"/>
    <mergeCell ref="B1:AA1"/>
    <mergeCell ref="B2:AA2"/>
    <mergeCell ref="B3:AA3"/>
    <mergeCell ref="B4:AA4"/>
    <mergeCell ref="B7:AA7"/>
    <mergeCell ref="B8:C10"/>
    <mergeCell ref="D8:D10"/>
    <mergeCell ref="E8:E10"/>
    <mergeCell ref="F8:I10"/>
    <mergeCell ref="J8:J10"/>
    <mergeCell ref="L8:P8"/>
    <mergeCell ref="Q8:S8"/>
    <mergeCell ref="T8:U8"/>
    <mergeCell ref="V8:X9"/>
    <mergeCell ref="Y8:Y10"/>
    <mergeCell ref="Z8:AA9"/>
    <mergeCell ref="B11:C11"/>
    <mergeCell ref="F11:I11"/>
    <mergeCell ref="B12:Z12"/>
    <mergeCell ref="B13:AA19"/>
    <mergeCell ref="B20:AA20"/>
  </mergeCells>
  <printOptions/>
  <pageMargins left="0.511811024" right="0.511811024" top="0.787401575" bottom="0.787401575" header="0.31496062" footer="0.31496062"/>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B20"/>
  <sheetViews>
    <sheetView tabSelected="1" workbookViewId="0" topLeftCell="A1">
      <selection activeCell="A13" sqref="A13:XFD19"/>
    </sheetView>
  </sheetViews>
  <sheetFormatPr defaultColWidth="9.140625" defaultRowHeight="15"/>
  <cols>
    <col min="1" max="1" width="3.7109375" style="1" customWidth="1"/>
    <col min="2" max="3" width="2.7109375" style="0" customWidth="1"/>
    <col min="11" max="22" width="17.57421875" style="0" hidden="1" customWidth="1"/>
    <col min="23" max="28" width="12.57421875" style="0" customWidth="1"/>
  </cols>
  <sheetData>
    <row r="1" spans="2:28"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row>
    <row r="2" spans="2:28"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row>
    <row r="3" spans="2:28"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2:28" s="1" customFormat="1" ht="15">
      <c r="B7" s="38" t="s">
        <v>91</v>
      </c>
      <c r="C7" s="39"/>
      <c r="D7" s="39"/>
      <c r="E7" s="39"/>
      <c r="F7" s="39"/>
      <c r="G7" s="39"/>
      <c r="H7" s="39"/>
      <c r="I7" s="39"/>
      <c r="J7" s="39"/>
      <c r="K7" s="39"/>
      <c r="L7" s="39"/>
      <c r="M7" s="39"/>
      <c r="N7" s="39"/>
      <c r="O7" s="39"/>
      <c r="P7" s="39"/>
      <c r="Q7" s="39"/>
      <c r="R7" s="39"/>
      <c r="S7" s="39"/>
      <c r="T7" s="39"/>
      <c r="U7" s="39"/>
      <c r="V7" s="39"/>
      <c r="W7" s="39"/>
      <c r="X7" s="39"/>
      <c r="Y7" s="39"/>
      <c r="Z7" s="39"/>
      <c r="AA7" s="39"/>
      <c r="AB7" s="39"/>
    </row>
    <row r="8" spans="2:28" s="1" customFormat="1" ht="27" customHeight="1">
      <c r="B8" s="29" t="s">
        <v>2</v>
      </c>
      <c r="C8" s="30"/>
      <c r="D8" s="23" t="s">
        <v>3</v>
      </c>
      <c r="E8" s="23" t="s">
        <v>4</v>
      </c>
      <c r="F8" s="24" t="s">
        <v>5</v>
      </c>
      <c r="G8" s="24"/>
      <c r="H8" s="24"/>
      <c r="I8" s="24"/>
      <c r="J8" s="23" t="s">
        <v>6</v>
      </c>
      <c r="K8" s="14" t="s">
        <v>123</v>
      </c>
      <c r="L8" s="51" t="s">
        <v>7</v>
      </c>
      <c r="M8" s="52"/>
      <c r="N8" s="52"/>
      <c r="O8" s="52"/>
      <c r="P8" s="53"/>
      <c r="Q8" s="51" t="s">
        <v>8</v>
      </c>
      <c r="R8" s="84"/>
      <c r="S8" s="84"/>
      <c r="T8" s="85"/>
      <c r="U8" s="23" t="s">
        <v>9</v>
      </c>
      <c r="V8" s="23"/>
      <c r="W8" s="40" t="s">
        <v>10</v>
      </c>
      <c r="X8" s="41"/>
      <c r="Y8" s="41"/>
      <c r="Z8" s="35" t="s">
        <v>11</v>
      </c>
      <c r="AA8" s="25" t="s">
        <v>12</v>
      </c>
      <c r="AB8" s="26"/>
    </row>
    <row r="9" spans="2:28" s="1" customFormat="1" ht="30" customHeight="1">
      <c r="B9" s="31"/>
      <c r="C9" s="32"/>
      <c r="D9" s="23"/>
      <c r="E9" s="23"/>
      <c r="F9" s="24"/>
      <c r="G9" s="24"/>
      <c r="H9" s="24"/>
      <c r="I9" s="24"/>
      <c r="J9" s="23"/>
      <c r="K9" s="4" t="s">
        <v>124</v>
      </c>
      <c r="L9" s="3" t="s">
        <v>120</v>
      </c>
      <c r="M9" s="3" t="s">
        <v>131</v>
      </c>
      <c r="N9" s="4" t="s">
        <v>134</v>
      </c>
      <c r="O9" s="4" t="s">
        <v>130</v>
      </c>
      <c r="P9" s="4" t="s">
        <v>129</v>
      </c>
      <c r="Q9" s="4" t="s">
        <v>101</v>
      </c>
      <c r="R9" s="4" t="s">
        <v>117</v>
      </c>
      <c r="S9" s="4" t="s">
        <v>118</v>
      </c>
      <c r="T9" s="4" t="s">
        <v>119</v>
      </c>
      <c r="U9" s="3" t="s">
        <v>132</v>
      </c>
      <c r="V9" s="3" t="s">
        <v>133</v>
      </c>
      <c r="W9" s="42"/>
      <c r="X9" s="43"/>
      <c r="Y9" s="43"/>
      <c r="Z9" s="36"/>
      <c r="AA9" s="27"/>
      <c r="AB9" s="28"/>
    </row>
    <row r="10" spans="2:28"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5" t="s">
        <v>13</v>
      </c>
      <c r="X10" s="5" t="s">
        <v>14</v>
      </c>
      <c r="Y10" s="5" t="s">
        <v>15</v>
      </c>
      <c r="Z10" s="37"/>
      <c r="AA10" s="6" t="s">
        <v>16</v>
      </c>
      <c r="AB10" s="6" t="s">
        <v>17</v>
      </c>
    </row>
    <row r="11" spans="2:28" s="1" customFormat="1" ht="67.5" customHeight="1">
      <c r="B11" s="47">
        <v>1</v>
      </c>
      <c r="C11" s="49"/>
      <c r="D11" s="7">
        <v>10</v>
      </c>
      <c r="E11" s="8" t="s">
        <v>26</v>
      </c>
      <c r="F11" s="80" t="s">
        <v>92</v>
      </c>
      <c r="G11" s="80"/>
      <c r="H11" s="80"/>
      <c r="I11" s="80"/>
      <c r="J11" s="13">
        <v>1750356</v>
      </c>
      <c r="K11" s="9">
        <v>1125.6</v>
      </c>
      <c r="L11" s="9">
        <v>1760</v>
      </c>
      <c r="M11" s="9">
        <v>1420</v>
      </c>
      <c r="N11" s="9" t="s">
        <v>99</v>
      </c>
      <c r="O11" s="9" t="s">
        <v>99</v>
      </c>
      <c r="P11" s="9" t="s">
        <v>99</v>
      </c>
      <c r="Q11" s="9">
        <v>1080.23</v>
      </c>
      <c r="R11" s="9">
        <v>1290</v>
      </c>
      <c r="S11" s="9">
        <v>1147</v>
      </c>
      <c r="T11" s="9">
        <v>1155</v>
      </c>
      <c r="U11" s="9" t="s">
        <v>136</v>
      </c>
      <c r="V11" s="9" t="s">
        <v>99</v>
      </c>
      <c r="W11" s="16">
        <f>MIN(K11:V11)</f>
        <v>1080.23</v>
      </c>
      <c r="X11" s="16">
        <f>ROUND(AVERAGE(K11:V11),2)</f>
        <v>1282.55</v>
      </c>
      <c r="Y11" s="16">
        <f>ROUND(MEDIAN(K11:V11),2)</f>
        <v>1155</v>
      </c>
      <c r="Z11" s="17">
        <f>STDEV(K11:V11)/AVERAGE(K11:V11)</f>
        <v>0.18753759915143556</v>
      </c>
      <c r="AA11" s="18">
        <f>IF(Z11&lt;=25%,X11,Y11)</f>
        <v>1282.55</v>
      </c>
      <c r="AB11" s="18">
        <f>AA11*D11</f>
        <v>12825.5</v>
      </c>
    </row>
    <row r="12" spans="2:28" s="1" customFormat="1" ht="15" customHeight="1">
      <c r="B12" s="65" t="s">
        <v>74</v>
      </c>
      <c r="C12" s="66"/>
      <c r="D12" s="66"/>
      <c r="E12" s="66"/>
      <c r="F12" s="66"/>
      <c r="G12" s="66"/>
      <c r="H12" s="66"/>
      <c r="I12" s="66"/>
      <c r="J12" s="66"/>
      <c r="K12" s="66"/>
      <c r="L12" s="66"/>
      <c r="M12" s="66"/>
      <c r="N12" s="66"/>
      <c r="O12" s="66"/>
      <c r="P12" s="66"/>
      <c r="Q12" s="66"/>
      <c r="R12" s="66"/>
      <c r="S12" s="66"/>
      <c r="T12" s="66"/>
      <c r="U12" s="66"/>
      <c r="V12" s="66"/>
      <c r="W12" s="66"/>
      <c r="X12" s="66"/>
      <c r="Y12" s="66"/>
      <c r="Z12" s="66"/>
      <c r="AA12" s="67"/>
      <c r="AB12" s="11">
        <f>SUM(AB11:AB11)</f>
        <v>12825.5</v>
      </c>
    </row>
    <row r="13" spans="2:28" s="1" customFormat="1" ht="15" hidden="1">
      <c r="B13" s="63" t="s">
        <v>140</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row>
    <row r="14" spans="2:28"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row>
    <row r="15" spans="2:28"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row r="17" spans="2:28"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row>
    <row r="18" spans="2:28"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2:28" s="1" customFormat="1" ht="101.25"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row>
    <row r="20" spans="2:28"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sheetData>
  <mergeCells count="22">
    <mergeCell ref="B5:AB6"/>
    <mergeCell ref="B1:AB1"/>
    <mergeCell ref="B2:AB2"/>
    <mergeCell ref="B3:AB3"/>
    <mergeCell ref="B4:AB4"/>
    <mergeCell ref="B7:AB7"/>
    <mergeCell ref="B8:C10"/>
    <mergeCell ref="D8:D10"/>
    <mergeCell ref="E8:E10"/>
    <mergeCell ref="F8:I10"/>
    <mergeCell ref="J8:J10"/>
    <mergeCell ref="L8:P8"/>
    <mergeCell ref="U8:V8"/>
    <mergeCell ref="W8:Y9"/>
    <mergeCell ref="Z8:Z10"/>
    <mergeCell ref="AA8:AB9"/>
    <mergeCell ref="Q8:T8"/>
    <mergeCell ref="B11:C11"/>
    <mergeCell ref="F11:I11"/>
    <mergeCell ref="B12:AA12"/>
    <mergeCell ref="B13:AB19"/>
    <mergeCell ref="B20:AB20"/>
  </mergeCells>
  <printOptions/>
  <pageMargins left="0.511811024" right="0.511811024" top="0.787401575" bottom="0.787401575" header="0.31496062" footer="0.31496062"/>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B22"/>
  <sheetViews>
    <sheetView workbookViewId="0" topLeftCell="D2">
      <selection activeCell="AC15" sqref="A15:XFD21"/>
    </sheetView>
  </sheetViews>
  <sheetFormatPr defaultColWidth="9.140625" defaultRowHeight="15"/>
  <cols>
    <col min="1" max="1" width="3.7109375" style="1" customWidth="1"/>
    <col min="2" max="3" width="2.7109375" style="0" customWidth="1"/>
    <col min="4" max="4" width="7.421875" style="0" customWidth="1"/>
    <col min="5" max="5" width="7.421875" style="0" bestFit="1" customWidth="1"/>
    <col min="6" max="8" width="8.7109375" style="0" customWidth="1"/>
    <col min="9" max="9" width="20.421875" style="0" customWidth="1"/>
    <col min="10" max="10" width="7.8515625" style="0" customWidth="1"/>
    <col min="11" max="11" width="14.28125" style="0" hidden="1" customWidth="1"/>
    <col min="12" max="15" width="15.8515625" style="0" hidden="1" customWidth="1"/>
    <col min="16" max="20" width="18.00390625" style="0" hidden="1" customWidth="1"/>
    <col min="21" max="22" width="17.57421875" style="0" hidden="1" customWidth="1"/>
    <col min="23" max="28" width="12.57421875" style="0" customWidth="1"/>
    <col min="29" max="16384" width="9.140625" style="1" customWidth="1"/>
  </cols>
  <sheetData>
    <row r="1" spans="2:28"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row>
    <row r="2" spans="2:28"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row>
    <row r="3" spans="2:28"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ht="15">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ht="15">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2:28" ht="15">
      <c r="B7" s="38" t="s">
        <v>59</v>
      </c>
      <c r="C7" s="39"/>
      <c r="D7" s="39"/>
      <c r="E7" s="39"/>
      <c r="F7" s="39"/>
      <c r="G7" s="39"/>
      <c r="H7" s="39"/>
      <c r="I7" s="39"/>
      <c r="J7" s="39"/>
      <c r="K7" s="39"/>
      <c r="L7" s="39"/>
      <c r="M7" s="39"/>
      <c r="N7" s="39"/>
      <c r="O7" s="39"/>
      <c r="P7" s="39"/>
      <c r="Q7" s="39"/>
      <c r="R7" s="39"/>
      <c r="S7" s="39"/>
      <c r="T7" s="39"/>
      <c r="U7" s="39"/>
      <c r="V7" s="39"/>
      <c r="W7" s="39"/>
      <c r="X7" s="39"/>
      <c r="Y7" s="39"/>
      <c r="Z7" s="39"/>
      <c r="AA7" s="39"/>
      <c r="AB7" s="39"/>
    </row>
    <row r="8" spans="2:28" ht="30" customHeight="1">
      <c r="B8" s="29" t="s">
        <v>2</v>
      </c>
      <c r="C8" s="30"/>
      <c r="D8" s="23" t="s">
        <v>3</v>
      </c>
      <c r="E8" s="23" t="s">
        <v>4</v>
      </c>
      <c r="F8" s="24" t="s">
        <v>5</v>
      </c>
      <c r="G8" s="24"/>
      <c r="H8" s="24"/>
      <c r="I8" s="24"/>
      <c r="J8" s="23" t="s">
        <v>6</v>
      </c>
      <c r="K8" s="14" t="s">
        <v>123</v>
      </c>
      <c r="L8" s="51" t="s">
        <v>7</v>
      </c>
      <c r="M8" s="52"/>
      <c r="N8" s="52"/>
      <c r="O8" s="52"/>
      <c r="P8" s="53"/>
      <c r="Q8" s="51" t="s">
        <v>8</v>
      </c>
      <c r="R8" s="52"/>
      <c r="S8" s="52"/>
      <c r="T8" s="53"/>
      <c r="U8" s="23" t="s">
        <v>9</v>
      </c>
      <c r="V8" s="23"/>
      <c r="W8" s="40" t="s">
        <v>10</v>
      </c>
      <c r="X8" s="41"/>
      <c r="Y8" s="41"/>
      <c r="Z8" s="35" t="s">
        <v>11</v>
      </c>
      <c r="AA8" s="25" t="s">
        <v>12</v>
      </c>
      <c r="AB8" s="26"/>
    </row>
    <row r="9" spans="2:28" ht="31.5" customHeight="1">
      <c r="B9" s="31"/>
      <c r="C9" s="32"/>
      <c r="D9" s="23"/>
      <c r="E9" s="23"/>
      <c r="F9" s="24"/>
      <c r="G9" s="24"/>
      <c r="H9" s="24"/>
      <c r="I9" s="24"/>
      <c r="J9" s="23"/>
      <c r="K9" s="4" t="s">
        <v>124</v>
      </c>
      <c r="L9" s="3" t="s">
        <v>120</v>
      </c>
      <c r="M9" s="3" t="s">
        <v>131</v>
      </c>
      <c r="N9" s="4" t="s">
        <v>134</v>
      </c>
      <c r="O9" s="4" t="s">
        <v>130</v>
      </c>
      <c r="P9" s="4" t="s">
        <v>129</v>
      </c>
      <c r="Q9" s="4" t="s">
        <v>101</v>
      </c>
      <c r="R9" s="4" t="s">
        <v>105</v>
      </c>
      <c r="S9" s="4" t="s">
        <v>100</v>
      </c>
      <c r="T9" s="4" t="s">
        <v>104</v>
      </c>
      <c r="U9" s="3" t="s">
        <v>132</v>
      </c>
      <c r="V9" s="3" t="s">
        <v>133</v>
      </c>
      <c r="W9" s="42"/>
      <c r="X9" s="43"/>
      <c r="Y9" s="43"/>
      <c r="Z9" s="36"/>
      <c r="AA9" s="27"/>
      <c r="AB9" s="28"/>
    </row>
    <row r="10" spans="2:28"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5" t="s">
        <v>13</v>
      </c>
      <c r="X10" s="5" t="s">
        <v>14</v>
      </c>
      <c r="Y10" s="5" t="s">
        <v>15</v>
      </c>
      <c r="Z10" s="37"/>
      <c r="AA10" s="6" t="s">
        <v>16</v>
      </c>
      <c r="AB10" s="6" t="s">
        <v>17</v>
      </c>
    </row>
    <row r="11" spans="2:28" ht="90" customHeight="1">
      <c r="B11" s="47">
        <v>1</v>
      </c>
      <c r="C11" s="49"/>
      <c r="D11" s="7">
        <v>240</v>
      </c>
      <c r="E11" s="8" t="s">
        <v>26</v>
      </c>
      <c r="F11" s="61" t="s">
        <v>34</v>
      </c>
      <c r="G11" s="62"/>
      <c r="H11" s="62"/>
      <c r="I11" s="62"/>
      <c r="J11" s="13">
        <v>201049</v>
      </c>
      <c r="K11" s="9">
        <v>374.39</v>
      </c>
      <c r="L11" s="9">
        <v>398</v>
      </c>
      <c r="M11" s="9">
        <v>352</v>
      </c>
      <c r="N11" s="9" t="s">
        <v>136</v>
      </c>
      <c r="O11" s="9" t="s">
        <v>136</v>
      </c>
      <c r="P11" s="9" t="s">
        <v>136</v>
      </c>
      <c r="Q11" s="9">
        <v>311.69</v>
      </c>
      <c r="R11" s="9" t="s">
        <v>99</v>
      </c>
      <c r="S11" s="9">
        <v>365.8</v>
      </c>
      <c r="T11" s="9">
        <v>369</v>
      </c>
      <c r="U11" s="9">
        <v>252</v>
      </c>
      <c r="V11" s="9">
        <v>270</v>
      </c>
      <c r="W11" s="16">
        <f>MIN(K11:V11)</f>
        <v>252</v>
      </c>
      <c r="X11" s="16">
        <f>ROUND(AVERAGE(K11:V11),2)</f>
        <v>336.61</v>
      </c>
      <c r="Y11" s="16">
        <f>ROUND(MEDIAN(K11:V11),2)</f>
        <v>358.9</v>
      </c>
      <c r="Z11" s="17">
        <f>STDEV(K11:V11)/AVERAGE(K11:V11)</f>
        <v>0.15700250489520776</v>
      </c>
      <c r="AA11" s="18">
        <f>IF(Z11&lt;=25%,X11,Y11)</f>
        <v>336.61</v>
      </c>
      <c r="AB11" s="18">
        <f>AA11*D11</f>
        <v>80786.40000000001</v>
      </c>
    </row>
    <row r="12" spans="2:28" ht="92.25" customHeight="1">
      <c r="B12" s="47">
        <v>2</v>
      </c>
      <c r="C12" s="49"/>
      <c r="D12" s="7">
        <v>240</v>
      </c>
      <c r="E12" s="8" t="s">
        <v>26</v>
      </c>
      <c r="F12" s="61" t="s">
        <v>35</v>
      </c>
      <c r="G12" s="62"/>
      <c r="H12" s="62"/>
      <c r="I12" s="62"/>
      <c r="J12" s="13">
        <v>202355</v>
      </c>
      <c r="K12" s="9">
        <v>374.39</v>
      </c>
      <c r="L12" s="9">
        <v>398</v>
      </c>
      <c r="M12" s="9">
        <v>352</v>
      </c>
      <c r="N12" s="9" t="s">
        <v>136</v>
      </c>
      <c r="O12" s="9" t="s">
        <v>136</v>
      </c>
      <c r="P12" s="9" t="s">
        <v>136</v>
      </c>
      <c r="Q12" s="9">
        <v>311.69</v>
      </c>
      <c r="R12" s="9" t="s">
        <v>99</v>
      </c>
      <c r="S12" s="9">
        <v>365.8</v>
      </c>
      <c r="T12" s="9">
        <v>369</v>
      </c>
      <c r="U12" s="9">
        <v>393</v>
      </c>
      <c r="V12" s="9" t="s">
        <v>99</v>
      </c>
      <c r="W12" s="16">
        <f>MIN(K12:V12)</f>
        <v>311.69</v>
      </c>
      <c r="X12" s="16">
        <f>ROUND(AVERAGE(K12:V12),2)</f>
        <v>366.27</v>
      </c>
      <c r="Y12" s="16">
        <f>ROUND(MEDIAN(K12:V12),2)</f>
        <v>369</v>
      </c>
      <c r="Z12" s="17">
        <f>STDEV(K12:V12)/AVERAGE(K12:V12)</f>
        <v>0.07863764480949964</v>
      </c>
      <c r="AA12" s="18">
        <f aca="true" t="shared" si="0" ref="AA12:AA13">IF(Z12&lt;=25%,X12,Y12)</f>
        <v>366.27</v>
      </c>
      <c r="AB12" s="18">
        <f>AA12*D12</f>
        <v>87904.79999999999</v>
      </c>
    </row>
    <row r="13" spans="2:28" ht="95.25" customHeight="1">
      <c r="B13" s="47">
        <v>3</v>
      </c>
      <c r="C13" s="49"/>
      <c r="D13" s="7">
        <v>240</v>
      </c>
      <c r="E13" s="8" t="s">
        <v>26</v>
      </c>
      <c r="F13" s="61" t="s">
        <v>36</v>
      </c>
      <c r="G13" s="62"/>
      <c r="H13" s="62"/>
      <c r="I13" s="62"/>
      <c r="J13" s="13">
        <v>452955</v>
      </c>
      <c r="K13" s="9">
        <v>374.39</v>
      </c>
      <c r="L13" s="9">
        <v>398</v>
      </c>
      <c r="M13" s="9">
        <v>352</v>
      </c>
      <c r="N13" s="9" t="s">
        <v>136</v>
      </c>
      <c r="O13" s="9" t="s">
        <v>136</v>
      </c>
      <c r="P13" s="9" t="s">
        <v>136</v>
      </c>
      <c r="Q13" s="9">
        <v>311.69</v>
      </c>
      <c r="R13" s="9">
        <v>373.67</v>
      </c>
      <c r="S13" s="9" t="s">
        <v>99</v>
      </c>
      <c r="T13" s="9">
        <v>369</v>
      </c>
      <c r="U13" s="9">
        <v>393</v>
      </c>
      <c r="V13" s="9" t="s">
        <v>99</v>
      </c>
      <c r="W13" s="16">
        <f>MIN(K13:V13)</f>
        <v>311.69</v>
      </c>
      <c r="X13" s="16">
        <f>ROUND(AVERAGE(K13:V13),2)</f>
        <v>367.39</v>
      </c>
      <c r="Y13" s="16">
        <f>ROUND(MEDIAN(K13:V13),2)</f>
        <v>373.67</v>
      </c>
      <c r="Z13" s="17">
        <f>STDEV(K13:V13)/AVERAGE(K13:V13)</f>
        <v>0.07875617677455972</v>
      </c>
      <c r="AA13" s="18">
        <f t="shared" si="0"/>
        <v>367.39</v>
      </c>
      <c r="AB13" s="18">
        <f>AA13*D13</f>
        <v>88173.59999999999</v>
      </c>
    </row>
    <row r="14" spans="2:28" ht="15" customHeight="1">
      <c r="B14" s="65" t="s">
        <v>22</v>
      </c>
      <c r="C14" s="66"/>
      <c r="D14" s="66"/>
      <c r="E14" s="66"/>
      <c r="F14" s="66"/>
      <c r="G14" s="66"/>
      <c r="H14" s="66"/>
      <c r="I14" s="66"/>
      <c r="J14" s="66"/>
      <c r="K14" s="66"/>
      <c r="L14" s="66"/>
      <c r="M14" s="66"/>
      <c r="N14" s="66"/>
      <c r="O14" s="66"/>
      <c r="P14" s="66"/>
      <c r="Q14" s="66"/>
      <c r="R14" s="66"/>
      <c r="S14" s="66"/>
      <c r="T14" s="66"/>
      <c r="U14" s="66"/>
      <c r="V14" s="66"/>
      <c r="W14" s="66"/>
      <c r="X14" s="66"/>
      <c r="Y14" s="66"/>
      <c r="Z14" s="66"/>
      <c r="AA14" s="67"/>
      <c r="AB14" s="11">
        <f>SUM(AB11:AB13)</f>
        <v>256864.8</v>
      </c>
    </row>
    <row r="15" spans="2:28" ht="15" hidden="1">
      <c r="B15" s="63" t="s">
        <v>146</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row r="17" spans="2:28"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row>
    <row r="18" spans="2:28"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2:28"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row>
    <row r="20" spans="2:28"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2:28" ht="90.75" customHeight="1"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row>
    <row r="22" spans="2:28" ht="15">
      <c r="B22" s="50" t="s">
        <v>127</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sheetData>
  <mergeCells count="26">
    <mergeCell ref="B5:AB6"/>
    <mergeCell ref="B1:AB1"/>
    <mergeCell ref="B2:AB2"/>
    <mergeCell ref="B3:AB3"/>
    <mergeCell ref="B4:AB4"/>
    <mergeCell ref="B7:AB7"/>
    <mergeCell ref="B8:C10"/>
    <mergeCell ref="D8:D10"/>
    <mergeCell ref="E8:E10"/>
    <mergeCell ref="F8:I10"/>
    <mergeCell ref="J8:J10"/>
    <mergeCell ref="L8:P8"/>
    <mergeCell ref="Q8:T8"/>
    <mergeCell ref="U8:V8"/>
    <mergeCell ref="W8:Y9"/>
    <mergeCell ref="Z8:Z10"/>
    <mergeCell ref="AA8:AB9"/>
    <mergeCell ref="F11:I11"/>
    <mergeCell ref="B15:AB21"/>
    <mergeCell ref="B22:AB22"/>
    <mergeCell ref="B13:C13"/>
    <mergeCell ref="F13:I13"/>
    <mergeCell ref="B14:AA14"/>
    <mergeCell ref="B12:C12"/>
    <mergeCell ref="F12:I12"/>
    <mergeCell ref="B11:C11"/>
  </mergeCells>
  <printOptions/>
  <pageMargins left="0.511811024" right="0.511811024" top="0.787401575" bottom="0.787401575" header="0.31496062" footer="0.31496062"/>
  <pageSetup fitToHeight="0" fitToWidth="1" horizontalDpi="300" verticalDpi="300" orientation="landscape" paperSize="9" scale="3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24"/>
  <sheetViews>
    <sheetView workbookViewId="0" topLeftCell="E13">
      <selection activeCell="AB17" sqref="A17:XFD23"/>
    </sheetView>
  </sheetViews>
  <sheetFormatPr defaultColWidth="9.140625" defaultRowHeight="15"/>
  <cols>
    <col min="1" max="1" width="3.7109375" style="1" customWidth="1"/>
    <col min="2" max="3" width="2.7109375" style="0" customWidth="1"/>
    <col min="11" max="21" width="17.57421875" style="0" hidden="1" customWidth="1"/>
    <col min="22" max="27" width="12.57421875" style="0" customWidth="1"/>
  </cols>
  <sheetData>
    <row r="1" spans="2:27" ht="15">
      <c r="B1" s="79"/>
      <c r="C1" s="79"/>
      <c r="D1" s="79"/>
      <c r="E1" s="79"/>
      <c r="F1" s="79"/>
      <c r="G1" s="79"/>
      <c r="H1" s="79"/>
      <c r="I1" s="79"/>
      <c r="J1" s="79"/>
      <c r="K1" s="79"/>
      <c r="L1" s="79"/>
      <c r="M1" s="79"/>
      <c r="N1" s="79"/>
      <c r="O1" s="79"/>
      <c r="P1" s="79"/>
      <c r="Q1" s="79"/>
      <c r="R1" s="79"/>
      <c r="S1" s="79"/>
      <c r="T1" s="79"/>
      <c r="U1" s="79"/>
      <c r="V1" s="79"/>
      <c r="W1" s="79"/>
      <c r="X1" s="79"/>
      <c r="Y1" s="79"/>
      <c r="Z1" s="79"/>
      <c r="AA1" s="79"/>
    </row>
    <row r="2" spans="2:27" ht="15">
      <c r="B2" s="79"/>
      <c r="C2" s="79"/>
      <c r="D2" s="79"/>
      <c r="E2" s="79"/>
      <c r="F2" s="79"/>
      <c r="G2" s="79"/>
      <c r="H2" s="79"/>
      <c r="I2" s="79"/>
      <c r="J2" s="79"/>
      <c r="K2" s="79"/>
      <c r="L2" s="79"/>
      <c r="M2" s="79"/>
      <c r="N2" s="79"/>
      <c r="O2" s="79"/>
      <c r="P2" s="79"/>
      <c r="Q2" s="79"/>
      <c r="R2" s="79"/>
      <c r="S2" s="79"/>
      <c r="T2" s="79"/>
      <c r="U2" s="79"/>
      <c r="V2" s="79"/>
      <c r="W2" s="79"/>
      <c r="X2" s="79"/>
      <c r="Y2" s="79"/>
      <c r="Z2" s="79"/>
      <c r="AA2" s="79"/>
    </row>
    <row r="3" spans="2:27" ht="48.75" customHeight="1">
      <c r="B3" s="79"/>
      <c r="C3" s="79"/>
      <c r="D3" s="79"/>
      <c r="E3" s="79"/>
      <c r="F3" s="79"/>
      <c r="G3" s="79"/>
      <c r="H3" s="79"/>
      <c r="I3" s="79"/>
      <c r="J3" s="79"/>
      <c r="K3" s="79"/>
      <c r="L3" s="79"/>
      <c r="M3" s="79"/>
      <c r="N3" s="79"/>
      <c r="O3" s="79"/>
      <c r="P3" s="79"/>
      <c r="Q3" s="79"/>
      <c r="R3" s="79"/>
      <c r="S3" s="79"/>
      <c r="T3" s="79"/>
      <c r="U3" s="79"/>
      <c r="V3" s="79"/>
      <c r="W3" s="79"/>
      <c r="X3" s="79"/>
      <c r="Y3" s="79"/>
      <c r="Z3" s="79"/>
      <c r="AA3" s="79"/>
    </row>
    <row r="4" spans="2:27" ht="15.75">
      <c r="B4" s="46" t="s">
        <v>0</v>
      </c>
      <c r="C4" s="46"/>
      <c r="D4" s="46"/>
      <c r="E4" s="46"/>
      <c r="F4" s="46"/>
      <c r="G4" s="46"/>
      <c r="H4" s="46"/>
      <c r="I4" s="46"/>
      <c r="J4" s="46"/>
      <c r="K4" s="46"/>
      <c r="L4" s="46"/>
      <c r="M4" s="46"/>
      <c r="N4" s="46"/>
      <c r="O4" s="46"/>
      <c r="P4" s="46"/>
      <c r="Q4" s="46"/>
      <c r="R4" s="46"/>
      <c r="S4" s="46"/>
      <c r="T4" s="46"/>
      <c r="U4" s="46"/>
      <c r="V4" s="46"/>
      <c r="W4" s="46"/>
      <c r="X4" s="46"/>
      <c r="Y4" s="46"/>
      <c r="Z4" s="46"/>
      <c r="AA4" s="46"/>
    </row>
    <row r="5" spans="2:27" ht="15.75">
      <c r="B5" s="20" t="s">
        <v>33</v>
      </c>
      <c r="C5" s="20"/>
      <c r="D5" s="20"/>
      <c r="E5" s="20"/>
      <c r="F5" s="20"/>
      <c r="G5" s="20"/>
      <c r="H5" s="20"/>
      <c r="I5" s="20"/>
      <c r="J5" s="20"/>
      <c r="K5" s="20"/>
      <c r="L5" s="20"/>
      <c r="M5" s="20"/>
      <c r="N5" s="20"/>
      <c r="O5" s="20"/>
      <c r="P5" s="20"/>
      <c r="Q5" s="20"/>
      <c r="R5" s="20"/>
      <c r="S5" s="20"/>
      <c r="T5" s="20"/>
      <c r="U5" s="20"/>
      <c r="V5" s="20"/>
      <c r="W5" s="20"/>
      <c r="X5" s="20"/>
      <c r="Y5" s="20"/>
      <c r="Z5" s="20"/>
      <c r="AA5" s="20"/>
    </row>
    <row r="6" spans="2:27" ht="15.75">
      <c r="B6" s="20" t="s">
        <v>24</v>
      </c>
      <c r="C6" s="20"/>
      <c r="D6" s="20"/>
      <c r="E6" s="20"/>
      <c r="F6" s="20"/>
      <c r="G6" s="20"/>
      <c r="H6" s="20"/>
      <c r="I6" s="20"/>
      <c r="J6" s="20"/>
      <c r="K6" s="20"/>
      <c r="L6" s="20"/>
      <c r="M6" s="20"/>
      <c r="N6" s="20"/>
      <c r="O6" s="20"/>
      <c r="P6" s="20"/>
      <c r="Q6" s="20"/>
      <c r="R6" s="20"/>
      <c r="S6" s="20"/>
      <c r="T6" s="20"/>
      <c r="U6" s="20"/>
      <c r="V6" s="20"/>
      <c r="W6" s="20"/>
      <c r="X6" s="20"/>
      <c r="Y6" s="20"/>
      <c r="Z6" s="20"/>
      <c r="AA6" s="20"/>
    </row>
    <row r="7" spans="2:27" ht="15">
      <c r="B7" s="22"/>
      <c r="C7" s="22"/>
      <c r="D7" s="22"/>
      <c r="E7" s="22"/>
      <c r="F7" s="22"/>
      <c r="G7" s="22"/>
      <c r="H7" s="22"/>
      <c r="I7" s="22"/>
      <c r="J7" s="22"/>
      <c r="K7" s="22"/>
      <c r="L7" s="22"/>
      <c r="M7" s="22"/>
      <c r="N7" s="22"/>
      <c r="O7" s="22"/>
      <c r="P7" s="22"/>
      <c r="Q7" s="22"/>
      <c r="R7" s="22"/>
      <c r="S7" s="22"/>
      <c r="T7" s="22"/>
      <c r="U7" s="22"/>
      <c r="V7" s="22"/>
      <c r="W7" s="22"/>
      <c r="X7" s="22"/>
      <c r="Y7" s="22"/>
      <c r="Z7" s="22"/>
      <c r="AA7" s="22"/>
    </row>
    <row r="8" spans="2:27" ht="15">
      <c r="B8" s="22"/>
      <c r="C8" s="22"/>
      <c r="D8" s="22"/>
      <c r="E8" s="22"/>
      <c r="F8" s="22"/>
      <c r="G8" s="22"/>
      <c r="H8" s="22"/>
      <c r="I8" s="22"/>
      <c r="J8" s="22"/>
      <c r="K8" s="22"/>
      <c r="L8" s="22"/>
      <c r="M8" s="22"/>
      <c r="N8" s="22"/>
      <c r="O8" s="22"/>
      <c r="P8" s="22"/>
      <c r="Q8" s="22"/>
      <c r="R8" s="22"/>
      <c r="S8" s="22"/>
      <c r="T8" s="22"/>
      <c r="U8" s="22"/>
      <c r="V8" s="22"/>
      <c r="W8" s="22"/>
      <c r="X8" s="22"/>
      <c r="Y8" s="22"/>
      <c r="Z8" s="22"/>
      <c r="AA8" s="22"/>
    </row>
    <row r="9" spans="2:27" ht="15">
      <c r="B9" s="38" t="s">
        <v>58</v>
      </c>
      <c r="C9" s="39"/>
      <c r="D9" s="39"/>
      <c r="E9" s="39"/>
      <c r="F9" s="39"/>
      <c r="G9" s="39"/>
      <c r="H9" s="39"/>
      <c r="I9" s="39"/>
      <c r="J9" s="39"/>
      <c r="K9" s="39"/>
      <c r="L9" s="39"/>
      <c r="M9" s="39"/>
      <c r="N9" s="39"/>
      <c r="O9" s="39"/>
      <c r="P9" s="39"/>
      <c r="Q9" s="39"/>
      <c r="R9" s="39"/>
      <c r="S9" s="39"/>
      <c r="T9" s="39"/>
      <c r="U9" s="39"/>
      <c r="V9" s="39"/>
      <c r="W9" s="39"/>
      <c r="X9" s="39"/>
      <c r="Y9" s="39"/>
      <c r="Z9" s="39"/>
      <c r="AA9" s="39"/>
    </row>
    <row r="10" spans="2:27" ht="30" customHeight="1">
      <c r="B10" s="29" t="s">
        <v>2</v>
      </c>
      <c r="C10" s="30"/>
      <c r="D10" s="23" t="s">
        <v>3</v>
      </c>
      <c r="E10" s="23" t="s">
        <v>4</v>
      </c>
      <c r="F10" s="24" t="s">
        <v>5</v>
      </c>
      <c r="G10" s="24"/>
      <c r="H10" s="24"/>
      <c r="I10" s="24"/>
      <c r="J10" s="23" t="s">
        <v>6</v>
      </c>
      <c r="K10" s="14" t="s">
        <v>123</v>
      </c>
      <c r="L10" s="51" t="s">
        <v>7</v>
      </c>
      <c r="M10" s="52"/>
      <c r="N10" s="52"/>
      <c r="O10" s="52"/>
      <c r="P10" s="53"/>
      <c r="Q10" s="51" t="s">
        <v>8</v>
      </c>
      <c r="R10" s="52"/>
      <c r="S10" s="53"/>
      <c r="T10" s="23" t="s">
        <v>9</v>
      </c>
      <c r="U10" s="23"/>
      <c r="V10" s="40" t="s">
        <v>10</v>
      </c>
      <c r="W10" s="41"/>
      <c r="X10" s="41"/>
      <c r="Y10" s="35" t="s">
        <v>11</v>
      </c>
      <c r="Z10" s="25" t="s">
        <v>12</v>
      </c>
      <c r="AA10" s="26"/>
    </row>
    <row r="11" spans="2:27" ht="29.45" customHeight="1">
      <c r="B11" s="31"/>
      <c r="C11" s="32"/>
      <c r="D11" s="23"/>
      <c r="E11" s="23"/>
      <c r="F11" s="24"/>
      <c r="G11" s="24"/>
      <c r="H11" s="24"/>
      <c r="I11" s="24"/>
      <c r="J11" s="23"/>
      <c r="K11" s="4" t="s">
        <v>124</v>
      </c>
      <c r="L11" s="3" t="s">
        <v>120</v>
      </c>
      <c r="M11" s="3" t="s">
        <v>131</v>
      </c>
      <c r="N11" s="4" t="s">
        <v>134</v>
      </c>
      <c r="O11" s="4" t="s">
        <v>130</v>
      </c>
      <c r="P11" s="4" t="s">
        <v>129</v>
      </c>
      <c r="Q11" s="4" t="s">
        <v>98</v>
      </c>
      <c r="R11" s="4" t="s">
        <v>104</v>
      </c>
      <c r="S11" s="4" t="s">
        <v>94</v>
      </c>
      <c r="T11" s="3" t="s">
        <v>132</v>
      </c>
      <c r="U11" s="3" t="s">
        <v>133</v>
      </c>
      <c r="V11" s="42"/>
      <c r="W11" s="43"/>
      <c r="X11" s="43"/>
      <c r="Y11" s="36"/>
      <c r="Z11" s="27"/>
      <c r="AA11" s="28"/>
    </row>
    <row r="12" spans="2:27" ht="15">
      <c r="B12" s="33"/>
      <c r="C12" s="34"/>
      <c r="D12" s="23"/>
      <c r="E12" s="23"/>
      <c r="F12" s="24"/>
      <c r="G12" s="24"/>
      <c r="H12" s="24"/>
      <c r="I12" s="24"/>
      <c r="J12" s="23"/>
      <c r="K12" s="2" t="s">
        <v>10</v>
      </c>
      <c r="L12" s="2" t="s">
        <v>10</v>
      </c>
      <c r="M12" s="2" t="s">
        <v>10</v>
      </c>
      <c r="N12" s="2" t="s">
        <v>10</v>
      </c>
      <c r="O12" s="2" t="s">
        <v>10</v>
      </c>
      <c r="P12" s="2" t="s">
        <v>10</v>
      </c>
      <c r="Q12" s="2" t="s">
        <v>10</v>
      </c>
      <c r="R12" s="2" t="s">
        <v>10</v>
      </c>
      <c r="S12" s="2" t="s">
        <v>10</v>
      </c>
      <c r="T12" s="2" t="s">
        <v>10</v>
      </c>
      <c r="U12" s="2" t="s">
        <v>10</v>
      </c>
      <c r="V12" s="5" t="s">
        <v>13</v>
      </c>
      <c r="W12" s="5" t="s">
        <v>14</v>
      </c>
      <c r="X12" s="5" t="s">
        <v>15</v>
      </c>
      <c r="Y12" s="37"/>
      <c r="Z12" s="6" t="s">
        <v>16</v>
      </c>
      <c r="AA12" s="6" t="s">
        <v>17</v>
      </c>
    </row>
    <row r="13" spans="2:27" ht="113.25" customHeight="1">
      <c r="B13" s="47">
        <v>1</v>
      </c>
      <c r="C13" s="49"/>
      <c r="D13" s="7">
        <v>40</v>
      </c>
      <c r="E13" s="8" t="s">
        <v>26</v>
      </c>
      <c r="F13" s="80" t="s">
        <v>37</v>
      </c>
      <c r="G13" s="80"/>
      <c r="H13" s="80"/>
      <c r="I13" s="80"/>
      <c r="J13" s="13">
        <v>81744</v>
      </c>
      <c r="K13" s="9">
        <v>493.74</v>
      </c>
      <c r="L13" s="9">
        <v>598</v>
      </c>
      <c r="M13" s="9">
        <v>514</v>
      </c>
      <c r="N13" s="9" t="s">
        <v>136</v>
      </c>
      <c r="O13" s="9" t="s">
        <v>136</v>
      </c>
      <c r="P13" s="9" t="s">
        <v>136</v>
      </c>
      <c r="Q13" s="9">
        <v>492</v>
      </c>
      <c r="R13" s="9">
        <v>539</v>
      </c>
      <c r="S13" s="9">
        <v>802.8</v>
      </c>
      <c r="T13" s="9" t="s">
        <v>136</v>
      </c>
      <c r="U13" s="9" t="s">
        <v>136</v>
      </c>
      <c r="V13" s="16">
        <f>MIN(K13:U13)</f>
        <v>492</v>
      </c>
      <c r="W13" s="16">
        <f>ROUND(AVERAGE(K13:U13),2)</f>
        <v>573.26</v>
      </c>
      <c r="X13" s="16">
        <f>ROUND(MEDIAN(K13:U13),2)</f>
        <v>526.5</v>
      </c>
      <c r="Y13" s="17">
        <f>STDEV(K13:U13)/AVERAGE(K13:U13)</f>
        <v>0.2077438506495999</v>
      </c>
      <c r="Z13" s="18">
        <f>IF(Y13&lt;=25%,W13,X13)</f>
        <v>573.26</v>
      </c>
      <c r="AA13" s="18">
        <f>Z13*D13</f>
        <v>22930.4</v>
      </c>
    </row>
    <row r="14" spans="2:27" ht="108.75" customHeight="1">
      <c r="B14" s="47">
        <v>2</v>
      </c>
      <c r="C14" s="49"/>
      <c r="D14" s="7">
        <v>40</v>
      </c>
      <c r="E14" s="8" t="s">
        <v>26</v>
      </c>
      <c r="F14" s="80" t="s">
        <v>38</v>
      </c>
      <c r="G14" s="80"/>
      <c r="H14" s="80"/>
      <c r="I14" s="80"/>
      <c r="J14" s="13">
        <v>202479</v>
      </c>
      <c r="K14" s="9">
        <v>493.74</v>
      </c>
      <c r="L14" s="9">
        <v>598</v>
      </c>
      <c r="M14" s="9">
        <v>514</v>
      </c>
      <c r="N14" s="9" t="s">
        <v>136</v>
      </c>
      <c r="O14" s="9" t="s">
        <v>136</v>
      </c>
      <c r="P14" s="9" t="s">
        <v>136</v>
      </c>
      <c r="Q14" s="9">
        <v>486</v>
      </c>
      <c r="R14" s="9">
        <v>539</v>
      </c>
      <c r="S14" s="9">
        <v>484.99</v>
      </c>
      <c r="T14" s="9" t="s">
        <v>136</v>
      </c>
      <c r="U14" s="9" t="s">
        <v>136</v>
      </c>
      <c r="V14" s="16">
        <f>MIN(K14:U14)</f>
        <v>484.99</v>
      </c>
      <c r="W14" s="16">
        <f>ROUND(AVERAGE(K14:U14),2)</f>
        <v>519.29</v>
      </c>
      <c r="X14" s="16">
        <f>ROUND(MEDIAN(K14:U14),2)</f>
        <v>503.87</v>
      </c>
      <c r="Y14" s="17">
        <f>STDEV(K14:U14)/AVERAGE(K14:U14)</f>
        <v>0.0841571536752121</v>
      </c>
      <c r="Z14" s="18">
        <f aca="true" t="shared" si="0" ref="Z14:Z15">IF(Y14&lt;=25%,W14,X14)</f>
        <v>519.29</v>
      </c>
      <c r="AA14" s="18">
        <f>Z14*D14</f>
        <v>20771.6</v>
      </c>
    </row>
    <row r="15" spans="2:27" ht="119.25" customHeight="1">
      <c r="B15" s="47">
        <v>3</v>
      </c>
      <c r="C15" s="49"/>
      <c r="D15" s="7">
        <v>40</v>
      </c>
      <c r="E15" s="8" t="s">
        <v>26</v>
      </c>
      <c r="F15" s="61" t="s">
        <v>39</v>
      </c>
      <c r="G15" s="62"/>
      <c r="H15" s="62"/>
      <c r="I15" s="62"/>
      <c r="J15" s="13">
        <v>201057</v>
      </c>
      <c r="K15" s="9">
        <v>493.74</v>
      </c>
      <c r="L15" s="9">
        <v>598</v>
      </c>
      <c r="M15" s="9">
        <v>514</v>
      </c>
      <c r="N15" s="9" t="s">
        <v>136</v>
      </c>
      <c r="O15" s="9" t="s">
        <v>136</v>
      </c>
      <c r="P15" s="9" t="s">
        <v>136</v>
      </c>
      <c r="Q15" s="9">
        <v>492</v>
      </c>
      <c r="R15" s="9">
        <v>539</v>
      </c>
      <c r="S15" s="9">
        <v>484.99</v>
      </c>
      <c r="T15" s="9" t="s">
        <v>136</v>
      </c>
      <c r="U15" s="9" t="s">
        <v>136</v>
      </c>
      <c r="V15" s="16">
        <f>MIN(K15:U15)</f>
        <v>484.99</v>
      </c>
      <c r="W15" s="16">
        <f>ROUND(AVERAGE(K15:U15),2)</f>
        <v>520.29</v>
      </c>
      <c r="X15" s="16">
        <f>ROUND(MEDIAN(K15:U15),2)</f>
        <v>503.87</v>
      </c>
      <c r="Y15" s="17">
        <f>STDEV(K15:U15)/AVERAGE(K15:U15)</f>
        <v>0.08235448523283839</v>
      </c>
      <c r="Z15" s="18">
        <f t="shared" si="0"/>
        <v>520.29</v>
      </c>
      <c r="AA15" s="18">
        <f>Z15*D15</f>
        <v>20811.6</v>
      </c>
    </row>
    <row r="16" spans="2:27" ht="15">
      <c r="B16" s="65" t="s">
        <v>40</v>
      </c>
      <c r="C16" s="66"/>
      <c r="D16" s="66"/>
      <c r="E16" s="66"/>
      <c r="F16" s="66"/>
      <c r="G16" s="66"/>
      <c r="H16" s="66"/>
      <c r="I16" s="66"/>
      <c r="J16" s="66"/>
      <c r="K16" s="66"/>
      <c r="L16" s="66"/>
      <c r="M16" s="66"/>
      <c r="N16" s="66"/>
      <c r="O16" s="66"/>
      <c r="P16" s="66"/>
      <c r="Q16" s="66"/>
      <c r="R16" s="66"/>
      <c r="S16" s="66"/>
      <c r="T16" s="66"/>
      <c r="U16" s="66"/>
      <c r="V16" s="66"/>
      <c r="W16" s="66"/>
      <c r="X16" s="66"/>
      <c r="Y16" s="66"/>
      <c r="Z16" s="67"/>
      <c r="AA16" s="11">
        <f>SUM(AA13:AA15)</f>
        <v>64513.6</v>
      </c>
    </row>
    <row r="17" spans="2:27" ht="15" hidden="1">
      <c r="B17" s="63" t="s">
        <v>148</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row>
    <row r="21" spans="2:27" ht="15"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row>
    <row r="22" spans="2:27" ht="15" hidden="1">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row>
    <row r="23" spans="2:27" ht="105.75" customHeight="1" hidden="1">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row>
    <row r="24" spans="2:27" ht="15">
      <c r="B24" s="50" t="s">
        <v>128</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row>
  </sheetData>
  <mergeCells count="26">
    <mergeCell ref="B5:AA5"/>
    <mergeCell ref="B6:AA6"/>
    <mergeCell ref="Y10:Y12"/>
    <mergeCell ref="Z10:AA11"/>
    <mergeCell ref="B13:C13"/>
    <mergeCell ref="D10:D12"/>
    <mergeCell ref="B7:AA8"/>
    <mergeCell ref="Q10:S10"/>
    <mergeCell ref="T10:U10"/>
    <mergeCell ref="V10:X11"/>
    <mergeCell ref="B17:AA23"/>
    <mergeCell ref="B24:AA24"/>
    <mergeCell ref="B1:AA3"/>
    <mergeCell ref="F13:I13"/>
    <mergeCell ref="B14:C14"/>
    <mergeCell ref="F14:I14"/>
    <mergeCell ref="B15:C15"/>
    <mergeCell ref="F15:I15"/>
    <mergeCell ref="B16:Z16"/>
    <mergeCell ref="B9:AA9"/>
    <mergeCell ref="B10:C12"/>
    <mergeCell ref="E10:E12"/>
    <mergeCell ref="F10:I12"/>
    <mergeCell ref="J10:J12"/>
    <mergeCell ref="L10:P10"/>
    <mergeCell ref="B4:AA4"/>
  </mergeCells>
  <printOptions/>
  <pageMargins left="0.511811024" right="0.511811024" top="0.787401575" bottom="0.787401575"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24"/>
  <sheetViews>
    <sheetView workbookViewId="0" topLeftCell="A4">
      <selection activeCell="A17" sqref="A17:XFD23"/>
    </sheetView>
  </sheetViews>
  <sheetFormatPr defaultColWidth="9.140625" defaultRowHeight="15"/>
  <cols>
    <col min="1" max="1" width="3.7109375" style="1" customWidth="1"/>
    <col min="2" max="3" width="2.7109375" style="0" customWidth="1"/>
    <col min="11" max="23" width="17.57421875" style="0" hidden="1" customWidth="1"/>
    <col min="24" max="29" width="12.57421875" style="0" customWidth="1"/>
  </cols>
  <sheetData>
    <row r="1" spans="2:29" s="1" customFormat="1" ht="73.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c r="AC1" s="45"/>
    </row>
    <row r="2" spans="2:29"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2:29"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2:29"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2:29"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2:29"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2:29" s="1" customFormat="1" ht="15">
      <c r="B7" s="38" t="s">
        <v>57</v>
      </c>
      <c r="C7" s="39"/>
      <c r="D7" s="39"/>
      <c r="E7" s="39"/>
      <c r="F7" s="39"/>
      <c r="G7" s="39"/>
      <c r="H7" s="39"/>
      <c r="I7" s="39"/>
      <c r="J7" s="39"/>
      <c r="K7" s="39"/>
      <c r="L7" s="39"/>
      <c r="M7" s="39"/>
      <c r="N7" s="39"/>
      <c r="O7" s="39"/>
      <c r="P7" s="39"/>
      <c r="Q7" s="39"/>
      <c r="R7" s="39"/>
      <c r="S7" s="39"/>
      <c r="T7" s="39"/>
      <c r="U7" s="39"/>
      <c r="V7" s="39"/>
      <c r="W7" s="39"/>
      <c r="X7" s="39"/>
      <c r="Y7" s="39"/>
      <c r="Z7" s="39"/>
      <c r="AA7" s="39"/>
      <c r="AB7" s="39"/>
      <c r="AC7" s="39"/>
    </row>
    <row r="8" spans="2:29" s="1" customFormat="1" ht="29.45" customHeight="1">
      <c r="B8" s="29" t="s">
        <v>2</v>
      </c>
      <c r="C8" s="30"/>
      <c r="D8" s="23" t="s">
        <v>3</v>
      </c>
      <c r="E8" s="23" t="s">
        <v>4</v>
      </c>
      <c r="F8" s="24" t="s">
        <v>5</v>
      </c>
      <c r="G8" s="24"/>
      <c r="H8" s="24"/>
      <c r="I8" s="24"/>
      <c r="J8" s="23" t="s">
        <v>6</v>
      </c>
      <c r="K8" s="14" t="s">
        <v>123</v>
      </c>
      <c r="L8" s="51" t="s">
        <v>7</v>
      </c>
      <c r="M8" s="52"/>
      <c r="N8" s="52"/>
      <c r="O8" s="52"/>
      <c r="P8" s="53"/>
      <c r="Q8" s="51" t="s">
        <v>8</v>
      </c>
      <c r="R8" s="52"/>
      <c r="S8" s="52"/>
      <c r="T8" s="52"/>
      <c r="U8" s="53"/>
      <c r="V8" s="23" t="s">
        <v>9</v>
      </c>
      <c r="W8" s="23"/>
      <c r="X8" s="40" t="s">
        <v>10</v>
      </c>
      <c r="Y8" s="41"/>
      <c r="Z8" s="41"/>
      <c r="AA8" s="35" t="s">
        <v>11</v>
      </c>
      <c r="AB8" s="25" t="s">
        <v>12</v>
      </c>
      <c r="AC8" s="26"/>
    </row>
    <row r="9" spans="2:29" s="1" customFormat="1" ht="32.1" customHeight="1">
      <c r="B9" s="31"/>
      <c r="C9" s="32"/>
      <c r="D9" s="23"/>
      <c r="E9" s="23"/>
      <c r="F9" s="24"/>
      <c r="G9" s="24"/>
      <c r="H9" s="24"/>
      <c r="I9" s="24"/>
      <c r="J9" s="23"/>
      <c r="K9" s="4" t="s">
        <v>124</v>
      </c>
      <c r="L9" s="3" t="s">
        <v>120</v>
      </c>
      <c r="M9" s="3" t="s">
        <v>131</v>
      </c>
      <c r="N9" s="4" t="s">
        <v>134</v>
      </c>
      <c r="O9" s="4" t="s">
        <v>130</v>
      </c>
      <c r="P9" s="4" t="s">
        <v>129</v>
      </c>
      <c r="Q9" s="4" t="s">
        <v>104</v>
      </c>
      <c r="R9" s="4" t="s">
        <v>100</v>
      </c>
      <c r="S9" s="4" t="s">
        <v>103</v>
      </c>
      <c r="T9" s="4" t="s">
        <v>98</v>
      </c>
      <c r="U9" s="4" t="s">
        <v>106</v>
      </c>
      <c r="V9" s="3" t="s">
        <v>132</v>
      </c>
      <c r="W9" s="3" t="s">
        <v>133</v>
      </c>
      <c r="X9" s="42"/>
      <c r="Y9" s="43"/>
      <c r="Z9" s="43"/>
      <c r="AA9" s="36"/>
      <c r="AB9" s="27"/>
      <c r="AC9" s="28"/>
    </row>
    <row r="10" spans="2:29"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2" t="s">
        <v>10</v>
      </c>
      <c r="X10" s="5" t="s">
        <v>13</v>
      </c>
      <c r="Y10" s="5" t="s">
        <v>14</v>
      </c>
      <c r="Z10" s="5" t="s">
        <v>15</v>
      </c>
      <c r="AA10" s="37"/>
      <c r="AB10" s="6" t="s">
        <v>16</v>
      </c>
      <c r="AC10" s="6" t="s">
        <v>17</v>
      </c>
    </row>
    <row r="11" spans="2:29" s="1" customFormat="1" ht="102.75" customHeight="1">
      <c r="B11" s="47">
        <v>1</v>
      </c>
      <c r="C11" s="49"/>
      <c r="D11" s="7">
        <v>8</v>
      </c>
      <c r="E11" s="8" t="s">
        <v>26</v>
      </c>
      <c r="F11" s="80" t="s">
        <v>41</v>
      </c>
      <c r="G11" s="80"/>
      <c r="H11" s="80"/>
      <c r="I11" s="80"/>
      <c r="J11" s="13">
        <v>1804707</v>
      </c>
      <c r="K11" s="10" t="s">
        <v>99</v>
      </c>
      <c r="L11" s="9">
        <v>1225</v>
      </c>
      <c r="M11" s="9">
        <v>697</v>
      </c>
      <c r="N11" s="9" t="s">
        <v>136</v>
      </c>
      <c r="O11" s="9" t="s">
        <v>136</v>
      </c>
      <c r="P11" s="9" t="s">
        <v>136</v>
      </c>
      <c r="Q11" s="9">
        <v>939</v>
      </c>
      <c r="R11" s="9">
        <v>939.03</v>
      </c>
      <c r="S11" s="9" t="s">
        <v>99</v>
      </c>
      <c r="T11" s="9" t="s">
        <v>99</v>
      </c>
      <c r="U11" s="9">
        <v>914</v>
      </c>
      <c r="V11" s="9" t="s">
        <v>136</v>
      </c>
      <c r="W11" s="9" t="s">
        <v>99</v>
      </c>
      <c r="X11" s="16">
        <f>MIN(K11:W11)</f>
        <v>697</v>
      </c>
      <c r="Y11" s="16">
        <f>ROUND(AVERAGE(K11:W11),2)</f>
        <v>942.81</v>
      </c>
      <c r="Z11" s="16">
        <f>ROUND(MEDIAN(K11:W11),2)</f>
        <v>939</v>
      </c>
      <c r="AA11" s="17">
        <f>STDEV(K11:W11)/AVERAGE(K11:W11)</f>
        <v>0.19907766521874964</v>
      </c>
      <c r="AB11" s="18">
        <f>IF(AA11&lt;=25%,Y11,Z11)</f>
        <v>942.81</v>
      </c>
      <c r="AC11" s="18">
        <f>AB11*D11</f>
        <v>7542.48</v>
      </c>
    </row>
    <row r="12" spans="2:29" s="1" customFormat="1" ht="118.5" customHeight="1">
      <c r="B12" s="47">
        <v>2</v>
      </c>
      <c r="C12" s="49"/>
      <c r="D12" s="7">
        <v>8</v>
      </c>
      <c r="E12" s="8" t="s">
        <v>26</v>
      </c>
      <c r="F12" s="80" t="s">
        <v>42</v>
      </c>
      <c r="G12" s="80"/>
      <c r="H12" s="80"/>
      <c r="I12" s="80"/>
      <c r="J12" s="13">
        <v>1804715</v>
      </c>
      <c r="K12" s="10" t="s">
        <v>99</v>
      </c>
      <c r="L12" s="9">
        <v>1225</v>
      </c>
      <c r="M12" s="9">
        <v>822</v>
      </c>
      <c r="N12" s="9" t="s">
        <v>136</v>
      </c>
      <c r="O12" s="9" t="s">
        <v>136</v>
      </c>
      <c r="P12" s="9" t="s">
        <v>136</v>
      </c>
      <c r="Q12" s="9">
        <v>939</v>
      </c>
      <c r="R12" s="9">
        <v>939.03</v>
      </c>
      <c r="S12" s="9" t="s">
        <v>99</v>
      </c>
      <c r="T12" s="9">
        <v>839</v>
      </c>
      <c r="U12" s="9" t="s">
        <v>99</v>
      </c>
      <c r="V12" s="9" t="s">
        <v>99</v>
      </c>
      <c r="W12" s="9" t="s">
        <v>99</v>
      </c>
      <c r="X12" s="16">
        <f>MIN(K12:W12)</f>
        <v>822</v>
      </c>
      <c r="Y12" s="16">
        <f>ROUND(AVERAGE(K12:W12),2)</f>
        <v>952.81</v>
      </c>
      <c r="Z12" s="16">
        <f>ROUND(MEDIAN(K12:W12),2)</f>
        <v>939</v>
      </c>
      <c r="AA12" s="17">
        <f>STDEV(K12:W12)/AVERAGE(K12:W12)</f>
        <v>0.1696641533461632</v>
      </c>
      <c r="AB12" s="18">
        <f>IF(AA12&lt;=25%,Y12,Z12)</f>
        <v>952.81</v>
      </c>
      <c r="AC12" s="18">
        <f>AB12*D12</f>
        <v>7622.48</v>
      </c>
    </row>
    <row r="13" spans="2:29" s="1" customFormat="1" ht="105" customHeight="1">
      <c r="B13" s="47">
        <v>3</v>
      </c>
      <c r="C13" s="49"/>
      <c r="D13" s="7">
        <v>8</v>
      </c>
      <c r="E13" s="8" t="s">
        <v>26</v>
      </c>
      <c r="F13" s="80" t="s">
        <v>43</v>
      </c>
      <c r="G13" s="80"/>
      <c r="H13" s="80"/>
      <c r="I13" s="80"/>
      <c r="J13" s="13">
        <v>1804723</v>
      </c>
      <c r="K13" s="10" t="s">
        <v>99</v>
      </c>
      <c r="L13" s="9">
        <v>1225</v>
      </c>
      <c r="M13" s="9">
        <v>822</v>
      </c>
      <c r="N13" s="9" t="s">
        <v>136</v>
      </c>
      <c r="O13" s="9" t="s">
        <v>136</v>
      </c>
      <c r="P13" s="9" t="s">
        <v>136</v>
      </c>
      <c r="Q13" s="9">
        <v>939</v>
      </c>
      <c r="R13" s="9">
        <v>939.03</v>
      </c>
      <c r="S13" s="9">
        <v>837.99</v>
      </c>
      <c r="T13" s="9" t="s">
        <v>99</v>
      </c>
      <c r="U13" s="9" t="s">
        <v>99</v>
      </c>
      <c r="V13" s="9" t="s">
        <v>99</v>
      </c>
      <c r="W13" s="9" t="s">
        <v>99</v>
      </c>
      <c r="X13" s="16">
        <f>MIN(K13:W13)</f>
        <v>822</v>
      </c>
      <c r="Y13" s="16">
        <f>ROUND(AVERAGE(K13:W13),2)</f>
        <v>952.6</v>
      </c>
      <c r="Z13" s="16">
        <f>ROUND(MEDIAN(K13:W13),2)</f>
        <v>939</v>
      </c>
      <c r="AA13" s="17">
        <f>STDEV(K13:W13)/AVERAGE(K13:W13)</f>
        <v>0.16988729330438304</v>
      </c>
      <c r="AB13" s="18">
        <f>IF(AA13&lt;=25%,Y13,Z13)</f>
        <v>952.6</v>
      </c>
      <c r="AC13" s="18">
        <f>AB13*D13</f>
        <v>7620.8</v>
      </c>
    </row>
    <row r="14" spans="2:29" s="1" customFormat="1" ht="110.25" customHeight="1">
      <c r="B14" s="47">
        <v>4</v>
      </c>
      <c r="C14" s="49"/>
      <c r="D14" s="7">
        <v>8</v>
      </c>
      <c r="E14" s="8" t="s">
        <v>26</v>
      </c>
      <c r="F14" s="80" t="s">
        <v>44</v>
      </c>
      <c r="G14" s="80"/>
      <c r="H14" s="80"/>
      <c r="I14" s="80"/>
      <c r="J14" s="13">
        <v>1804804</v>
      </c>
      <c r="K14" s="10" t="s">
        <v>99</v>
      </c>
      <c r="L14" s="9">
        <v>1225</v>
      </c>
      <c r="M14" s="9">
        <v>697</v>
      </c>
      <c r="N14" s="9" t="s">
        <v>136</v>
      </c>
      <c r="O14" s="9" t="s">
        <v>136</v>
      </c>
      <c r="P14" s="9" t="s">
        <v>136</v>
      </c>
      <c r="Q14" s="9">
        <v>939</v>
      </c>
      <c r="R14" s="9">
        <v>939.03</v>
      </c>
      <c r="S14" s="9">
        <v>837.99</v>
      </c>
      <c r="T14" s="9" t="s">
        <v>99</v>
      </c>
      <c r="U14" s="9">
        <v>914</v>
      </c>
      <c r="V14" s="9" t="s">
        <v>99</v>
      </c>
      <c r="W14" s="9" t="s">
        <v>99</v>
      </c>
      <c r="X14" s="16">
        <f>MIN(K14:W14)</f>
        <v>697</v>
      </c>
      <c r="Y14" s="16">
        <f>ROUND(AVERAGE(K14:W14),2)</f>
        <v>925.34</v>
      </c>
      <c r="Z14" s="16">
        <f>ROUND(MEDIAN(K14:W14),2)</f>
        <v>926.5</v>
      </c>
      <c r="AA14" s="17">
        <f>STDEV(K14:W14)/AVERAGE(K14:W14)</f>
        <v>0.18722296995710336</v>
      </c>
      <c r="AB14" s="18">
        <f aca="true" t="shared" si="0" ref="AB14:AB15">IF(AA14&lt;=25%,Y14,Z14)</f>
        <v>925.34</v>
      </c>
      <c r="AC14" s="18">
        <f>AB14*D14</f>
        <v>7402.72</v>
      </c>
    </row>
    <row r="15" spans="2:29" s="1" customFormat="1" ht="126" customHeight="1">
      <c r="B15" s="47">
        <v>5</v>
      </c>
      <c r="C15" s="49"/>
      <c r="D15" s="7">
        <v>8</v>
      </c>
      <c r="E15" s="8" t="s">
        <v>26</v>
      </c>
      <c r="F15" s="61" t="s">
        <v>45</v>
      </c>
      <c r="G15" s="62"/>
      <c r="H15" s="62"/>
      <c r="I15" s="62"/>
      <c r="J15" s="13">
        <v>1804731</v>
      </c>
      <c r="K15" s="10" t="s">
        <v>99</v>
      </c>
      <c r="L15" s="9">
        <v>1225</v>
      </c>
      <c r="M15" s="9">
        <v>697</v>
      </c>
      <c r="N15" s="9" t="s">
        <v>136</v>
      </c>
      <c r="O15" s="9" t="s">
        <v>136</v>
      </c>
      <c r="P15" s="9" t="s">
        <v>136</v>
      </c>
      <c r="Q15" s="9">
        <v>939</v>
      </c>
      <c r="R15" s="9">
        <v>939.03</v>
      </c>
      <c r="S15" s="9" t="s">
        <v>99</v>
      </c>
      <c r="T15" s="9" t="s">
        <v>99</v>
      </c>
      <c r="U15" s="9">
        <v>914</v>
      </c>
      <c r="V15" s="15" t="s">
        <v>136</v>
      </c>
      <c r="W15" s="9" t="s">
        <v>99</v>
      </c>
      <c r="X15" s="16">
        <f>MIN(K15:W15)</f>
        <v>697</v>
      </c>
      <c r="Y15" s="16">
        <f>ROUND(AVERAGE(K15:W15),2)</f>
        <v>942.81</v>
      </c>
      <c r="Z15" s="16">
        <f>ROUND(MEDIAN(K15:W15),2)</f>
        <v>939</v>
      </c>
      <c r="AA15" s="17">
        <f>STDEV(K15:W15)/AVERAGE(K15:W15)</f>
        <v>0.19907766521874964</v>
      </c>
      <c r="AB15" s="18">
        <f t="shared" si="0"/>
        <v>942.81</v>
      </c>
      <c r="AC15" s="18">
        <f>AB15*D15</f>
        <v>7542.48</v>
      </c>
    </row>
    <row r="16" spans="2:29" s="1" customFormat="1" ht="15" customHeight="1">
      <c r="B16" s="65" t="s">
        <v>62</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7"/>
      <c r="AC16" s="11">
        <f>SUM(AC11:AC15)</f>
        <v>37730.96</v>
      </c>
    </row>
    <row r="17" spans="2:29" s="1" customFormat="1" ht="15" hidden="1">
      <c r="B17" s="63" t="s">
        <v>149</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row>
    <row r="18" spans="2:29"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row>
    <row r="19" spans="2:29" s="1" customFormat="1"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row>
    <row r="20" spans="2:29" s="1" customFormat="1"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row>
    <row r="21" spans="2:29" s="1" customFormat="1" ht="15"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row>
    <row r="22" spans="2:29" s="1" customFormat="1" ht="15" hidden="1">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row>
    <row r="23" spans="2:29" s="1" customFormat="1" ht="111" customHeight="1" hidden="1">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row>
    <row r="24" spans="2:29" s="1" customFormat="1" ht="15">
      <c r="B24" s="50" t="s">
        <v>128</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row>
  </sheetData>
  <mergeCells count="30">
    <mergeCell ref="B5:AC6"/>
    <mergeCell ref="B1:AC1"/>
    <mergeCell ref="B2:AC2"/>
    <mergeCell ref="B3:AC3"/>
    <mergeCell ref="B4:AC4"/>
    <mergeCell ref="B7:AC7"/>
    <mergeCell ref="B8:C10"/>
    <mergeCell ref="D8:D10"/>
    <mergeCell ref="E8:E10"/>
    <mergeCell ref="F8:I10"/>
    <mergeCell ref="J8:J10"/>
    <mergeCell ref="L8:P8"/>
    <mergeCell ref="Q8:U8"/>
    <mergeCell ref="V8:W8"/>
    <mergeCell ref="AA8:AA10"/>
    <mergeCell ref="AB8:AC9"/>
    <mergeCell ref="X8:Z9"/>
    <mergeCell ref="B11:C11"/>
    <mergeCell ref="F11:I11"/>
    <mergeCell ref="B14:C14"/>
    <mergeCell ref="F14:I14"/>
    <mergeCell ref="B12:C12"/>
    <mergeCell ref="B13:C13"/>
    <mergeCell ref="F12:I12"/>
    <mergeCell ref="F13:I13"/>
    <mergeCell ref="B15:C15"/>
    <mergeCell ref="F15:I15"/>
    <mergeCell ref="B16:AB16"/>
    <mergeCell ref="B17:AC23"/>
    <mergeCell ref="B24:AC24"/>
  </mergeCells>
  <printOptions/>
  <pageMargins left="0.511811024" right="0.511811024" top="0.787401575" bottom="0.787401575" header="0.31496062" footer="0.31496062"/>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22"/>
  <sheetViews>
    <sheetView workbookViewId="0" topLeftCell="A7">
      <selection activeCell="A15" sqref="A15:XFD21"/>
    </sheetView>
  </sheetViews>
  <sheetFormatPr defaultColWidth="9.140625" defaultRowHeight="15"/>
  <cols>
    <col min="1" max="1" width="3.7109375" style="1" customWidth="1"/>
    <col min="2" max="3" width="2.7109375" style="0" customWidth="1"/>
    <col min="9" max="9" width="17.57421875" style="0" customWidth="1"/>
    <col min="11" max="22" width="17.57421875" style="0" hidden="1" customWidth="1"/>
    <col min="23" max="28" width="12.57421875" style="0" customWidth="1"/>
  </cols>
  <sheetData>
    <row r="1" spans="2:28"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row>
    <row r="2" spans="2:28"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row>
    <row r="3" spans="2:28"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2:28" s="1" customFormat="1" ht="15">
      <c r="B7" s="38" t="s">
        <v>64</v>
      </c>
      <c r="C7" s="39"/>
      <c r="D7" s="39"/>
      <c r="E7" s="39"/>
      <c r="F7" s="39"/>
      <c r="G7" s="39"/>
      <c r="H7" s="39"/>
      <c r="I7" s="39"/>
      <c r="J7" s="39"/>
      <c r="K7" s="39"/>
      <c r="L7" s="39"/>
      <c r="M7" s="39"/>
      <c r="N7" s="39"/>
      <c r="O7" s="39"/>
      <c r="P7" s="39"/>
      <c r="Q7" s="39"/>
      <c r="R7" s="39"/>
      <c r="S7" s="39"/>
      <c r="T7" s="39"/>
      <c r="U7" s="39"/>
      <c r="V7" s="39"/>
      <c r="W7" s="39"/>
      <c r="X7" s="39"/>
      <c r="Y7" s="39"/>
      <c r="Z7" s="39"/>
      <c r="AA7" s="39"/>
      <c r="AB7" s="39"/>
    </row>
    <row r="8" spans="2:28" s="1" customFormat="1" ht="32.45" customHeight="1">
      <c r="B8" s="29" t="s">
        <v>2</v>
      </c>
      <c r="C8" s="30"/>
      <c r="D8" s="23" t="s">
        <v>3</v>
      </c>
      <c r="E8" s="23" t="s">
        <v>4</v>
      </c>
      <c r="F8" s="24" t="s">
        <v>5</v>
      </c>
      <c r="G8" s="24"/>
      <c r="H8" s="24"/>
      <c r="I8" s="24"/>
      <c r="J8" s="23" t="s">
        <v>6</v>
      </c>
      <c r="K8" s="14" t="s">
        <v>123</v>
      </c>
      <c r="L8" s="51" t="s">
        <v>7</v>
      </c>
      <c r="M8" s="52"/>
      <c r="N8" s="52"/>
      <c r="O8" s="52"/>
      <c r="P8" s="53"/>
      <c r="Q8" s="51" t="s">
        <v>8</v>
      </c>
      <c r="R8" s="52"/>
      <c r="S8" s="52"/>
      <c r="T8" s="53"/>
      <c r="U8" s="23" t="s">
        <v>9</v>
      </c>
      <c r="V8" s="23"/>
      <c r="W8" s="40" t="s">
        <v>10</v>
      </c>
      <c r="X8" s="41"/>
      <c r="Y8" s="41"/>
      <c r="Z8" s="35" t="s">
        <v>11</v>
      </c>
      <c r="AA8" s="25" t="s">
        <v>12</v>
      </c>
      <c r="AB8" s="26"/>
    </row>
    <row r="9" spans="2:28" s="1" customFormat="1" ht="32.45" customHeight="1">
      <c r="B9" s="31"/>
      <c r="C9" s="32"/>
      <c r="D9" s="23"/>
      <c r="E9" s="23"/>
      <c r="F9" s="24"/>
      <c r="G9" s="24"/>
      <c r="H9" s="24"/>
      <c r="I9" s="24"/>
      <c r="J9" s="23"/>
      <c r="K9" s="4" t="s">
        <v>124</v>
      </c>
      <c r="L9" s="3" t="s">
        <v>120</v>
      </c>
      <c r="M9" s="3" t="s">
        <v>131</v>
      </c>
      <c r="N9" s="4" t="s">
        <v>134</v>
      </c>
      <c r="O9" s="4" t="s">
        <v>130</v>
      </c>
      <c r="P9" s="4" t="s">
        <v>129</v>
      </c>
      <c r="Q9" s="3" t="s">
        <v>107</v>
      </c>
      <c r="R9" s="3" t="s">
        <v>94</v>
      </c>
      <c r="S9" s="4" t="s">
        <v>104</v>
      </c>
      <c r="T9" s="4" t="s">
        <v>100</v>
      </c>
      <c r="U9" s="3" t="s">
        <v>132</v>
      </c>
      <c r="V9" s="3" t="s">
        <v>133</v>
      </c>
      <c r="W9" s="42"/>
      <c r="X9" s="43"/>
      <c r="Y9" s="43"/>
      <c r="Z9" s="36"/>
      <c r="AA9" s="27"/>
      <c r="AB9" s="28"/>
    </row>
    <row r="10" spans="2:28"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5" t="s">
        <v>13</v>
      </c>
      <c r="X10" s="5" t="s">
        <v>14</v>
      </c>
      <c r="Y10" s="5" t="s">
        <v>15</v>
      </c>
      <c r="Z10" s="37"/>
      <c r="AA10" s="6" t="s">
        <v>16</v>
      </c>
      <c r="AB10" s="6" t="s">
        <v>17</v>
      </c>
    </row>
    <row r="11" spans="2:28" s="1" customFormat="1" ht="75" customHeight="1">
      <c r="B11" s="47">
        <v>1</v>
      </c>
      <c r="C11" s="49"/>
      <c r="D11" s="7">
        <v>4</v>
      </c>
      <c r="E11" s="8" t="s">
        <v>26</v>
      </c>
      <c r="F11" s="80" t="s">
        <v>46</v>
      </c>
      <c r="G11" s="80"/>
      <c r="H11" s="80"/>
      <c r="I11" s="80"/>
      <c r="J11" s="13">
        <v>1283693</v>
      </c>
      <c r="K11" s="9">
        <v>1236.57</v>
      </c>
      <c r="L11" s="9">
        <v>1995</v>
      </c>
      <c r="M11" s="9">
        <v>1164</v>
      </c>
      <c r="N11" s="9" t="s">
        <v>99</v>
      </c>
      <c r="O11" s="9" t="s">
        <v>136</v>
      </c>
      <c r="P11" s="9" t="s">
        <v>136</v>
      </c>
      <c r="Q11" s="9">
        <f>3*393</f>
        <v>1179</v>
      </c>
      <c r="R11" s="9">
        <v>1361</v>
      </c>
      <c r="S11" s="9" t="s">
        <v>99</v>
      </c>
      <c r="T11" s="9">
        <v>1709</v>
      </c>
      <c r="U11" s="9" t="s">
        <v>136</v>
      </c>
      <c r="V11" s="9" t="s">
        <v>99</v>
      </c>
      <c r="W11" s="16">
        <f>MIN(K11:V11)</f>
        <v>1164</v>
      </c>
      <c r="X11" s="16">
        <f>ROUND(AVERAGE(K11:V11),2)</f>
        <v>1440.76</v>
      </c>
      <c r="Y11" s="16">
        <f>ROUND(MEDIAN(K11:V11),2)</f>
        <v>1298.79</v>
      </c>
      <c r="Z11" s="17">
        <f>STDEV(K11:V11)/AVERAGE(K11:V11)</f>
        <v>0.2348206853688036</v>
      </c>
      <c r="AA11" s="18">
        <f>IF(Z11&lt;=25%,X11,Y11)</f>
        <v>1440.76</v>
      </c>
      <c r="AB11" s="18">
        <f>AA11*D11</f>
        <v>5763.04</v>
      </c>
    </row>
    <row r="12" spans="2:28" s="1" customFormat="1" ht="60.95" customHeight="1">
      <c r="B12" s="47">
        <v>2</v>
      </c>
      <c r="C12" s="49"/>
      <c r="D12" s="7">
        <v>4</v>
      </c>
      <c r="E12" s="8" t="s">
        <v>26</v>
      </c>
      <c r="F12" s="80" t="s">
        <v>47</v>
      </c>
      <c r="G12" s="80"/>
      <c r="H12" s="80"/>
      <c r="I12" s="80"/>
      <c r="J12" s="13">
        <v>1658395</v>
      </c>
      <c r="K12" s="10">
        <v>1236.57</v>
      </c>
      <c r="L12" s="9">
        <v>1995</v>
      </c>
      <c r="M12" s="9">
        <v>1164</v>
      </c>
      <c r="N12" s="9" t="s">
        <v>136</v>
      </c>
      <c r="O12" s="9" t="s">
        <v>136</v>
      </c>
      <c r="P12" s="9" t="s">
        <v>136</v>
      </c>
      <c r="Q12" s="9">
        <f>3*393</f>
        <v>1179</v>
      </c>
      <c r="R12" s="9">
        <v>1310</v>
      </c>
      <c r="S12" s="9" t="s">
        <v>99</v>
      </c>
      <c r="T12" s="9">
        <v>1709</v>
      </c>
      <c r="U12" s="9" t="s">
        <v>136</v>
      </c>
      <c r="V12" s="9" t="s">
        <v>99</v>
      </c>
      <c r="W12" s="16">
        <f>MIN(K12:V12)</f>
        <v>1164</v>
      </c>
      <c r="X12" s="16">
        <f>ROUND(AVERAGE(K12:V12),2)</f>
        <v>1432.26</v>
      </c>
      <c r="Y12" s="16">
        <f>ROUND(MEDIAN(K12:V12),2)</f>
        <v>1273.29</v>
      </c>
      <c r="Z12" s="17">
        <f>STDEV(K12:V12)/AVERAGE(K12:V12)</f>
        <v>0.23833106582308924</v>
      </c>
      <c r="AA12" s="18">
        <f aca="true" t="shared" si="0" ref="AA12:AA13">IF(Z12&lt;=25%,X12,Y12)</f>
        <v>1432.26</v>
      </c>
      <c r="AB12" s="18">
        <f>AA12*D12</f>
        <v>5729.04</v>
      </c>
    </row>
    <row r="13" spans="2:28" s="1" customFormat="1" ht="64.5" customHeight="1">
      <c r="B13" s="47">
        <v>3</v>
      </c>
      <c r="C13" s="49"/>
      <c r="D13" s="7">
        <v>4</v>
      </c>
      <c r="E13" s="8" t="s">
        <v>26</v>
      </c>
      <c r="F13" s="61" t="s">
        <v>48</v>
      </c>
      <c r="G13" s="62"/>
      <c r="H13" s="62"/>
      <c r="I13" s="62"/>
      <c r="J13" s="13">
        <v>1658379</v>
      </c>
      <c r="K13" s="10">
        <v>1181.7</v>
      </c>
      <c r="L13" s="9">
        <v>1995</v>
      </c>
      <c r="M13" s="9">
        <v>1164</v>
      </c>
      <c r="N13" s="9" t="s">
        <v>136</v>
      </c>
      <c r="O13" s="9" t="s">
        <v>136</v>
      </c>
      <c r="P13" s="9" t="s">
        <v>136</v>
      </c>
      <c r="Q13" s="9">
        <f>3*393</f>
        <v>1179</v>
      </c>
      <c r="R13" s="9" t="s">
        <v>99</v>
      </c>
      <c r="S13" s="9">
        <v>1272</v>
      </c>
      <c r="T13" s="9">
        <v>1709</v>
      </c>
      <c r="U13" s="9" t="s">
        <v>136</v>
      </c>
      <c r="V13" s="9" t="s">
        <v>99</v>
      </c>
      <c r="W13" s="16">
        <f>MIN(K13:V13)</f>
        <v>1164</v>
      </c>
      <c r="X13" s="16">
        <f>ROUND(AVERAGE(K13:V13),2)</f>
        <v>1416.78</v>
      </c>
      <c r="Y13" s="16">
        <f>ROUND(MEDIAN(K13:V13),2)</f>
        <v>1226.85</v>
      </c>
      <c r="Z13" s="17">
        <f>STDEV(K13:V13)/AVERAGE(K13:V13)</f>
        <v>0.24782207430684194</v>
      </c>
      <c r="AA13" s="18">
        <f t="shared" si="0"/>
        <v>1416.78</v>
      </c>
      <c r="AB13" s="18">
        <f>AA13*D13</f>
        <v>5667.12</v>
      </c>
    </row>
    <row r="14" spans="2:28" s="1" customFormat="1" ht="15" customHeight="1">
      <c r="B14" s="65" t="s">
        <v>63</v>
      </c>
      <c r="C14" s="66"/>
      <c r="D14" s="66"/>
      <c r="E14" s="66"/>
      <c r="F14" s="66"/>
      <c r="G14" s="66"/>
      <c r="H14" s="66"/>
      <c r="I14" s="66"/>
      <c r="J14" s="66"/>
      <c r="K14" s="66"/>
      <c r="L14" s="66"/>
      <c r="M14" s="66"/>
      <c r="N14" s="66"/>
      <c r="O14" s="66"/>
      <c r="P14" s="66"/>
      <c r="Q14" s="66"/>
      <c r="R14" s="66"/>
      <c r="S14" s="66"/>
      <c r="T14" s="66"/>
      <c r="U14" s="66"/>
      <c r="V14" s="66"/>
      <c r="W14" s="66"/>
      <c r="X14" s="66"/>
      <c r="Y14" s="66"/>
      <c r="Z14" s="66"/>
      <c r="AA14" s="67"/>
      <c r="AB14" s="11">
        <f>SUM(AB11:AB13)</f>
        <v>17159.2</v>
      </c>
    </row>
    <row r="15" spans="2:28" s="1" customFormat="1" ht="15" hidden="1">
      <c r="B15" s="63" t="s">
        <v>150</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row r="17" spans="2:28"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row>
    <row r="18" spans="2:28"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2:28" s="1" customFormat="1"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row>
    <row r="20" spans="2:28" s="1" customFormat="1"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2:28" s="1" customFormat="1" ht="101.25" customHeight="1"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row>
    <row r="22" spans="2:28" s="1" customFormat="1" ht="15">
      <c r="B22" s="50" t="s">
        <v>128</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sheetData>
  <mergeCells count="26">
    <mergeCell ref="B5:AB6"/>
    <mergeCell ref="B1:AB1"/>
    <mergeCell ref="B2:AB2"/>
    <mergeCell ref="B3:AB3"/>
    <mergeCell ref="B4:AB4"/>
    <mergeCell ref="B7:AB7"/>
    <mergeCell ref="B8:C10"/>
    <mergeCell ref="D8:D10"/>
    <mergeCell ref="E8:E10"/>
    <mergeCell ref="F8:I10"/>
    <mergeCell ref="J8:J10"/>
    <mergeCell ref="L8:P8"/>
    <mergeCell ref="Q8:T8"/>
    <mergeCell ref="U8:V8"/>
    <mergeCell ref="W8:Y9"/>
    <mergeCell ref="Z8:Z10"/>
    <mergeCell ref="AA8:AB9"/>
    <mergeCell ref="B22:AB22"/>
    <mergeCell ref="F11:I11"/>
    <mergeCell ref="B13:C13"/>
    <mergeCell ref="F13:I13"/>
    <mergeCell ref="B14:AA14"/>
    <mergeCell ref="B15:AB21"/>
    <mergeCell ref="B12:C12"/>
    <mergeCell ref="F12:I12"/>
    <mergeCell ref="B11:C11"/>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2"/>
  <sheetViews>
    <sheetView workbookViewId="0" topLeftCell="A4">
      <selection activeCell="A15" sqref="A15:XFD21"/>
    </sheetView>
  </sheetViews>
  <sheetFormatPr defaultColWidth="9.140625" defaultRowHeight="15"/>
  <cols>
    <col min="1" max="1" width="3.7109375" style="1" customWidth="1"/>
    <col min="2" max="3" width="2.7109375" style="0" customWidth="1"/>
    <col min="9" max="9" width="14.28125" style="0" customWidth="1"/>
    <col min="11" max="21" width="17.57421875" style="0" hidden="1" customWidth="1"/>
    <col min="22" max="27" width="12.57421875" style="0" customWidth="1"/>
  </cols>
  <sheetData>
    <row r="1" spans="2:27"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row>
    <row r="2" spans="2:27"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row>
    <row r="3" spans="2:27"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row>
    <row r="4" spans="2:27"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row>
    <row r="5" spans="2:27"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row>
    <row r="6" spans="2:27"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s="1" customFormat="1" ht="15">
      <c r="B7" s="38" t="s">
        <v>56</v>
      </c>
      <c r="C7" s="39"/>
      <c r="D7" s="39"/>
      <c r="E7" s="39"/>
      <c r="F7" s="39"/>
      <c r="G7" s="39"/>
      <c r="H7" s="39"/>
      <c r="I7" s="39"/>
      <c r="J7" s="39"/>
      <c r="K7" s="39"/>
      <c r="L7" s="39"/>
      <c r="M7" s="39"/>
      <c r="N7" s="39"/>
      <c r="O7" s="39"/>
      <c r="P7" s="39"/>
      <c r="Q7" s="39"/>
      <c r="R7" s="39"/>
      <c r="S7" s="39"/>
      <c r="T7" s="39"/>
      <c r="U7" s="39"/>
      <c r="V7" s="39"/>
      <c r="W7" s="39"/>
      <c r="X7" s="39"/>
      <c r="Y7" s="39"/>
      <c r="Z7" s="39"/>
      <c r="AA7" s="39"/>
    </row>
    <row r="8" spans="2:27" s="1" customFormat="1" ht="29.45" customHeight="1">
      <c r="B8" s="29" t="s">
        <v>2</v>
      </c>
      <c r="C8" s="30"/>
      <c r="D8" s="23" t="s">
        <v>3</v>
      </c>
      <c r="E8" s="23" t="s">
        <v>4</v>
      </c>
      <c r="F8" s="24" t="s">
        <v>5</v>
      </c>
      <c r="G8" s="24"/>
      <c r="H8" s="24"/>
      <c r="I8" s="24"/>
      <c r="J8" s="23" t="s">
        <v>6</v>
      </c>
      <c r="K8" s="14" t="s">
        <v>123</v>
      </c>
      <c r="L8" s="51" t="s">
        <v>7</v>
      </c>
      <c r="M8" s="52"/>
      <c r="N8" s="52"/>
      <c r="O8" s="52"/>
      <c r="P8" s="53"/>
      <c r="Q8" s="51" t="s">
        <v>8</v>
      </c>
      <c r="R8" s="52"/>
      <c r="S8" s="53"/>
      <c r="T8" s="23" t="s">
        <v>9</v>
      </c>
      <c r="U8" s="23"/>
      <c r="V8" s="40" t="s">
        <v>10</v>
      </c>
      <c r="W8" s="41"/>
      <c r="X8" s="41"/>
      <c r="Y8" s="35" t="s">
        <v>11</v>
      </c>
      <c r="Z8" s="25" t="s">
        <v>12</v>
      </c>
      <c r="AA8" s="26"/>
    </row>
    <row r="9" spans="2:27" s="1" customFormat="1" ht="28.5" customHeight="1">
      <c r="B9" s="31"/>
      <c r="C9" s="32"/>
      <c r="D9" s="23"/>
      <c r="E9" s="23"/>
      <c r="F9" s="24"/>
      <c r="G9" s="24"/>
      <c r="H9" s="24"/>
      <c r="I9" s="24"/>
      <c r="J9" s="23"/>
      <c r="K9" s="4" t="s">
        <v>124</v>
      </c>
      <c r="L9" s="3" t="s">
        <v>120</v>
      </c>
      <c r="M9" s="3" t="s">
        <v>131</v>
      </c>
      <c r="N9" s="4" t="s">
        <v>134</v>
      </c>
      <c r="O9" s="4" t="s">
        <v>130</v>
      </c>
      <c r="P9" s="4" t="s">
        <v>129</v>
      </c>
      <c r="Q9" s="4" t="s">
        <v>108</v>
      </c>
      <c r="R9" s="3" t="s">
        <v>107</v>
      </c>
      <c r="S9" s="4" t="s">
        <v>100</v>
      </c>
      <c r="T9" s="3" t="s">
        <v>132</v>
      </c>
      <c r="U9" s="3" t="s">
        <v>133</v>
      </c>
      <c r="V9" s="42"/>
      <c r="W9" s="43"/>
      <c r="X9" s="43"/>
      <c r="Y9" s="36"/>
      <c r="Z9" s="27"/>
      <c r="AA9" s="28"/>
    </row>
    <row r="10" spans="2:27"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5" t="s">
        <v>13</v>
      </c>
      <c r="W10" s="5" t="s">
        <v>14</v>
      </c>
      <c r="X10" s="5" t="s">
        <v>15</v>
      </c>
      <c r="Y10" s="37"/>
      <c r="Z10" s="6" t="s">
        <v>16</v>
      </c>
      <c r="AA10" s="6" t="s">
        <v>17</v>
      </c>
    </row>
    <row r="11" spans="2:27" s="1" customFormat="1" ht="89.1" customHeight="1">
      <c r="B11" s="47">
        <v>1</v>
      </c>
      <c r="C11" s="49"/>
      <c r="D11" s="7">
        <v>4</v>
      </c>
      <c r="E11" s="8" t="s">
        <v>26</v>
      </c>
      <c r="F11" s="80" t="s">
        <v>49</v>
      </c>
      <c r="G11" s="80"/>
      <c r="H11" s="80"/>
      <c r="I11" s="80"/>
      <c r="J11" s="13">
        <v>1283707</v>
      </c>
      <c r="K11" s="9">
        <v>2073.15</v>
      </c>
      <c r="L11" s="9">
        <v>2789</v>
      </c>
      <c r="M11" s="9">
        <v>1751</v>
      </c>
      <c r="N11" s="9" t="s">
        <v>136</v>
      </c>
      <c r="O11" s="9" t="s">
        <v>136</v>
      </c>
      <c r="P11" s="9" t="s">
        <v>136</v>
      </c>
      <c r="Q11" s="9">
        <v>3099.9</v>
      </c>
      <c r="R11" s="9">
        <f>3*692.02</f>
        <v>2076.06</v>
      </c>
      <c r="S11" s="9">
        <v>2623</v>
      </c>
      <c r="T11" s="9">
        <v>2075.5</v>
      </c>
      <c r="U11" s="9" t="s">
        <v>99</v>
      </c>
      <c r="V11" s="16">
        <f>MIN(K11:U11)</f>
        <v>1751</v>
      </c>
      <c r="W11" s="16">
        <f>ROUND(AVERAGE(K11:U11),2)</f>
        <v>2355.37</v>
      </c>
      <c r="X11" s="16">
        <f>ROUND(MEDIAN(K11:U11),2)</f>
        <v>2076.06</v>
      </c>
      <c r="Y11" s="17">
        <f>STDEV(K11:U11)/AVERAGE(K11:U11)</f>
        <v>0.20619564341369673</v>
      </c>
      <c r="Z11" s="18">
        <f>IF(Y11&lt;=25%,W11,X11)</f>
        <v>2355.37</v>
      </c>
      <c r="AA11" s="18">
        <f>Z11*D11</f>
        <v>9421.48</v>
      </c>
    </row>
    <row r="12" spans="2:27" s="1" customFormat="1" ht="86.1" customHeight="1">
      <c r="B12" s="47">
        <v>2</v>
      </c>
      <c r="C12" s="49"/>
      <c r="D12" s="7">
        <v>4</v>
      </c>
      <c r="E12" s="8" t="s">
        <v>26</v>
      </c>
      <c r="F12" s="80" t="s">
        <v>50</v>
      </c>
      <c r="G12" s="80"/>
      <c r="H12" s="80"/>
      <c r="I12" s="80"/>
      <c r="J12" s="13">
        <v>1658409</v>
      </c>
      <c r="K12" s="10" t="s">
        <v>99</v>
      </c>
      <c r="L12" s="9">
        <v>2789</v>
      </c>
      <c r="M12" s="9">
        <v>1751</v>
      </c>
      <c r="N12" s="9" t="s">
        <v>136</v>
      </c>
      <c r="O12" s="9" t="s">
        <v>136</v>
      </c>
      <c r="P12" s="9" t="s">
        <v>136</v>
      </c>
      <c r="Q12" s="9">
        <v>3099.9</v>
      </c>
      <c r="R12" s="9">
        <f>3*692.02</f>
        <v>2076.06</v>
      </c>
      <c r="S12" s="9">
        <v>2623</v>
      </c>
      <c r="T12" s="9">
        <v>2075.6</v>
      </c>
      <c r="U12" s="9" t="s">
        <v>99</v>
      </c>
      <c r="V12" s="16">
        <f>MIN(K12:U12)</f>
        <v>1751</v>
      </c>
      <c r="W12" s="16">
        <f>ROUND(AVERAGE(K12:U12),2)</f>
        <v>2402.43</v>
      </c>
      <c r="X12" s="16">
        <f>ROUND(MEDIAN(K12:U12),2)</f>
        <v>2349.53</v>
      </c>
      <c r="Y12" s="17">
        <f>STDEV(K12:U12)/AVERAGE(K12:U12)</f>
        <v>0.21405301229111406</v>
      </c>
      <c r="Z12" s="18">
        <f aca="true" t="shared" si="0" ref="Z12:Z13">IF(Y12&lt;=25%,W12,X12)</f>
        <v>2402.43</v>
      </c>
      <c r="AA12" s="18">
        <f>Z12*D12</f>
        <v>9609.72</v>
      </c>
    </row>
    <row r="13" spans="2:27" s="1" customFormat="1" ht="89.45" customHeight="1">
      <c r="B13" s="47">
        <v>3</v>
      </c>
      <c r="C13" s="49"/>
      <c r="D13" s="7">
        <v>4</v>
      </c>
      <c r="E13" s="8" t="s">
        <v>26</v>
      </c>
      <c r="F13" s="61" t="s">
        <v>51</v>
      </c>
      <c r="G13" s="62"/>
      <c r="H13" s="62"/>
      <c r="I13" s="62"/>
      <c r="J13" s="13">
        <v>1679368</v>
      </c>
      <c r="K13" s="10" t="s">
        <v>99</v>
      </c>
      <c r="L13" s="9">
        <v>2789</v>
      </c>
      <c r="M13" s="9">
        <v>1751</v>
      </c>
      <c r="N13" s="9" t="s">
        <v>136</v>
      </c>
      <c r="O13" s="9" t="s">
        <v>136</v>
      </c>
      <c r="P13" s="9" t="s">
        <v>136</v>
      </c>
      <c r="Q13" s="9">
        <v>3099.9</v>
      </c>
      <c r="R13" s="9">
        <f>3*692.02</f>
        <v>2076.06</v>
      </c>
      <c r="S13" s="9">
        <v>2623</v>
      </c>
      <c r="T13" s="9">
        <v>2075.6</v>
      </c>
      <c r="U13" s="9" t="s">
        <v>99</v>
      </c>
      <c r="V13" s="16">
        <f>MIN(K13:U13)</f>
        <v>1751</v>
      </c>
      <c r="W13" s="16">
        <f>ROUND(AVERAGE(K13:U13),2)</f>
        <v>2402.43</v>
      </c>
      <c r="X13" s="16">
        <f>ROUND(MEDIAN(K13:U13),2)</f>
        <v>2349.53</v>
      </c>
      <c r="Y13" s="17">
        <f>STDEV(K13:U13)/AVERAGE(K13:U13)</f>
        <v>0.21405301229111406</v>
      </c>
      <c r="Z13" s="18">
        <f t="shared" si="0"/>
        <v>2402.43</v>
      </c>
      <c r="AA13" s="18">
        <f>Z13*D13</f>
        <v>9609.72</v>
      </c>
    </row>
    <row r="14" spans="2:27" s="1" customFormat="1" ht="15" customHeight="1">
      <c r="B14" s="81" t="s">
        <v>65</v>
      </c>
      <c r="C14" s="82"/>
      <c r="D14" s="82"/>
      <c r="E14" s="82"/>
      <c r="F14" s="82"/>
      <c r="G14" s="82"/>
      <c r="H14" s="82"/>
      <c r="I14" s="82"/>
      <c r="J14" s="82"/>
      <c r="K14" s="82"/>
      <c r="L14" s="82"/>
      <c r="M14" s="82"/>
      <c r="N14" s="82"/>
      <c r="O14" s="82"/>
      <c r="P14" s="82"/>
      <c r="Q14" s="82"/>
      <c r="R14" s="82"/>
      <c r="S14" s="82"/>
      <c r="T14" s="82"/>
      <c r="U14" s="82"/>
      <c r="V14" s="82"/>
      <c r="W14" s="82"/>
      <c r="X14" s="82"/>
      <c r="Y14" s="82"/>
      <c r="Z14" s="83"/>
      <c r="AA14" s="11">
        <f>SUM(AA11:AA13)</f>
        <v>28640.92</v>
      </c>
    </row>
    <row r="15" spans="2:27" s="1" customFormat="1" ht="15" hidden="1">
      <c r="B15" s="63" t="s">
        <v>145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2:27"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27"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s="1" customFormat="1"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s="1" customFormat="1"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row>
    <row r="21" spans="2:27" s="1" customFormat="1" ht="96.75" customHeight="1"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row>
    <row r="22" spans="2:27" s="1" customFormat="1" ht="15">
      <c r="B22" s="50" t="s">
        <v>128</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row>
  </sheetData>
  <mergeCells count="26">
    <mergeCell ref="B5:AA6"/>
    <mergeCell ref="B1:AA1"/>
    <mergeCell ref="B2:AA2"/>
    <mergeCell ref="B3:AA3"/>
    <mergeCell ref="B4:AA4"/>
    <mergeCell ref="B7:AA7"/>
    <mergeCell ref="B8:C10"/>
    <mergeCell ref="D8:D10"/>
    <mergeCell ref="E8:E10"/>
    <mergeCell ref="F8:I10"/>
    <mergeCell ref="J8:J10"/>
    <mergeCell ref="L8:P8"/>
    <mergeCell ref="Q8:S8"/>
    <mergeCell ref="T8:U8"/>
    <mergeCell ref="V8:X9"/>
    <mergeCell ref="Y8:Y10"/>
    <mergeCell ref="Z8:AA9"/>
    <mergeCell ref="B22:AA22"/>
    <mergeCell ref="F11:I11"/>
    <mergeCell ref="B13:C13"/>
    <mergeCell ref="F13:I13"/>
    <mergeCell ref="B14:Z14"/>
    <mergeCell ref="B15:AA21"/>
    <mergeCell ref="B12:C12"/>
    <mergeCell ref="F12:I12"/>
    <mergeCell ref="B11:C11"/>
  </mergeCell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B22"/>
  <sheetViews>
    <sheetView workbookViewId="0" topLeftCell="A1">
      <selection activeCell="A15" sqref="A15:XFD21"/>
    </sheetView>
  </sheetViews>
  <sheetFormatPr defaultColWidth="9.140625" defaultRowHeight="15"/>
  <cols>
    <col min="1" max="1" width="3.7109375" style="1" customWidth="1"/>
    <col min="2" max="3" width="2.7109375" style="0" customWidth="1"/>
    <col min="9" max="9" width="19.421875" style="0" customWidth="1"/>
    <col min="11" max="22" width="17.57421875" style="0" hidden="1" customWidth="1"/>
    <col min="23" max="28" width="12.57421875" style="0" customWidth="1"/>
  </cols>
  <sheetData>
    <row r="1" spans="2:28"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row>
    <row r="2" spans="2:28"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row>
    <row r="3" spans="2:28"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row>
    <row r="4" spans="2:28"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row>
    <row r="5" spans="2:28"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c r="AB5" s="22"/>
    </row>
    <row r="6" spans="2:28"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2:28" s="1" customFormat="1" ht="15">
      <c r="B7" s="38" t="s">
        <v>55</v>
      </c>
      <c r="C7" s="39"/>
      <c r="D7" s="39"/>
      <c r="E7" s="39"/>
      <c r="F7" s="39"/>
      <c r="G7" s="39"/>
      <c r="H7" s="39"/>
      <c r="I7" s="39"/>
      <c r="J7" s="39"/>
      <c r="K7" s="39"/>
      <c r="L7" s="39"/>
      <c r="M7" s="39"/>
      <c r="N7" s="39"/>
      <c r="O7" s="39"/>
      <c r="P7" s="39"/>
      <c r="Q7" s="39"/>
      <c r="R7" s="39"/>
      <c r="S7" s="39"/>
      <c r="T7" s="39"/>
      <c r="U7" s="39"/>
      <c r="V7" s="39"/>
      <c r="W7" s="39"/>
      <c r="X7" s="39"/>
      <c r="Y7" s="39"/>
      <c r="Z7" s="39"/>
      <c r="AA7" s="39"/>
      <c r="AB7" s="39"/>
    </row>
    <row r="8" spans="2:28" s="1" customFormat="1" ht="31.5" customHeight="1">
      <c r="B8" s="29" t="s">
        <v>2</v>
      </c>
      <c r="C8" s="30"/>
      <c r="D8" s="23" t="s">
        <v>3</v>
      </c>
      <c r="E8" s="23" t="s">
        <v>4</v>
      </c>
      <c r="F8" s="24" t="s">
        <v>5</v>
      </c>
      <c r="G8" s="24"/>
      <c r="H8" s="24"/>
      <c r="I8" s="24"/>
      <c r="J8" s="23" t="s">
        <v>6</v>
      </c>
      <c r="K8" s="14" t="s">
        <v>123</v>
      </c>
      <c r="L8" s="51" t="s">
        <v>7</v>
      </c>
      <c r="M8" s="52"/>
      <c r="N8" s="52"/>
      <c r="O8" s="52"/>
      <c r="P8" s="53"/>
      <c r="Q8" s="51" t="s">
        <v>8</v>
      </c>
      <c r="R8" s="52"/>
      <c r="S8" s="52"/>
      <c r="T8" s="53"/>
      <c r="U8" s="23" t="s">
        <v>9</v>
      </c>
      <c r="V8" s="23"/>
      <c r="W8" s="40" t="s">
        <v>10</v>
      </c>
      <c r="X8" s="41"/>
      <c r="Y8" s="41"/>
      <c r="Z8" s="35" t="s">
        <v>11</v>
      </c>
      <c r="AA8" s="25" t="s">
        <v>12</v>
      </c>
      <c r="AB8" s="26"/>
    </row>
    <row r="9" spans="2:28" s="1" customFormat="1" ht="30.6" customHeight="1">
      <c r="B9" s="31"/>
      <c r="C9" s="32"/>
      <c r="D9" s="23"/>
      <c r="E9" s="23"/>
      <c r="F9" s="24"/>
      <c r="G9" s="24"/>
      <c r="H9" s="24"/>
      <c r="I9" s="24"/>
      <c r="J9" s="23"/>
      <c r="K9" s="4" t="s">
        <v>124</v>
      </c>
      <c r="L9" s="3" t="s">
        <v>120</v>
      </c>
      <c r="M9" s="3" t="s">
        <v>131</v>
      </c>
      <c r="N9" s="4" t="s">
        <v>134</v>
      </c>
      <c r="O9" s="4" t="s">
        <v>130</v>
      </c>
      <c r="P9" s="4" t="s">
        <v>129</v>
      </c>
      <c r="Q9" s="4" t="s">
        <v>108</v>
      </c>
      <c r="R9" s="4" t="s">
        <v>98</v>
      </c>
      <c r="S9" s="3" t="s">
        <v>107</v>
      </c>
      <c r="T9" s="4" t="s">
        <v>100</v>
      </c>
      <c r="U9" s="3" t="s">
        <v>132</v>
      </c>
      <c r="V9" s="3" t="s">
        <v>133</v>
      </c>
      <c r="W9" s="42"/>
      <c r="X9" s="43"/>
      <c r="Y9" s="43"/>
      <c r="Z9" s="36"/>
      <c r="AA9" s="27"/>
      <c r="AB9" s="28"/>
    </row>
    <row r="10" spans="2:28"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5" t="s">
        <v>13</v>
      </c>
      <c r="X10" s="5" t="s">
        <v>14</v>
      </c>
      <c r="Y10" s="5" t="s">
        <v>15</v>
      </c>
      <c r="Z10" s="37"/>
      <c r="AA10" s="6" t="s">
        <v>16</v>
      </c>
      <c r="AB10" s="6" t="s">
        <v>17</v>
      </c>
    </row>
    <row r="11" spans="2:28" s="1" customFormat="1" ht="60.95" customHeight="1">
      <c r="B11" s="47">
        <v>1</v>
      </c>
      <c r="C11" s="49"/>
      <c r="D11" s="7">
        <v>2</v>
      </c>
      <c r="E11" s="8" t="s">
        <v>26</v>
      </c>
      <c r="F11" s="61" t="s">
        <v>52</v>
      </c>
      <c r="G11" s="62"/>
      <c r="H11" s="62"/>
      <c r="I11" s="62"/>
      <c r="J11" s="13">
        <v>1875841</v>
      </c>
      <c r="K11" s="10" t="s">
        <v>99</v>
      </c>
      <c r="L11" s="9">
        <v>3777</v>
      </c>
      <c r="M11" s="9">
        <v>2465</v>
      </c>
      <c r="N11" s="9" t="s">
        <v>99</v>
      </c>
      <c r="O11" s="9" t="s">
        <v>136</v>
      </c>
      <c r="P11" s="9" t="s">
        <v>136</v>
      </c>
      <c r="Q11" s="9">
        <v>4289.9</v>
      </c>
      <c r="R11" s="9">
        <v>3047</v>
      </c>
      <c r="S11" s="9">
        <v>3271</v>
      </c>
      <c r="T11" s="9" t="s">
        <v>99</v>
      </c>
      <c r="U11" s="9">
        <v>2023</v>
      </c>
      <c r="V11" s="9" t="s">
        <v>99</v>
      </c>
      <c r="W11" s="16">
        <f>MIN(K11:V11)</f>
        <v>2023</v>
      </c>
      <c r="X11" s="16">
        <f>ROUND(AVERAGE(K11:V11),2)</f>
        <v>3145.48</v>
      </c>
      <c r="Y11" s="16">
        <f>ROUND(MEDIAN(K11:V11),2)</f>
        <v>3159</v>
      </c>
      <c r="Z11" s="17">
        <f>STDEV(K11:V11)/AVERAGE(K11:V11)</f>
        <v>0.26434810823362515</v>
      </c>
      <c r="AA11" s="18">
        <f>IF(Z11&lt;=25%,X11,Y11)</f>
        <v>3159</v>
      </c>
      <c r="AB11" s="18">
        <f>AA11*D11</f>
        <v>6318</v>
      </c>
    </row>
    <row r="12" spans="2:28" s="1" customFormat="1" ht="63.6" customHeight="1">
      <c r="B12" s="47">
        <v>2</v>
      </c>
      <c r="C12" s="49"/>
      <c r="D12" s="7">
        <v>2</v>
      </c>
      <c r="E12" s="8" t="s">
        <v>26</v>
      </c>
      <c r="F12" s="61" t="s">
        <v>53</v>
      </c>
      <c r="G12" s="62"/>
      <c r="H12" s="62"/>
      <c r="I12" s="62"/>
      <c r="J12" s="13">
        <v>1925865</v>
      </c>
      <c r="K12" s="10" t="s">
        <v>99</v>
      </c>
      <c r="L12" s="9">
        <v>3777</v>
      </c>
      <c r="M12" s="9">
        <v>2465</v>
      </c>
      <c r="N12" s="9" t="s">
        <v>136</v>
      </c>
      <c r="O12" s="9" t="s">
        <v>136</v>
      </c>
      <c r="P12" s="9" t="s">
        <v>136</v>
      </c>
      <c r="Q12" s="9">
        <v>4289.9</v>
      </c>
      <c r="R12" s="9">
        <v>3047</v>
      </c>
      <c r="S12" s="9" t="s">
        <v>99</v>
      </c>
      <c r="T12" s="9">
        <v>3597</v>
      </c>
      <c r="U12" s="9">
        <v>2150</v>
      </c>
      <c r="V12" s="9" t="s">
        <v>99</v>
      </c>
      <c r="W12" s="16">
        <f>MIN(K12:V12)</f>
        <v>2150</v>
      </c>
      <c r="X12" s="16">
        <f>ROUND(AVERAGE(K12:V12),2)</f>
        <v>3220.98</v>
      </c>
      <c r="Y12" s="16">
        <f>ROUND(MEDIAN(K12:V12),2)</f>
        <v>3322</v>
      </c>
      <c r="Z12" s="17">
        <f>STDEV(K12:V12)/AVERAGE(K12:V12)</f>
        <v>0.2538189473441217</v>
      </c>
      <c r="AA12" s="18">
        <f aca="true" t="shared" si="0" ref="AA12:AA13">IF(Z12&lt;=25%,X12,Y12)</f>
        <v>3322</v>
      </c>
      <c r="AB12" s="18">
        <f>AA12*D12</f>
        <v>6644</v>
      </c>
    </row>
    <row r="13" spans="2:28" s="1" customFormat="1" ht="68.1" customHeight="1">
      <c r="B13" s="47">
        <v>3</v>
      </c>
      <c r="C13" s="49"/>
      <c r="D13" s="7">
        <v>2</v>
      </c>
      <c r="E13" s="8" t="s">
        <v>26</v>
      </c>
      <c r="F13" s="61" t="s">
        <v>54</v>
      </c>
      <c r="G13" s="62"/>
      <c r="H13" s="62"/>
      <c r="I13" s="62"/>
      <c r="J13" s="13">
        <v>1925873</v>
      </c>
      <c r="K13" s="10" t="s">
        <v>99</v>
      </c>
      <c r="L13" s="9">
        <v>3777</v>
      </c>
      <c r="M13" s="9">
        <v>2465</v>
      </c>
      <c r="N13" s="9" t="s">
        <v>136</v>
      </c>
      <c r="O13" s="9" t="s">
        <v>136</v>
      </c>
      <c r="P13" s="9" t="s">
        <v>136</v>
      </c>
      <c r="Q13" s="9">
        <v>4289.9</v>
      </c>
      <c r="R13" s="9">
        <v>3047</v>
      </c>
      <c r="S13" s="9" t="s">
        <v>99</v>
      </c>
      <c r="T13" s="9">
        <v>3597</v>
      </c>
      <c r="U13" s="9">
        <v>2150</v>
      </c>
      <c r="V13" s="9" t="s">
        <v>99</v>
      </c>
      <c r="W13" s="16">
        <f>MIN(K13:V13)</f>
        <v>2150</v>
      </c>
      <c r="X13" s="16">
        <f>ROUND(AVERAGE(K13:V13),2)</f>
        <v>3220.98</v>
      </c>
      <c r="Y13" s="16">
        <f>ROUND(MEDIAN(K13:V13),2)</f>
        <v>3322</v>
      </c>
      <c r="Z13" s="17">
        <f>STDEV(K13:V13)/AVERAGE(K13:V13)</f>
        <v>0.2538189473441217</v>
      </c>
      <c r="AA13" s="18">
        <f t="shared" si="0"/>
        <v>3322</v>
      </c>
      <c r="AB13" s="18">
        <f>AA13*D13</f>
        <v>6644</v>
      </c>
    </row>
    <row r="14" spans="2:28" s="1" customFormat="1" ht="15" customHeight="1">
      <c r="B14" s="65" t="s">
        <v>66</v>
      </c>
      <c r="C14" s="66"/>
      <c r="D14" s="66"/>
      <c r="E14" s="66"/>
      <c r="F14" s="66"/>
      <c r="G14" s="66"/>
      <c r="H14" s="66"/>
      <c r="I14" s="66"/>
      <c r="J14" s="66"/>
      <c r="K14" s="66"/>
      <c r="L14" s="66"/>
      <c r="M14" s="66"/>
      <c r="N14" s="66"/>
      <c r="O14" s="66"/>
      <c r="P14" s="66"/>
      <c r="Q14" s="66"/>
      <c r="R14" s="66"/>
      <c r="S14" s="66"/>
      <c r="T14" s="66"/>
      <c r="U14" s="66"/>
      <c r="V14" s="66"/>
      <c r="W14" s="66"/>
      <c r="X14" s="66"/>
      <c r="Y14" s="66"/>
      <c r="Z14" s="66"/>
      <c r="AA14" s="67"/>
      <c r="AB14" s="11">
        <f>SUM(AB11:AB13)</f>
        <v>19606</v>
      </c>
    </row>
    <row r="15" spans="2:28" s="1" customFormat="1" ht="15" hidden="1">
      <c r="B15" s="63" t="s">
        <v>144</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row r="17" spans="2:28"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row>
    <row r="18" spans="2:28"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2:28" s="1" customFormat="1"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row>
    <row r="20" spans="2:28" s="1" customFormat="1"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2:28" s="1" customFormat="1" ht="93.75" customHeight="1"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row>
    <row r="22" spans="2:28" s="1" customFormat="1" ht="15">
      <c r="B22" s="50" t="s">
        <v>128</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sheetData>
  <mergeCells count="26">
    <mergeCell ref="B5:AB6"/>
    <mergeCell ref="B1:AB1"/>
    <mergeCell ref="B2:AB2"/>
    <mergeCell ref="B3:AB3"/>
    <mergeCell ref="B4:AB4"/>
    <mergeCell ref="B7:AB7"/>
    <mergeCell ref="B8:C10"/>
    <mergeCell ref="D8:D10"/>
    <mergeCell ref="E8:E10"/>
    <mergeCell ref="F8:I10"/>
    <mergeCell ref="J8:J10"/>
    <mergeCell ref="L8:P8"/>
    <mergeCell ref="Q8:T8"/>
    <mergeCell ref="U8:V8"/>
    <mergeCell ref="W8:Y9"/>
    <mergeCell ref="Z8:Z10"/>
    <mergeCell ref="AA8:AB9"/>
    <mergeCell ref="B22:AB22"/>
    <mergeCell ref="F11:I11"/>
    <mergeCell ref="B13:C13"/>
    <mergeCell ref="F13:I13"/>
    <mergeCell ref="B14:AA14"/>
    <mergeCell ref="B15:AB21"/>
    <mergeCell ref="B12:C12"/>
    <mergeCell ref="F12:I12"/>
    <mergeCell ref="B11:C11"/>
  </mergeCell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22"/>
  <sheetViews>
    <sheetView workbookViewId="0" topLeftCell="A4">
      <selection activeCell="A15" sqref="A15:XFD21"/>
    </sheetView>
  </sheetViews>
  <sheetFormatPr defaultColWidth="9.140625" defaultRowHeight="15"/>
  <cols>
    <col min="1" max="1" width="3.7109375" style="1" customWidth="1"/>
    <col min="2" max="3" width="2.7109375" style="0" customWidth="1"/>
    <col min="9" max="9" width="12.57421875" style="0" customWidth="1"/>
    <col min="11" max="23" width="17.57421875" style="0" hidden="1" customWidth="1"/>
    <col min="24" max="29" width="12.57421875" style="0" customWidth="1"/>
  </cols>
  <sheetData>
    <row r="1" spans="2:29"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c r="AB1" s="45"/>
      <c r="AC1" s="45"/>
    </row>
    <row r="2" spans="2:29"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2:29"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2:29"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2:29"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2:29"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2:29" s="1" customFormat="1" ht="15">
      <c r="B7" s="38" t="s">
        <v>75</v>
      </c>
      <c r="C7" s="39"/>
      <c r="D7" s="39"/>
      <c r="E7" s="39"/>
      <c r="F7" s="39"/>
      <c r="G7" s="39"/>
      <c r="H7" s="39"/>
      <c r="I7" s="39"/>
      <c r="J7" s="39"/>
      <c r="K7" s="39"/>
      <c r="L7" s="39"/>
      <c r="M7" s="39"/>
      <c r="N7" s="39"/>
      <c r="O7" s="39"/>
      <c r="P7" s="39"/>
      <c r="Q7" s="39"/>
      <c r="R7" s="39"/>
      <c r="S7" s="39"/>
      <c r="T7" s="39"/>
      <c r="U7" s="39"/>
      <c r="V7" s="39"/>
      <c r="W7" s="39"/>
      <c r="X7" s="39"/>
      <c r="Y7" s="39"/>
      <c r="Z7" s="39"/>
      <c r="AA7" s="39"/>
      <c r="AB7" s="39"/>
      <c r="AC7" s="39"/>
    </row>
    <row r="8" spans="2:29" s="1" customFormat="1" ht="23.1" customHeight="1">
      <c r="B8" s="29" t="s">
        <v>2</v>
      </c>
      <c r="C8" s="30"/>
      <c r="D8" s="23" t="s">
        <v>3</v>
      </c>
      <c r="E8" s="23" t="s">
        <v>4</v>
      </c>
      <c r="F8" s="24" t="s">
        <v>5</v>
      </c>
      <c r="G8" s="24"/>
      <c r="H8" s="24"/>
      <c r="I8" s="24"/>
      <c r="J8" s="23" t="s">
        <v>6</v>
      </c>
      <c r="K8" s="14" t="s">
        <v>123</v>
      </c>
      <c r="L8" s="51" t="s">
        <v>7</v>
      </c>
      <c r="M8" s="52"/>
      <c r="N8" s="52"/>
      <c r="O8" s="52"/>
      <c r="P8" s="53"/>
      <c r="Q8" s="51" t="s">
        <v>8</v>
      </c>
      <c r="R8" s="52"/>
      <c r="S8" s="52"/>
      <c r="T8" s="52"/>
      <c r="U8" s="53"/>
      <c r="V8" s="23" t="s">
        <v>9</v>
      </c>
      <c r="W8" s="23"/>
      <c r="X8" s="40" t="s">
        <v>10</v>
      </c>
      <c r="Y8" s="41"/>
      <c r="Z8" s="41"/>
      <c r="AA8" s="35" t="s">
        <v>11</v>
      </c>
      <c r="AB8" s="25" t="s">
        <v>12</v>
      </c>
      <c r="AC8" s="26"/>
    </row>
    <row r="9" spans="2:29" s="1" customFormat="1" ht="27.95" customHeight="1">
      <c r="B9" s="31"/>
      <c r="C9" s="32"/>
      <c r="D9" s="23"/>
      <c r="E9" s="23"/>
      <c r="F9" s="24"/>
      <c r="G9" s="24"/>
      <c r="H9" s="24"/>
      <c r="I9" s="24"/>
      <c r="J9" s="23"/>
      <c r="K9" s="4" t="s">
        <v>124</v>
      </c>
      <c r="L9" s="3" t="s">
        <v>120</v>
      </c>
      <c r="M9" s="3" t="s">
        <v>131</v>
      </c>
      <c r="N9" s="4" t="s">
        <v>134</v>
      </c>
      <c r="O9" s="4" t="s">
        <v>130</v>
      </c>
      <c r="P9" s="4" t="s">
        <v>129</v>
      </c>
      <c r="Q9" s="4" t="s">
        <v>108</v>
      </c>
      <c r="R9" s="4" t="s">
        <v>110</v>
      </c>
      <c r="S9" s="4" t="s">
        <v>100</v>
      </c>
      <c r="T9" s="4" t="s">
        <v>98</v>
      </c>
      <c r="U9" s="4" t="s">
        <v>109</v>
      </c>
      <c r="V9" s="3" t="s">
        <v>132</v>
      </c>
      <c r="W9" s="3" t="s">
        <v>133</v>
      </c>
      <c r="X9" s="42"/>
      <c r="Y9" s="43"/>
      <c r="Z9" s="43"/>
      <c r="AA9" s="36"/>
      <c r="AB9" s="27"/>
      <c r="AC9" s="28"/>
    </row>
    <row r="10" spans="2:29"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2" t="s">
        <v>10</v>
      </c>
      <c r="W10" s="2" t="s">
        <v>10</v>
      </c>
      <c r="X10" s="5" t="s">
        <v>13</v>
      </c>
      <c r="Y10" s="5" t="s">
        <v>14</v>
      </c>
      <c r="Z10" s="5" t="s">
        <v>15</v>
      </c>
      <c r="AA10" s="37"/>
      <c r="AB10" s="6" t="s">
        <v>16</v>
      </c>
      <c r="AC10" s="6" t="s">
        <v>17</v>
      </c>
    </row>
    <row r="11" spans="2:29" s="1" customFormat="1" ht="81.6" customHeight="1">
      <c r="B11" s="47">
        <v>1</v>
      </c>
      <c r="C11" s="49"/>
      <c r="D11" s="7">
        <v>1</v>
      </c>
      <c r="E11" s="8" t="s">
        <v>26</v>
      </c>
      <c r="F11" s="61" t="s">
        <v>76</v>
      </c>
      <c r="G11" s="62"/>
      <c r="H11" s="62"/>
      <c r="I11" s="62"/>
      <c r="J11" s="13">
        <v>1925881</v>
      </c>
      <c r="K11" s="10" t="s">
        <v>99</v>
      </c>
      <c r="L11" s="9">
        <v>6934</v>
      </c>
      <c r="M11" s="9">
        <v>5182</v>
      </c>
      <c r="N11" s="9" t="s">
        <v>136</v>
      </c>
      <c r="O11" s="9" t="s">
        <v>136</v>
      </c>
      <c r="P11" s="9" t="s">
        <v>136</v>
      </c>
      <c r="Q11" s="9">
        <v>8799.9</v>
      </c>
      <c r="R11" s="9" t="s">
        <v>99</v>
      </c>
      <c r="S11" s="9">
        <v>7175</v>
      </c>
      <c r="T11" s="9">
        <v>6209</v>
      </c>
      <c r="U11" s="9">
        <v>7272</v>
      </c>
      <c r="V11" s="9">
        <v>4210</v>
      </c>
      <c r="W11" s="9" t="s">
        <v>99</v>
      </c>
      <c r="X11" s="16">
        <f>MIN(K11:W11)</f>
        <v>4210</v>
      </c>
      <c r="Y11" s="16">
        <f>ROUND(AVERAGE(K11:W11),2)</f>
        <v>6540.27</v>
      </c>
      <c r="Z11" s="16">
        <f>ROUND(MEDIAN(K11:W11),2)</f>
        <v>6934</v>
      </c>
      <c r="AA11" s="17">
        <f>STDEV(K11:W11)/AVERAGE(K11:W11)</f>
        <v>0.23006118791394659</v>
      </c>
      <c r="AB11" s="18">
        <f>IF(AA11&lt;=25%,Y11,Z11)</f>
        <v>6540.27</v>
      </c>
      <c r="AC11" s="18">
        <f>AB11*D11</f>
        <v>6540.27</v>
      </c>
    </row>
    <row r="12" spans="2:29" s="1" customFormat="1" ht="79.5" customHeight="1">
      <c r="B12" s="47">
        <v>2</v>
      </c>
      <c r="C12" s="49"/>
      <c r="D12" s="7">
        <v>1</v>
      </c>
      <c r="E12" s="8" t="s">
        <v>26</v>
      </c>
      <c r="F12" s="61" t="s">
        <v>77</v>
      </c>
      <c r="G12" s="62"/>
      <c r="H12" s="62"/>
      <c r="I12" s="62"/>
      <c r="J12" s="13">
        <v>1925903</v>
      </c>
      <c r="K12" s="10" t="s">
        <v>99</v>
      </c>
      <c r="L12" s="9">
        <v>6934</v>
      </c>
      <c r="M12" s="9">
        <v>5182</v>
      </c>
      <c r="N12" s="9" t="s">
        <v>136</v>
      </c>
      <c r="O12" s="9" t="s">
        <v>136</v>
      </c>
      <c r="P12" s="9" t="s">
        <v>136</v>
      </c>
      <c r="Q12" s="9">
        <v>8799.9</v>
      </c>
      <c r="R12" s="9">
        <v>5639</v>
      </c>
      <c r="S12" s="9" t="s">
        <v>99</v>
      </c>
      <c r="T12" s="9" t="s">
        <v>99</v>
      </c>
      <c r="U12" s="9">
        <v>7272</v>
      </c>
      <c r="V12" s="9">
        <v>4100</v>
      </c>
      <c r="W12" s="9" t="s">
        <v>99</v>
      </c>
      <c r="X12" s="16">
        <f>MIN(K12:W12)</f>
        <v>4100</v>
      </c>
      <c r="Y12" s="16">
        <f>ROUND(AVERAGE(K12:W12),2)</f>
        <v>6321.15</v>
      </c>
      <c r="Z12" s="16">
        <f>ROUND(MEDIAN(K12:W12),2)</f>
        <v>6286.5</v>
      </c>
      <c r="AA12" s="17">
        <f>STDEV(K12:W12)/AVERAGE(K12:W12)</f>
        <v>0.2658535218411887</v>
      </c>
      <c r="AB12" s="18">
        <f aca="true" t="shared" si="0" ref="AB12:AB13">IF(AA12&lt;=25%,Y12,Z12)</f>
        <v>6286.5</v>
      </c>
      <c r="AC12" s="18">
        <f>AB12*D12</f>
        <v>6286.5</v>
      </c>
    </row>
    <row r="13" spans="2:29" s="1" customFormat="1" ht="91.5" customHeight="1">
      <c r="B13" s="47">
        <v>3</v>
      </c>
      <c r="C13" s="49"/>
      <c r="D13" s="7">
        <v>1</v>
      </c>
      <c r="E13" s="8" t="s">
        <v>26</v>
      </c>
      <c r="F13" s="61" t="s">
        <v>78</v>
      </c>
      <c r="G13" s="62"/>
      <c r="H13" s="62"/>
      <c r="I13" s="62"/>
      <c r="J13" s="13">
        <v>1925911</v>
      </c>
      <c r="K13" s="10" t="s">
        <v>99</v>
      </c>
      <c r="L13" s="9">
        <v>6934</v>
      </c>
      <c r="M13" s="9">
        <v>5182</v>
      </c>
      <c r="N13" s="9" t="s">
        <v>136</v>
      </c>
      <c r="O13" s="9" t="s">
        <v>136</v>
      </c>
      <c r="P13" s="9" t="s">
        <v>136</v>
      </c>
      <c r="Q13" s="9">
        <v>8799.9</v>
      </c>
      <c r="R13" s="9" t="s">
        <v>99</v>
      </c>
      <c r="S13" s="9" t="s">
        <v>99</v>
      </c>
      <c r="T13" s="9">
        <v>6209</v>
      </c>
      <c r="U13" s="9">
        <v>7272</v>
      </c>
      <c r="V13" s="9">
        <v>4100</v>
      </c>
      <c r="W13" s="9" t="s">
        <v>99</v>
      </c>
      <c r="X13" s="16">
        <f>MIN(K13:W13)</f>
        <v>4100</v>
      </c>
      <c r="Y13" s="16">
        <f>ROUND(AVERAGE(K13:W13),2)</f>
        <v>6416.15</v>
      </c>
      <c r="Z13" s="16">
        <f>ROUND(MEDIAN(K13:W13),2)</f>
        <v>6571.5</v>
      </c>
      <c r="AA13" s="17">
        <f>STDEV(K13:W13)/AVERAGE(K13:W13)</f>
        <v>0.2571730102152962</v>
      </c>
      <c r="AB13" s="18">
        <f t="shared" si="0"/>
        <v>6571.5</v>
      </c>
      <c r="AC13" s="18">
        <f>AB13*D13</f>
        <v>6571.5</v>
      </c>
    </row>
    <row r="14" spans="2:29" s="1" customFormat="1" ht="15" customHeight="1">
      <c r="B14" s="65" t="s">
        <v>67</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7"/>
      <c r="AC14" s="11">
        <f>SUM(AC11:AC13)</f>
        <v>19398.27</v>
      </c>
    </row>
    <row r="15" spans="2:29" s="1" customFormat="1" ht="15" hidden="1">
      <c r="B15" s="63" t="s">
        <v>143</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row>
    <row r="16" spans="2:29"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row>
    <row r="17" spans="2:29"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row>
    <row r="18" spans="2:29"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row>
    <row r="19" spans="2:29" s="1" customFormat="1" ht="15"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row>
    <row r="20" spans="2:29" s="1" customFormat="1" ht="15" hidden="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row>
    <row r="21" spans="2:29" s="1" customFormat="1" ht="93" customHeight="1" hidden="1">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row>
    <row r="22" spans="2:29" s="1" customFormat="1" ht="15">
      <c r="B22" s="50" t="s">
        <v>128</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row>
  </sheetData>
  <mergeCells count="26">
    <mergeCell ref="B5:AC6"/>
    <mergeCell ref="B1:AC1"/>
    <mergeCell ref="B2:AC2"/>
    <mergeCell ref="B3:AC3"/>
    <mergeCell ref="B4:AC4"/>
    <mergeCell ref="B7:AC7"/>
    <mergeCell ref="B8:C10"/>
    <mergeCell ref="D8:D10"/>
    <mergeCell ref="E8:E10"/>
    <mergeCell ref="F8:I10"/>
    <mergeCell ref="J8:J10"/>
    <mergeCell ref="L8:P8"/>
    <mergeCell ref="Q8:U8"/>
    <mergeCell ref="V8:W8"/>
    <mergeCell ref="X8:Z9"/>
    <mergeCell ref="AA8:AA10"/>
    <mergeCell ref="AB8:AC9"/>
    <mergeCell ref="B22:AC22"/>
    <mergeCell ref="F11:I11"/>
    <mergeCell ref="B13:C13"/>
    <mergeCell ref="F13:I13"/>
    <mergeCell ref="B14:AB14"/>
    <mergeCell ref="B15:AC21"/>
    <mergeCell ref="B12:C12"/>
    <mergeCell ref="F12:I12"/>
    <mergeCell ref="B11:C11"/>
  </mergeCells>
  <printOptions/>
  <pageMargins left="0.511811024" right="0.511811024" top="0.787401575" bottom="0.787401575" header="0.31496062" footer="0.3149606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A20"/>
  <sheetViews>
    <sheetView workbookViewId="0" topLeftCell="A1">
      <selection activeCell="A13" sqref="A13:XFD19"/>
    </sheetView>
  </sheetViews>
  <sheetFormatPr defaultColWidth="9.140625" defaultRowHeight="15"/>
  <cols>
    <col min="1" max="1" width="3.7109375" style="1" customWidth="1"/>
    <col min="2" max="3" width="2.7109375" style="0" customWidth="1"/>
    <col min="11" max="21" width="17.57421875" style="0" hidden="1" customWidth="1"/>
    <col min="22" max="27" width="12.57421875" style="0" customWidth="1"/>
  </cols>
  <sheetData>
    <row r="1" spans="2:27" s="1" customFormat="1" ht="67.5" customHeight="1">
      <c r="B1" s="44"/>
      <c r="C1" s="44"/>
      <c r="D1" s="44"/>
      <c r="E1" s="45"/>
      <c r="F1" s="45"/>
      <c r="G1" s="45"/>
      <c r="H1" s="45"/>
      <c r="I1" s="45"/>
      <c r="J1" s="45"/>
      <c r="K1" s="45"/>
      <c r="L1" s="45"/>
      <c r="M1" s="45"/>
      <c r="N1" s="45"/>
      <c r="O1" s="45"/>
      <c r="P1" s="45"/>
      <c r="Q1" s="45"/>
      <c r="R1" s="45"/>
      <c r="S1" s="45"/>
      <c r="T1" s="45"/>
      <c r="U1" s="45"/>
      <c r="V1" s="45"/>
      <c r="W1" s="45"/>
      <c r="X1" s="45"/>
      <c r="Y1" s="45"/>
      <c r="Z1" s="45"/>
      <c r="AA1" s="45"/>
    </row>
    <row r="2" spans="2:27" s="1" customFormat="1" ht="15.75">
      <c r="B2" s="46" t="s">
        <v>0</v>
      </c>
      <c r="C2" s="46"/>
      <c r="D2" s="46"/>
      <c r="E2" s="46"/>
      <c r="F2" s="46"/>
      <c r="G2" s="46"/>
      <c r="H2" s="46"/>
      <c r="I2" s="46"/>
      <c r="J2" s="46"/>
      <c r="K2" s="46"/>
      <c r="L2" s="46"/>
      <c r="M2" s="46"/>
      <c r="N2" s="46"/>
      <c r="O2" s="46"/>
      <c r="P2" s="46"/>
      <c r="Q2" s="46"/>
      <c r="R2" s="46"/>
      <c r="S2" s="46"/>
      <c r="T2" s="46"/>
      <c r="U2" s="46"/>
      <c r="V2" s="46"/>
      <c r="W2" s="46"/>
      <c r="X2" s="46"/>
      <c r="Y2" s="46"/>
      <c r="Z2" s="46"/>
      <c r="AA2" s="46"/>
    </row>
    <row r="3" spans="2:27" s="1" customFormat="1" ht="15.75">
      <c r="B3" s="20" t="s">
        <v>33</v>
      </c>
      <c r="C3" s="20"/>
      <c r="D3" s="20"/>
      <c r="E3" s="20"/>
      <c r="F3" s="20"/>
      <c r="G3" s="20"/>
      <c r="H3" s="20"/>
      <c r="I3" s="20"/>
      <c r="J3" s="20"/>
      <c r="K3" s="20"/>
      <c r="L3" s="20"/>
      <c r="M3" s="20"/>
      <c r="N3" s="20"/>
      <c r="O3" s="20"/>
      <c r="P3" s="20"/>
      <c r="Q3" s="20"/>
      <c r="R3" s="20"/>
      <c r="S3" s="20"/>
      <c r="T3" s="20"/>
      <c r="U3" s="20"/>
      <c r="V3" s="20"/>
      <c r="W3" s="20"/>
      <c r="X3" s="20"/>
      <c r="Y3" s="20"/>
      <c r="Z3" s="20"/>
      <c r="AA3" s="20"/>
    </row>
    <row r="4" spans="2:27" s="1" customFormat="1" ht="15.75">
      <c r="B4" s="20" t="s">
        <v>24</v>
      </c>
      <c r="C4" s="20"/>
      <c r="D4" s="20"/>
      <c r="E4" s="20"/>
      <c r="F4" s="20"/>
      <c r="G4" s="20"/>
      <c r="H4" s="20"/>
      <c r="I4" s="20"/>
      <c r="J4" s="20"/>
      <c r="K4" s="20"/>
      <c r="L4" s="20"/>
      <c r="M4" s="20"/>
      <c r="N4" s="20"/>
      <c r="O4" s="20"/>
      <c r="P4" s="20"/>
      <c r="Q4" s="20"/>
      <c r="R4" s="20"/>
      <c r="S4" s="20"/>
      <c r="T4" s="20"/>
      <c r="U4" s="20"/>
      <c r="V4" s="20"/>
      <c r="W4" s="20"/>
      <c r="X4" s="20"/>
      <c r="Y4" s="20"/>
      <c r="Z4" s="20"/>
      <c r="AA4" s="20"/>
    </row>
    <row r="5" spans="2:27" s="1" customFormat="1" ht="15">
      <c r="B5" s="22"/>
      <c r="C5" s="22"/>
      <c r="D5" s="22"/>
      <c r="E5" s="22"/>
      <c r="F5" s="22"/>
      <c r="G5" s="22"/>
      <c r="H5" s="22"/>
      <c r="I5" s="22"/>
      <c r="J5" s="22"/>
      <c r="K5" s="22"/>
      <c r="L5" s="22"/>
      <c r="M5" s="22"/>
      <c r="N5" s="22"/>
      <c r="O5" s="22"/>
      <c r="P5" s="22"/>
      <c r="Q5" s="22"/>
      <c r="R5" s="22"/>
      <c r="S5" s="22"/>
      <c r="T5" s="22"/>
      <c r="U5" s="22"/>
      <c r="V5" s="22"/>
      <c r="W5" s="22"/>
      <c r="X5" s="22"/>
      <c r="Y5" s="22"/>
      <c r="Z5" s="22"/>
      <c r="AA5" s="22"/>
    </row>
    <row r="6" spans="2:27" s="1" customFormat="1" ht="15">
      <c r="B6" s="22"/>
      <c r="C6" s="22"/>
      <c r="D6" s="22"/>
      <c r="E6" s="22"/>
      <c r="F6" s="22"/>
      <c r="G6" s="22"/>
      <c r="H6" s="22"/>
      <c r="I6" s="22"/>
      <c r="J6" s="22"/>
      <c r="K6" s="22"/>
      <c r="L6" s="22"/>
      <c r="M6" s="22"/>
      <c r="N6" s="22"/>
      <c r="O6" s="22"/>
      <c r="P6" s="22"/>
      <c r="Q6" s="22"/>
      <c r="R6" s="22"/>
      <c r="S6" s="22"/>
      <c r="T6" s="22"/>
      <c r="U6" s="22"/>
      <c r="V6" s="22"/>
      <c r="W6" s="22"/>
      <c r="X6" s="22"/>
      <c r="Y6" s="22"/>
      <c r="Z6" s="22"/>
      <c r="AA6" s="22"/>
    </row>
    <row r="7" spans="2:27" s="1" customFormat="1" ht="15">
      <c r="B7" s="38" t="s">
        <v>79</v>
      </c>
      <c r="C7" s="39"/>
      <c r="D7" s="39"/>
      <c r="E7" s="39"/>
      <c r="F7" s="39"/>
      <c r="G7" s="39"/>
      <c r="H7" s="39"/>
      <c r="I7" s="39"/>
      <c r="J7" s="39"/>
      <c r="K7" s="39"/>
      <c r="L7" s="39"/>
      <c r="M7" s="39"/>
      <c r="N7" s="39"/>
      <c r="O7" s="39"/>
      <c r="P7" s="39"/>
      <c r="Q7" s="39"/>
      <c r="R7" s="39"/>
      <c r="S7" s="39"/>
      <c r="T7" s="39"/>
      <c r="U7" s="39"/>
      <c r="V7" s="39"/>
      <c r="W7" s="39"/>
      <c r="X7" s="39"/>
      <c r="Y7" s="39"/>
      <c r="Z7" s="39"/>
      <c r="AA7" s="39"/>
    </row>
    <row r="8" spans="2:27" s="1" customFormat="1" ht="30.95" customHeight="1">
      <c r="B8" s="29" t="s">
        <v>2</v>
      </c>
      <c r="C8" s="30"/>
      <c r="D8" s="23" t="s">
        <v>3</v>
      </c>
      <c r="E8" s="23" t="s">
        <v>4</v>
      </c>
      <c r="F8" s="24" t="s">
        <v>5</v>
      </c>
      <c r="G8" s="24"/>
      <c r="H8" s="24"/>
      <c r="I8" s="24"/>
      <c r="J8" s="23" t="s">
        <v>6</v>
      </c>
      <c r="K8" s="14" t="s">
        <v>123</v>
      </c>
      <c r="L8" s="51" t="s">
        <v>7</v>
      </c>
      <c r="M8" s="52"/>
      <c r="N8" s="52"/>
      <c r="O8" s="52"/>
      <c r="P8" s="53"/>
      <c r="Q8" s="51" t="s">
        <v>8</v>
      </c>
      <c r="R8" s="52"/>
      <c r="S8" s="53"/>
      <c r="T8" s="23" t="s">
        <v>9</v>
      </c>
      <c r="U8" s="23"/>
      <c r="V8" s="40" t="s">
        <v>10</v>
      </c>
      <c r="W8" s="41"/>
      <c r="X8" s="41"/>
      <c r="Y8" s="35" t="s">
        <v>11</v>
      </c>
      <c r="Z8" s="25" t="s">
        <v>12</v>
      </c>
      <c r="AA8" s="26"/>
    </row>
    <row r="9" spans="2:27" s="1" customFormat="1" ht="27.95" customHeight="1">
      <c r="B9" s="31"/>
      <c r="C9" s="32"/>
      <c r="D9" s="23"/>
      <c r="E9" s="23"/>
      <c r="F9" s="24"/>
      <c r="G9" s="24"/>
      <c r="H9" s="24"/>
      <c r="I9" s="24"/>
      <c r="J9" s="23"/>
      <c r="K9" s="4" t="s">
        <v>124</v>
      </c>
      <c r="L9" s="3" t="s">
        <v>120</v>
      </c>
      <c r="M9" s="3" t="s">
        <v>131</v>
      </c>
      <c r="N9" s="4" t="s">
        <v>134</v>
      </c>
      <c r="O9" s="4" t="s">
        <v>130</v>
      </c>
      <c r="P9" s="4" t="s">
        <v>129</v>
      </c>
      <c r="Q9" s="4" t="s">
        <v>111</v>
      </c>
      <c r="R9" s="3" t="s">
        <v>107</v>
      </c>
      <c r="S9" s="4" t="s">
        <v>94</v>
      </c>
      <c r="T9" s="3" t="s">
        <v>132</v>
      </c>
      <c r="U9" s="3" t="s">
        <v>133</v>
      </c>
      <c r="V9" s="42"/>
      <c r="W9" s="43"/>
      <c r="X9" s="43"/>
      <c r="Y9" s="36"/>
      <c r="Z9" s="27"/>
      <c r="AA9" s="28"/>
    </row>
    <row r="10" spans="2:27" s="1" customFormat="1" ht="22.5" customHeight="1">
      <c r="B10" s="33"/>
      <c r="C10" s="34"/>
      <c r="D10" s="23"/>
      <c r="E10" s="23"/>
      <c r="F10" s="24"/>
      <c r="G10" s="24"/>
      <c r="H10" s="24"/>
      <c r="I10" s="24"/>
      <c r="J10" s="23"/>
      <c r="K10" s="2" t="s">
        <v>10</v>
      </c>
      <c r="L10" s="2" t="s">
        <v>10</v>
      </c>
      <c r="M10" s="2" t="s">
        <v>10</v>
      </c>
      <c r="N10" s="2" t="s">
        <v>10</v>
      </c>
      <c r="O10" s="2" t="s">
        <v>10</v>
      </c>
      <c r="P10" s="2" t="s">
        <v>10</v>
      </c>
      <c r="Q10" s="2" t="s">
        <v>10</v>
      </c>
      <c r="R10" s="2" t="s">
        <v>10</v>
      </c>
      <c r="S10" s="2" t="s">
        <v>10</v>
      </c>
      <c r="T10" s="2" t="s">
        <v>10</v>
      </c>
      <c r="U10" s="2" t="s">
        <v>10</v>
      </c>
      <c r="V10" s="5" t="s">
        <v>13</v>
      </c>
      <c r="W10" s="5" t="s">
        <v>14</v>
      </c>
      <c r="X10" s="5" t="s">
        <v>15</v>
      </c>
      <c r="Y10" s="37"/>
      <c r="Z10" s="6" t="s">
        <v>16</v>
      </c>
      <c r="AA10" s="6" t="s">
        <v>17</v>
      </c>
    </row>
    <row r="11" spans="2:27" s="1" customFormat="1" ht="78.6" customHeight="1">
      <c r="B11" s="47">
        <v>1</v>
      </c>
      <c r="C11" s="49"/>
      <c r="D11" s="7">
        <v>10</v>
      </c>
      <c r="E11" s="8" t="s">
        <v>26</v>
      </c>
      <c r="F11" s="80" t="s">
        <v>80</v>
      </c>
      <c r="G11" s="80"/>
      <c r="H11" s="80"/>
      <c r="I11" s="80"/>
      <c r="J11" s="13">
        <v>639141</v>
      </c>
      <c r="K11" s="10" t="s">
        <v>99</v>
      </c>
      <c r="L11" s="9">
        <v>402</v>
      </c>
      <c r="M11" s="9">
        <v>206</v>
      </c>
      <c r="N11" s="9">
        <f>1.8812*100</f>
        <v>188.12</v>
      </c>
      <c r="O11" s="9">
        <v>176.26</v>
      </c>
      <c r="P11" s="9">
        <v>178</v>
      </c>
      <c r="Q11" s="9">
        <v>312</v>
      </c>
      <c r="R11" s="9">
        <v>246</v>
      </c>
      <c r="S11" s="9">
        <v>249</v>
      </c>
      <c r="T11" s="9">
        <v>266.22</v>
      </c>
      <c r="U11" s="9" t="s">
        <v>99</v>
      </c>
      <c r="V11" s="16">
        <f>MIN(K11:U11)</f>
        <v>176.26</v>
      </c>
      <c r="W11" s="16">
        <f>ROUND(AVERAGE(K11:U11),2)</f>
        <v>247.07</v>
      </c>
      <c r="X11" s="16">
        <f>ROUND(MEDIAN(K11:U11),2)</f>
        <v>246</v>
      </c>
      <c r="Y11" s="17">
        <f>STDEV(K11:U11)/AVERAGE(K11:U11)</f>
        <v>0.2985877236886605</v>
      </c>
      <c r="Z11" s="18">
        <f>IF(Y11&lt;=25%,W11,X11)</f>
        <v>246</v>
      </c>
      <c r="AA11" s="18">
        <f>Z11*D11</f>
        <v>2460</v>
      </c>
    </row>
    <row r="12" spans="2:27" s="1" customFormat="1" ht="15" customHeight="1">
      <c r="B12" s="65" t="s">
        <v>68</v>
      </c>
      <c r="C12" s="66"/>
      <c r="D12" s="66"/>
      <c r="E12" s="66"/>
      <c r="F12" s="66"/>
      <c r="G12" s="66"/>
      <c r="H12" s="66"/>
      <c r="I12" s="66"/>
      <c r="J12" s="66"/>
      <c r="K12" s="66"/>
      <c r="L12" s="66"/>
      <c r="M12" s="66"/>
      <c r="N12" s="66"/>
      <c r="O12" s="66"/>
      <c r="P12" s="66"/>
      <c r="Q12" s="66"/>
      <c r="R12" s="66"/>
      <c r="S12" s="66"/>
      <c r="T12" s="66"/>
      <c r="U12" s="66"/>
      <c r="V12" s="66"/>
      <c r="W12" s="66"/>
      <c r="X12" s="66"/>
      <c r="Y12" s="66"/>
      <c r="Z12" s="67"/>
      <c r="AA12" s="11">
        <f>SUM(AA11:AA11)</f>
        <v>2460</v>
      </c>
    </row>
    <row r="13" spans="2:27" s="1" customFormat="1" ht="15" hidden="1">
      <c r="B13" s="63" t="s">
        <v>135</v>
      </c>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spans="2:27" s="1" customFormat="1" ht="15" hidden="1">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row>
    <row r="15" spans="2:27" s="1" customFormat="1" ht="15" hidden="1">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2:27" s="1" customFormat="1" ht="15" hidden="1">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2:27" s="1" customFormat="1" ht="15" hidden="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s="1" customFormat="1" ht="15" hidden="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row>
    <row r="19" spans="2:27" s="1" customFormat="1" ht="69.75" customHeight="1" hidden="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row>
    <row r="20" spans="2:27" s="1" customFormat="1" ht="15">
      <c r="B20" s="50" t="s">
        <v>128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row>
  </sheetData>
  <mergeCells count="22">
    <mergeCell ref="B5:AA6"/>
    <mergeCell ref="B1:AA1"/>
    <mergeCell ref="B2:AA2"/>
    <mergeCell ref="B3:AA3"/>
    <mergeCell ref="B4:AA4"/>
    <mergeCell ref="B7:AA7"/>
    <mergeCell ref="B8:C10"/>
    <mergeCell ref="D8:D10"/>
    <mergeCell ref="E8:E10"/>
    <mergeCell ref="F8:I10"/>
    <mergeCell ref="J8:J10"/>
    <mergeCell ref="L8:P8"/>
    <mergeCell ref="Q8:S8"/>
    <mergeCell ref="T8:U8"/>
    <mergeCell ref="V8:X9"/>
    <mergeCell ref="Y8:Y10"/>
    <mergeCell ref="Z8:AA9"/>
    <mergeCell ref="B11:C11"/>
    <mergeCell ref="F11:I11"/>
    <mergeCell ref="B12:Z12"/>
    <mergeCell ref="B13:AA19"/>
    <mergeCell ref="B20:AA20"/>
  </mergeCells>
  <printOptions/>
  <pageMargins left="0.511811024" right="0.511811024" top="0.787401575" bottom="0.787401575" header="0.31496062" footer="0.31496062"/>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766810F3571A045AFE15E5668B16395" ma:contentTypeVersion="19" ma:contentTypeDescription="Crie um novo documento." ma:contentTypeScope="" ma:versionID="ce20ebced14e8bee2efa91a5a1be33f4">
  <xsd:schema xmlns:xsd="http://www.w3.org/2001/XMLSchema" xmlns:xs="http://www.w3.org/2001/XMLSchema" xmlns:p="http://schemas.microsoft.com/office/2006/metadata/properties" xmlns:ns1="http://schemas.microsoft.com/sharepoint/v3" xmlns:ns2="1eb315a1-fd1d-4c46-bc29-5324cfd31550" xmlns:ns3="040f40de-0951-4de2-aa99-b1ea904a966c" targetNamespace="http://schemas.microsoft.com/office/2006/metadata/properties" ma:root="true" ma:fieldsID="76a94a0519b069b1b5138af1f76cb2a7" ns1:_="" ns2:_="" ns3:_="">
    <xsd:import namespace="http://schemas.microsoft.com/sharepoint/v3"/>
    <xsd:import namespace="1eb315a1-fd1d-4c46-bc29-5324cfd31550"/>
    <xsd:import namespace="040f40de-0951-4de2-aa99-b1ea904a96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element ref="ns2:lcf76f155ced4ddcb4097134ff3c332f" minOccurs="0"/>
                <xsd:element ref="ns3:TaxCatchAll" minOccurs="0"/>
                <xsd:element ref="ns2:MediaServiceObjectDetectorVersions" minOccurs="0"/>
                <xsd:element ref="ns2:silvi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riedades da Política de Conformidade Unificada" ma:hidden="true" ma:internalName="_ip_UnifiedCompliancePolicyProperties">
      <xsd:simpleType>
        <xsd:restriction base="dms:Note"/>
      </xsd:simpleType>
    </xsd:element>
    <xsd:element name="_ip_UnifiedCompliancePolicyUIAction" ma:index="26"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b315a1-fd1d-4c46-bc29-5324cfd31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Status de liberação" ma:internalName="Status_x0020_de_x0020_libera_x00e7__x00e3_o">
      <xsd:simpleType>
        <xsd:restriction base="dms:Text"/>
      </xsd:simpleType>
    </xsd:element>
    <xsd:element name="lcf76f155ced4ddcb4097134ff3c332f" ma:index="21" nillable="true" ma:taxonomy="true" ma:internalName="lcf76f155ced4ddcb4097134ff3c332f" ma:taxonomyFieldName="MediaServiceImageTags" ma:displayName="Marcações de imagem" ma:readOnly="false" ma:fieldId="{5cf76f15-5ced-4ddc-b409-7134ff3c332f}" ma:taxonomyMulti="true" ma:sspId="6905f465-c0dd-4870-bbe2-ba24a410d0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silvia" ma:index="24" nillable="true" ma:displayName="silvia" ma:format="Dropdown" ma:list="UserInfo" ma:SharePointGroup="0" ma:internalName="silvi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0f40de-0951-4de2-aa99-b1ea904a966c"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2" nillable="true" ma:displayName="Taxonomy Catch All Column" ma:hidden="true" ma:list="{eb441b97-112f-42a4-9487-746d41916657}" ma:internalName="TaxCatchAll" ma:showField="CatchAllData" ma:web="040f40de-0951-4de2-aa99-b1ea904a96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eb315a1-fd1d-4c46-bc29-5324cfd31550" xsi:nil="true"/>
    <lcf76f155ced4ddcb4097134ff3c332f xmlns="1eb315a1-fd1d-4c46-bc29-5324cfd31550">
      <Terms xmlns="http://schemas.microsoft.com/office/infopath/2007/PartnerControls"/>
    </lcf76f155ced4ddcb4097134ff3c332f>
    <TaxCatchAll xmlns="040f40de-0951-4de2-aa99-b1ea904a966c" xsi:nil="true"/>
    <silvia xmlns="1eb315a1-fd1d-4c46-bc29-5324cfd31550">
      <UserInfo>
        <DisplayName/>
        <AccountId xsi:nil="true"/>
        <AccountType/>
      </UserInfo>
    </silvia>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9A6100-6B42-44A0-9EBB-BEE98F3FBE45}">
  <ds:schemaRefs>
    <ds:schemaRef ds:uri="http://schemas.microsoft.com/sharepoint/v3/contenttype/forms"/>
  </ds:schemaRefs>
</ds:datastoreItem>
</file>

<file path=customXml/itemProps2.xml><?xml version="1.0" encoding="utf-8"?>
<ds:datastoreItem xmlns:ds="http://schemas.openxmlformats.org/officeDocument/2006/customXml" ds:itemID="{19AD4F15-952D-42A0-AE2D-24521B872E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b315a1-fd1d-4c46-bc29-5324cfd31550"/>
    <ds:schemaRef ds:uri="040f40de-0951-4de2-aa99-b1ea904a9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BAFDF-1564-4C74-90E1-FD7F2B807210}">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040f40de-0951-4de2-aa99-b1ea904a966c"/>
    <ds:schemaRef ds:uri="http://schemas.microsoft.com/office/2006/documentManagement/types"/>
    <ds:schemaRef ds:uri="1eb315a1-fd1d-4c46-bc29-5324cfd31550"/>
    <ds:schemaRef ds:uri="http://purl.org/dc/elements/1.1/"/>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Ministério Público do Estado de Minas Gerais - MPMG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 Ruiz</dc:creator>
  <cp:keywords/>
  <dc:description/>
  <cp:lastModifiedBy>user</cp:lastModifiedBy>
  <dcterms:created xsi:type="dcterms:W3CDTF">2018-05-03T15:00:37Z</dcterms:created>
  <dcterms:modified xsi:type="dcterms:W3CDTF">2024-01-13T06:50:18Z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0x0101005766810F3571A045AFE15E5668B16395</vt:lpwstr>
  </property>
  <property fmtid="{D5CDD505-2E9C-101B-9397-08002B2CF9AE}" pid="3" name="MediaServiceImageTags">
    <vt:lpwstr/>
  </property>
</Properties>
</file>